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648" windowWidth="15300" windowHeight="860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CaseMix!$A$1:$M$39</definedName>
  </definedNames>
  <calcPr calcId="145621"/>
</workbook>
</file>

<file path=xl/calcChain.xml><?xml version="1.0" encoding="utf-8"?>
<calcChain xmlns="http://schemas.openxmlformats.org/spreadsheetml/2006/main">
  <c r="T200" i="371" l="1"/>
  <c r="V200" i="371" s="1"/>
  <c r="S200" i="371"/>
  <c r="R200" i="371"/>
  <c r="Q200" i="371"/>
  <c r="T199" i="371"/>
  <c r="V199" i="371" s="1"/>
  <c r="S199" i="371"/>
  <c r="R199" i="371"/>
  <c r="Q199" i="371"/>
  <c r="T198" i="371"/>
  <c r="V198" i="371" s="1"/>
  <c r="S198" i="371"/>
  <c r="R198" i="371"/>
  <c r="Q198" i="371"/>
  <c r="V197" i="371"/>
  <c r="U197" i="371"/>
  <c r="T197" i="371"/>
  <c r="S197" i="371"/>
  <c r="R197" i="371"/>
  <c r="Q197" i="371"/>
  <c r="T196" i="371"/>
  <c r="V196" i="371" s="1"/>
  <c r="S196" i="371"/>
  <c r="R196" i="371"/>
  <c r="Q196" i="371"/>
  <c r="V195" i="371"/>
  <c r="T195" i="371"/>
  <c r="U195" i="371" s="1"/>
  <c r="S195" i="371"/>
  <c r="R195" i="371"/>
  <c r="Q195" i="371"/>
  <c r="V194" i="371"/>
  <c r="U194" i="371"/>
  <c r="T194" i="371"/>
  <c r="S194" i="371"/>
  <c r="R194" i="371"/>
  <c r="Q194" i="371"/>
  <c r="V193" i="371"/>
  <c r="T193" i="371"/>
  <c r="U193" i="371" s="1"/>
  <c r="S193" i="371"/>
  <c r="R193" i="371"/>
  <c r="Q193" i="371"/>
  <c r="V192" i="371"/>
  <c r="U192" i="371"/>
  <c r="T192" i="371"/>
  <c r="S192" i="371"/>
  <c r="R192" i="371"/>
  <c r="Q192" i="371"/>
  <c r="V191" i="371"/>
  <c r="T191" i="371"/>
  <c r="U191" i="371" s="1"/>
  <c r="S191" i="371"/>
  <c r="R191" i="371"/>
  <c r="Q191" i="371"/>
  <c r="T190" i="371"/>
  <c r="V190" i="371" s="1"/>
  <c r="S190" i="371"/>
  <c r="R190" i="371"/>
  <c r="Q190" i="371"/>
  <c r="V189" i="371"/>
  <c r="T189" i="371"/>
  <c r="U189" i="371" s="1"/>
  <c r="S189" i="371"/>
  <c r="R189" i="371"/>
  <c r="Q189" i="371"/>
  <c r="T188" i="371"/>
  <c r="V188" i="371" s="1"/>
  <c r="S188" i="371"/>
  <c r="R188" i="371"/>
  <c r="Q188" i="371"/>
  <c r="V187" i="371"/>
  <c r="U187" i="371"/>
  <c r="T187" i="371"/>
  <c r="S187" i="371"/>
  <c r="R187" i="371"/>
  <c r="Q187" i="371"/>
  <c r="V186" i="371"/>
  <c r="U186" i="371"/>
  <c r="T186" i="371"/>
  <c r="S186" i="371"/>
  <c r="R186" i="371"/>
  <c r="Q186" i="371"/>
  <c r="V185" i="371"/>
  <c r="T185" i="371"/>
  <c r="U185" i="371" s="1"/>
  <c r="S185" i="371"/>
  <c r="R185" i="371"/>
  <c r="Q185" i="371"/>
  <c r="T184" i="371"/>
  <c r="V184" i="371" s="1"/>
  <c r="S184" i="371"/>
  <c r="R184" i="371"/>
  <c r="Q184" i="371"/>
  <c r="V183" i="371"/>
  <c r="T183" i="371"/>
  <c r="U183" i="371" s="1"/>
  <c r="S183" i="371"/>
  <c r="R183" i="371"/>
  <c r="Q183" i="371"/>
  <c r="T182" i="371"/>
  <c r="V182" i="371" s="1"/>
  <c r="S182" i="371"/>
  <c r="R182" i="371"/>
  <c r="Q182" i="371"/>
  <c r="V181" i="371"/>
  <c r="T181" i="371"/>
  <c r="U181" i="371" s="1"/>
  <c r="S181" i="371"/>
  <c r="R181" i="371"/>
  <c r="Q181" i="371"/>
  <c r="T180" i="371"/>
  <c r="V180" i="371" s="1"/>
  <c r="S180" i="371"/>
  <c r="R180" i="371"/>
  <c r="Q180" i="371"/>
  <c r="V179" i="371"/>
  <c r="U179" i="371"/>
  <c r="T179" i="371"/>
  <c r="S179" i="371"/>
  <c r="R179" i="371"/>
  <c r="Q179" i="371"/>
  <c r="V178" i="371"/>
  <c r="U178" i="371"/>
  <c r="T178" i="371"/>
  <c r="S178" i="371"/>
  <c r="R178" i="371"/>
  <c r="Q178" i="371"/>
  <c r="V177" i="371"/>
  <c r="T177" i="371"/>
  <c r="U177" i="371" s="1"/>
  <c r="S177" i="371"/>
  <c r="R177" i="371"/>
  <c r="Q177" i="371"/>
  <c r="T176" i="371"/>
  <c r="V176" i="371" s="1"/>
  <c r="S176" i="371"/>
  <c r="R176" i="371"/>
  <c r="Q176" i="371"/>
  <c r="V175" i="371"/>
  <c r="T175" i="371"/>
  <c r="U175" i="371" s="1"/>
  <c r="S175" i="371"/>
  <c r="R175" i="371"/>
  <c r="Q175" i="371"/>
  <c r="T174" i="371"/>
  <c r="V174" i="371" s="1"/>
  <c r="S174" i="371"/>
  <c r="R174" i="371"/>
  <c r="Q174" i="371"/>
  <c r="V173" i="371"/>
  <c r="T173" i="371"/>
  <c r="U173" i="371" s="1"/>
  <c r="S173" i="371"/>
  <c r="R173" i="371"/>
  <c r="Q173" i="371"/>
  <c r="V172" i="371"/>
  <c r="U172" i="371"/>
  <c r="T172" i="371"/>
  <c r="S172" i="371"/>
  <c r="R172" i="371"/>
  <c r="Q172" i="371"/>
  <c r="V171" i="371"/>
  <c r="T171" i="371"/>
  <c r="U171" i="371" s="1"/>
  <c r="S171" i="371"/>
  <c r="R171" i="371"/>
  <c r="Q171" i="371"/>
  <c r="T170" i="371"/>
  <c r="V170" i="371" s="1"/>
  <c r="S170" i="371"/>
  <c r="R170" i="371"/>
  <c r="Q170" i="371"/>
  <c r="V169" i="371"/>
  <c r="U169" i="371"/>
  <c r="T169" i="371"/>
  <c r="S169" i="371"/>
  <c r="R169" i="371"/>
  <c r="Q169" i="371"/>
  <c r="T168" i="371"/>
  <c r="V168" i="371" s="1"/>
  <c r="S168" i="371"/>
  <c r="R168" i="371"/>
  <c r="Q168" i="371"/>
  <c r="V167" i="371"/>
  <c r="T167" i="371"/>
  <c r="U167" i="371" s="1"/>
  <c r="S167" i="371"/>
  <c r="R167" i="371"/>
  <c r="Q167" i="371"/>
  <c r="T166" i="371"/>
  <c r="V166" i="371" s="1"/>
  <c r="S166" i="371"/>
  <c r="R166" i="371"/>
  <c r="Q166" i="371"/>
  <c r="V165" i="371"/>
  <c r="U165" i="371"/>
  <c r="T165" i="371"/>
  <c r="S165" i="371"/>
  <c r="R165" i="371"/>
  <c r="Q165" i="371"/>
  <c r="T164" i="371"/>
  <c r="V164" i="371" s="1"/>
  <c r="S164" i="371"/>
  <c r="R164" i="371"/>
  <c r="Q164" i="371"/>
  <c r="V163" i="371"/>
  <c r="T163" i="371"/>
  <c r="U163" i="371" s="1"/>
  <c r="S163" i="371"/>
  <c r="R163" i="371"/>
  <c r="Q163" i="371"/>
  <c r="T162" i="371"/>
  <c r="V162" i="371" s="1"/>
  <c r="S162" i="371"/>
  <c r="R162" i="371"/>
  <c r="Q162" i="371"/>
  <c r="V161" i="371"/>
  <c r="T161" i="371"/>
  <c r="U161" i="371" s="1"/>
  <c r="S161" i="371"/>
  <c r="R161" i="371"/>
  <c r="Q161" i="371"/>
  <c r="T160" i="371"/>
  <c r="V160" i="371" s="1"/>
  <c r="S160" i="371"/>
  <c r="R160" i="371"/>
  <c r="Q160" i="371"/>
  <c r="V159" i="371"/>
  <c r="T159" i="371"/>
  <c r="U159" i="371" s="1"/>
  <c r="S159" i="371"/>
  <c r="R159" i="371"/>
  <c r="Q159" i="371"/>
  <c r="V158" i="371"/>
  <c r="U158" i="371"/>
  <c r="T158" i="371"/>
  <c r="S158" i="371"/>
  <c r="R158" i="371"/>
  <c r="Q158" i="371"/>
  <c r="V157" i="371"/>
  <c r="U157" i="371"/>
  <c r="T157" i="371"/>
  <c r="S157" i="371"/>
  <c r="R157" i="371"/>
  <c r="Q157" i="371"/>
  <c r="V156" i="371"/>
  <c r="U156" i="371"/>
  <c r="T156" i="371"/>
  <c r="S156" i="371"/>
  <c r="R156" i="371"/>
  <c r="Q156" i="371"/>
  <c r="V155" i="371"/>
  <c r="U155" i="371"/>
  <c r="T155" i="371"/>
  <c r="S155" i="371"/>
  <c r="R155" i="371"/>
  <c r="Q155" i="371"/>
  <c r="T154" i="371"/>
  <c r="V154" i="371" s="1"/>
  <c r="S154" i="371"/>
  <c r="R154" i="371"/>
  <c r="Q154" i="371"/>
  <c r="V153" i="371"/>
  <c r="U153" i="371"/>
  <c r="T153" i="371"/>
  <c r="S153" i="371"/>
  <c r="R153" i="371"/>
  <c r="Q153" i="371"/>
  <c r="T152" i="371"/>
  <c r="V152" i="371" s="1"/>
  <c r="S152" i="371"/>
  <c r="R152" i="371"/>
  <c r="Q152" i="371"/>
  <c r="V151" i="371"/>
  <c r="U151" i="371"/>
  <c r="T151" i="371"/>
  <c r="S151" i="371"/>
  <c r="R151" i="371"/>
  <c r="Q151" i="371"/>
  <c r="V150" i="371"/>
  <c r="U150" i="371"/>
  <c r="T150" i="371"/>
  <c r="S150" i="371"/>
  <c r="R150" i="371"/>
  <c r="Q150" i="371"/>
  <c r="V149" i="371"/>
  <c r="U149" i="371"/>
  <c r="T149" i="371"/>
  <c r="S149" i="371"/>
  <c r="R149" i="371"/>
  <c r="Q149" i="371"/>
  <c r="V148" i="371"/>
  <c r="U148" i="371"/>
  <c r="T148" i="371"/>
  <c r="S148" i="371"/>
  <c r="R148" i="371"/>
  <c r="Q148" i="371"/>
  <c r="V147" i="371"/>
  <c r="U147" i="371"/>
  <c r="T147" i="371"/>
  <c r="S147" i="371"/>
  <c r="R147" i="371"/>
  <c r="Q147" i="371"/>
  <c r="T146" i="371"/>
  <c r="V146" i="371" s="1"/>
  <c r="S146" i="371"/>
  <c r="R146" i="371"/>
  <c r="Q146" i="371"/>
  <c r="V145" i="371"/>
  <c r="U145" i="371"/>
  <c r="T145" i="371"/>
  <c r="S145" i="371"/>
  <c r="R145" i="371"/>
  <c r="Q145" i="371"/>
  <c r="V144" i="371"/>
  <c r="U144" i="371"/>
  <c r="T144" i="371"/>
  <c r="S144" i="371"/>
  <c r="R144" i="371"/>
  <c r="Q144" i="371"/>
  <c r="V143" i="371"/>
  <c r="T143" i="371"/>
  <c r="U143" i="371" s="1"/>
  <c r="S143" i="371"/>
  <c r="R143" i="371"/>
  <c r="Q143" i="371"/>
  <c r="T142" i="371"/>
  <c r="V142" i="371" s="1"/>
  <c r="S142" i="371"/>
  <c r="R142" i="371"/>
  <c r="Q142" i="371"/>
  <c r="V141" i="371"/>
  <c r="U141" i="371"/>
  <c r="T141" i="371"/>
  <c r="S141" i="371"/>
  <c r="R141" i="371"/>
  <c r="Q141" i="371"/>
  <c r="T140" i="371"/>
  <c r="V140" i="371" s="1"/>
  <c r="S140" i="371"/>
  <c r="R140" i="371"/>
  <c r="Q140" i="371"/>
  <c r="V139" i="371"/>
  <c r="T139" i="371"/>
  <c r="U139" i="371" s="1"/>
  <c r="S139" i="371"/>
  <c r="R139" i="371"/>
  <c r="Q139" i="371"/>
  <c r="T138" i="371"/>
  <c r="V138" i="371" s="1"/>
  <c r="S138" i="371"/>
  <c r="R138" i="371"/>
  <c r="Q138" i="371"/>
  <c r="V137" i="371"/>
  <c r="U137" i="371"/>
  <c r="T137" i="371"/>
  <c r="S137" i="371"/>
  <c r="R137" i="371"/>
  <c r="Q137" i="371"/>
  <c r="V136" i="371"/>
  <c r="U136" i="371"/>
  <c r="T136" i="371"/>
  <c r="S136" i="371"/>
  <c r="R136" i="371"/>
  <c r="Q136" i="371"/>
  <c r="V135" i="371"/>
  <c r="U135" i="371"/>
  <c r="T135" i="371"/>
  <c r="S135" i="371"/>
  <c r="R135" i="371"/>
  <c r="Q135" i="371"/>
  <c r="V134" i="371"/>
  <c r="U134" i="371"/>
  <c r="T134" i="371"/>
  <c r="S134" i="371"/>
  <c r="R134" i="371"/>
  <c r="Q134" i="371"/>
  <c r="V133" i="371"/>
  <c r="U133" i="371"/>
  <c r="T133" i="371"/>
  <c r="S133" i="371"/>
  <c r="R133" i="371"/>
  <c r="Q133" i="371"/>
  <c r="T132" i="371"/>
  <c r="V132" i="371" s="1"/>
  <c r="S132" i="371"/>
  <c r="R132" i="371"/>
  <c r="Q132" i="371"/>
  <c r="V131" i="371"/>
  <c r="U131" i="371"/>
  <c r="T131" i="371"/>
  <c r="S131" i="371"/>
  <c r="R131" i="371"/>
  <c r="Q131" i="371"/>
  <c r="T130" i="371"/>
  <c r="V130" i="371" s="1"/>
  <c r="S130" i="371"/>
  <c r="R130" i="371"/>
  <c r="Q130" i="371"/>
  <c r="V129" i="371"/>
  <c r="U129" i="371"/>
  <c r="T129" i="371"/>
  <c r="S129" i="371"/>
  <c r="R129" i="371"/>
  <c r="Q129" i="371"/>
  <c r="V128" i="371"/>
  <c r="U128" i="371"/>
  <c r="T128" i="371"/>
  <c r="S128" i="371"/>
  <c r="R128" i="371"/>
  <c r="Q128" i="371"/>
  <c r="V127" i="371"/>
  <c r="U127" i="371"/>
  <c r="T127" i="371"/>
  <c r="S127" i="371"/>
  <c r="R127" i="371"/>
  <c r="Q127" i="371"/>
  <c r="T126" i="371"/>
  <c r="V126" i="371" s="1"/>
  <c r="S126" i="371"/>
  <c r="R126" i="371"/>
  <c r="Q126" i="371"/>
  <c r="V125" i="371"/>
  <c r="T125" i="371"/>
  <c r="U125" i="371" s="1"/>
  <c r="S125" i="371"/>
  <c r="R125" i="371"/>
  <c r="Q125" i="371"/>
  <c r="T124" i="371"/>
  <c r="V124" i="371" s="1"/>
  <c r="S124" i="371"/>
  <c r="R124" i="371"/>
  <c r="Q124" i="371"/>
  <c r="V123" i="371"/>
  <c r="U123" i="371"/>
  <c r="T123" i="371"/>
  <c r="S123" i="371"/>
  <c r="R123" i="371"/>
  <c r="Q123" i="371"/>
  <c r="T122" i="371"/>
  <c r="V122" i="371" s="1"/>
  <c r="S122" i="371"/>
  <c r="R122" i="371"/>
  <c r="Q122" i="371"/>
  <c r="V121" i="371"/>
  <c r="U121" i="371"/>
  <c r="T121" i="371"/>
  <c r="S121" i="371"/>
  <c r="R121" i="371"/>
  <c r="Q121" i="371"/>
  <c r="T120" i="371"/>
  <c r="V120" i="371" s="1"/>
  <c r="S120" i="371"/>
  <c r="R120" i="371"/>
  <c r="Q120" i="371"/>
  <c r="V119" i="371"/>
  <c r="T119" i="371"/>
  <c r="U119" i="371" s="1"/>
  <c r="S119" i="371"/>
  <c r="R119" i="371"/>
  <c r="Q119" i="371"/>
  <c r="V118" i="371"/>
  <c r="U118" i="371"/>
  <c r="T118" i="371"/>
  <c r="S118" i="371"/>
  <c r="R118" i="371"/>
  <c r="Q118" i="371"/>
  <c r="V117" i="371"/>
  <c r="T117" i="371"/>
  <c r="U117" i="371" s="1"/>
  <c r="S117" i="371"/>
  <c r="R117" i="371"/>
  <c r="Q117" i="371"/>
  <c r="T116" i="371"/>
  <c r="V116" i="371" s="1"/>
  <c r="S116" i="371"/>
  <c r="R116" i="371"/>
  <c r="Q116" i="371"/>
  <c r="V115" i="371"/>
  <c r="U115" i="371"/>
  <c r="T115" i="371"/>
  <c r="S115" i="371"/>
  <c r="R115" i="371"/>
  <c r="Q115" i="371"/>
  <c r="T114" i="371"/>
  <c r="V114" i="371" s="1"/>
  <c r="S114" i="371"/>
  <c r="R114" i="371"/>
  <c r="Q114" i="371"/>
  <c r="V113" i="371"/>
  <c r="T113" i="371"/>
  <c r="U113" i="371" s="1"/>
  <c r="S113" i="371"/>
  <c r="R113" i="371"/>
  <c r="Q113" i="371"/>
  <c r="V112" i="371"/>
  <c r="U112" i="371"/>
  <c r="T112" i="371"/>
  <c r="S112" i="371"/>
  <c r="R112" i="371"/>
  <c r="Q112" i="371"/>
  <c r="V111" i="371"/>
  <c r="T111" i="371"/>
  <c r="U111" i="371" s="1"/>
  <c r="S111" i="371"/>
  <c r="R111" i="371"/>
  <c r="Q111" i="371"/>
  <c r="T110" i="371"/>
  <c r="V110" i="371" s="1"/>
  <c r="S110" i="371"/>
  <c r="R110" i="371"/>
  <c r="Q110" i="371"/>
  <c r="V109" i="371"/>
  <c r="T109" i="371"/>
  <c r="U109" i="371" s="1"/>
  <c r="S109" i="371"/>
  <c r="R109" i="371"/>
  <c r="Q109" i="371"/>
  <c r="V108" i="371"/>
  <c r="U108" i="371"/>
  <c r="T108" i="371"/>
  <c r="S108" i="371"/>
  <c r="R108" i="371"/>
  <c r="Q108" i="371"/>
  <c r="V107" i="371"/>
  <c r="T107" i="371"/>
  <c r="U107" i="371" s="1"/>
  <c r="S107" i="371"/>
  <c r="R107" i="371"/>
  <c r="Q107" i="371"/>
  <c r="V106" i="371"/>
  <c r="U106" i="371"/>
  <c r="T106" i="371"/>
  <c r="S106" i="371"/>
  <c r="R106" i="371"/>
  <c r="Q106" i="371"/>
  <c r="V105" i="371"/>
  <c r="T105" i="371"/>
  <c r="U105" i="371" s="1"/>
  <c r="S105" i="371"/>
  <c r="R105" i="371"/>
  <c r="Q105" i="371"/>
  <c r="V104" i="371"/>
  <c r="U104" i="371"/>
  <c r="T104" i="371"/>
  <c r="S104" i="371"/>
  <c r="R104" i="371"/>
  <c r="Q104" i="371"/>
  <c r="V103" i="371"/>
  <c r="U103" i="371"/>
  <c r="T103" i="371"/>
  <c r="S103" i="371"/>
  <c r="R103" i="371"/>
  <c r="Q103" i="371"/>
  <c r="V102" i="371"/>
  <c r="U102" i="371"/>
  <c r="T102" i="371"/>
  <c r="S102" i="371"/>
  <c r="R102" i="371"/>
  <c r="Q102" i="371"/>
  <c r="V101" i="371"/>
  <c r="T101" i="371"/>
  <c r="U101" i="371" s="1"/>
  <c r="S101" i="371"/>
  <c r="R101" i="371"/>
  <c r="Q101" i="371"/>
  <c r="T100" i="371"/>
  <c r="V100" i="371" s="1"/>
  <c r="S100" i="371"/>
  <c r="R100" i="371"/>
  <c r="Q100" i="371"/>
  <c r="V99" i="371"/>
  <c r="T99" i="371"/>
  <c r="U99" i="371" s="1"/>
  <c r="S99" i="371"/>
  <c r="R99" i="371"/>
  <c r="Q99" i="371"/>
  <c r="T98" i="371"/>
  <c r="V98" i="371" s="1"/>
  <c r="S98" i="371"/>
  <c r="R98" i="371"/>
  <c r="Q98" i="371"/>
  <c r="V97" i="371"/>
  <c r="T97" i="371"/>
  <c r="U97" i="371" s="1"/>
  <c r="S97" i="371"/>
  <c r="R97" i="371"/>
  <c r="Q97" i="371"/>
  <c r="T96" i="371"/>
  <c r="V96" i="371" s="1"/>
  <c r="S96" i="371"/>
  <c r="R96" i="371"/>
  <c r="Q96" i="371"/>
  <c r="V95" i="371"/>
  <c r="T95" i="371"/>
  <c r="U95" i="371" s="1"/>
  <c r="S95" i="371"/>
  <c r="R95" i="371"/>
  <c r="Q95" i="371"/>
  <c r="V94" i="371"/>
  <c r="U94" i="371"/>
  <c r="T94" i="371"/>
  <c r="S94" i="371"/>
  <c r="R94" i="371"/>
  <c r="Q94" i="371"/>
  <c r="V93" i="371"/>
  <c r="T93" i="371"/>
  <c r="U93" i="371" s="1"/>
  <c r="S93" i="371"/>
  <c r="R93" i="371"/>
  <c r="Q93" i="371"/>
  <c r="V92" i="371"/>
  <c r="U92" i="371"/>
  <c r="T92" i="371"/>
  <c r="S92" i="371"/>
  <c r="R92" i="371"/>
  <c r="Q92" i="371"/>
  <c r="V91" i="371"/>
  <c r="T91" i="371"/>
  <c r="U91" i="371" s="1"/>
  <c r="S91" i="371"/>
  <c r="R91" i="371"/>
  <c r="Q91" i="371"/>
  <c r="V90" i="371"/>
  <c r="U90" i="371"/>
  <c r="T90" i="371"/>
  <c r="S90" i="371"/>
  <c r="R90" i="371"/>
  <c r="Q90" i="371"/>
  <c r="V89" i="371"/>
  <c r="T89" i="371"/>
  <c r="U89" i="371" s="1"/>
  <c r="S89" i="371"/>
  <c r="R89" i="371"/>
  <c r="Q89" i="371"/>
  <c r="T88" i="371"/>
  <c r="V88" i="371" s="1"/>
  <c r="S88" i="371"/>
  <c r="R88" i="371"/>
  <c r="Q88" i="371"/>
  <c r="V87" i="371"/>
  <c r="T87" i="371"/>
  <c r="U87" i="371" s="1"/>
  <c r="S87" i="371"/>
  <c r="R87" i="371"/>
  <c r="Q87" i="371"/>
  <c r="T86" i="371"/>
  <c r="V86" i="371" s="1"/>
  <c r="S86" i="371"/>
  <c r="R86" i="371"/>
  <c r="Q86" i="371"/>
  <c r="V85" i="371"/>
  <c r="T85" i="371"/>
  <c r="U85" i="371" s="1"/>
  <c r="S85" i="371"/>
  <c r="R85" i="371"/>
  <c r="Q85" i="371"/>
  <c r="T84" i="371"/>
  <c r="V84" i="371" s="1"/>
  <c r="S84" i="371"/>
  <c r="R84" i="371"/>
  <c r="Q84" i="371"/>
  <c r="V83" i="371"/>
  <c r="T83" i="371"/>
  <c r="U83" i="371" s="1"/>
  <c r="S83" i="371"/>
  <c r="R83" i="371"/>
  <c r="Q83" i="371"/>
  <c r="T82" i="371"/>
  <c r="V82" i="371" s="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V79" i="371"/>
  <c r="T79" i="371"/>
  <c r="U79" i="371" s="1"/>
  <c r="S79" i="371"/>
  <c r="R79" i="371"/>
  <c r="Q79" i="371"/>
  <c r="V78" i="371"/>
  <c r="U78" i="371"/>
  <c r="T78" i="371"/>
  <c r="S78" i="371"/>
  <c r="R78" i="371"/>
  <c r="Q78" i="371"/>
  <c r="V77" i="371"/>
  <c r="T77" i="371"/>
  <c r="U77" i="371" s="1"/>
  <c r="S77" i="371"/>
  <c r="R77" i="371"/>
  <c r="Q77" i="371"/>
  <c r="T76" i="371"/>
  <c r="V76" i="371" s="1"/>
  <c r="S76" i="371"/>
  <c r="R76" i="371"/>
  <c r="Q76" i="371"/>
  <c r="V75" i="371"/>
  <c r="T75" i="371"/>
  <c r="U75" i="371" s="1"/>
  <c r="S75" i="371"/>
  <c r="R75" i="371"/>
  <c r="Q75" i="371"/>
  <c r="T74" i="371"/>
  <c r="V74" i="371" s="1"/>
  <c r="S74" i="371"/>
  <c r="R74" i="371"/>
  <c r="Q74" i="371"/>
  <c r="V73" i="371"/>
  <c r="U73" i="371"/>
  <c r="T73" i="371"/>
  <c r="S73" i="371"/>
  <c r="R73" i="371"/>
  <c r="Q73" i="371"/>
  <c r="T72" i="371"/>
  <c r="V72" i="371" s="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V69" i="371"/>
  <c r="T69" i="371"/>
  <c r="U69" i="371" s="1"/>
  <c r="S69" i="371"/>
  <c r="R69" i="371"/>
  <c r="Q69" i="371"/>
  <c r="V68" i="371"/>
  <c r="U68" i="371"/>
  <c r="T68" i="371"/>
  <c r="S68" i="371"/>
  <c r="R68" i="371"/>
  <c r="Q68" i="371"/>
  <c r="V67" i="371"/>
  <c r="T67" i="371"/>
  <c r="U67" i="371" s="1"/>
  <c r="S67" i="371"/>
  <c r="R67" i="371"/>
  <c r="Q67" i="371"/>
  <c r="T66" i="371"/>
  <c r="V66" i="371" s="1"/>
  <c r="S66" i="371"/>
  <c r="R66" i="371"/>
  <c r="Q66" i="371"/>
  <c r="V65" i="371"/>
  <c r="T65" i="371"/>
  <c r="U65" i="371" s="1"/>
  <c r="S65" i="371"/>
  <c r="R65" i="371"/>
  <c r="Q65" i="371"/>
  <c r="V64" i="371"/>
  <c r="U64" i="371"/>
  <c r="T64" i="371"/>
  <c r="S64" i="371"/>
  <c r="R64" i="371"/>
  <c r="Q64" i="371"/>
  <c r="V63" i="371"/>
  <c r="T63" i="371"/>
  <c r="U63" i="371" s="1"/>
  <c r="S63" i="371"/>
  <c r="R63" i="371"/>
  <c r="Q63" i="371"/>
  <c r="T62" i="371"/>
  <c r="V62" i="371" s="1"/>
  <c r="S62" i="371"/>
  <c r="R62" i="371"/>
  <c r="Q62" i="371"/>
  <c r="V61" i="371"/>
  <c r="U61" i="371"/>
  <c r="T61" i="371"/>
  <c r="S61" i="371"/>
  <c r="R61" i="371"/>
  <c r="Q61" i="371"/>
  <c r="T60" i="371"/>
  <c r="V60" i="371" s="1"/>
  <c r="S60" i="371"/>
  <c r="R60" i="371"/>
  <c r="Q60" i="371"/>
  <c r="V59" i="371"/>
  <c r="U59" i="371"/>
  <c r="T59" i="371"/>
  <c r="S59" i="371"/>
  <c r="R59" i="371"/>
  <c r="Q59" i="371"/>
  <c r="T58" i="371"/>
  <c r="V58" i="371" s="1"/>
  <c r="S58" i="371"/>
  <c r="R58" i="371"/>
  <c r="Q58" i="371"/>
  <c r="V57" i="371"/>
  <c r="U57" i="371"/>
  <c r="T57" i="371"/>
  <c r="S57" i="371"/>
  <c r="R57" i="371"/>
  <c r="Q57" i="371"/>
  <c r="T56" i="371"/>
  <c r="V56" i="371" s="1"/>
  <c r="S56" i="371"/>
  <c r="R56" i="371"/>
  <c r="Q56" i="371"/>
  <c r="V55" i="371"/>
  <c r="T55" i="371"/>
  <c r="U55" i="371" s="1"/>
  <c r="S55" i="371"/>
  <c r="R55" i="371"/>
  <c r="Q55" i="371"/>
  <c r="T54" i="371"/>
  <c r="V54" i="371" s="1"/>
  <c r="S54" i="371"/>
  <c r="R54" i="371"/>
  <c r="Q54" i="371"/>
  <c r="V53" i="371"/>
  <c r="T53" i="371"/>
  <c r="U53" i="371" s="1"/>
  <c r="S53" i="371"/>
  <c r="R53" i="371"/>
  <c r="Q53" i="371"/>
  <c r="T52" i="371"/>
  <c r="U52" i="371" s="1"/>
  <c r="S52" i="371"/>
  <c r="R52" i="371"/>
  <c r="Q52" i="371"/>
  <c r="V51" i="371"/>
  <c r="T51" i="371"/>
  <c r="U51" i="371" s="1"/>
  <c r="S51" i="371"/>
  <c r="R51" i="371"/>
  <c r="Q51" i="371"/>
  <c r="T50" i="371"/>
  <c r="U50" i="371" s="1"/>
  <c r="S50" i="371"/>
  <c r="R50" i="371"/>
  <c r="Q50" i="371"/>
  <c r="V49" i="371"/>
  <c r="U49" i="371"/>
  <c r="T49" i="371"/>
  <c r="S49" i="371"/>
  <c r="R49" i="371"/>
  <c r="Q49" i="371"/>
  <c r="T48" i="371"/>
  <c r="U48" i="371" s="1"/>
  <c r="S48" i="371"/>
  <c r="R48" i="371"/>
  <c r="Q48" i="371"/>
  <c r="V47" i="371"/>
  <c r="T47" i="371"/>
  <c r="U47" i="371" s="1"/>
  <c r="S47" i="371"/>
  <c r="R47" i="371"/>
  <c r="Q47" i="371"/>
  <c r="V46" i="371"/>
  <c r="U46" i="371"/>
  <c r="T46" i="371"/>
  <c r="S46" i="371"/>
  <c r="R46" i="371"/>
  <c r="Q46" i="371"/>
  <c r="V45" i="371"/>
  <c r="T45" i="371"/>
  <c r="U45" i="371" s="1"/>
  <c r="S45" i="371"/>
  <c r="R45" i="371"/>
  <c r="Q45" i="371"/>
  <c r="T44" i="371"/>
  <c r="U44" i="371" s="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V41" i="371"/>
  <c r="U41" i="371"/>
  <c r="T41" i="371"/>
  <c r="S41" i="371"/>
  <c r="R41" i="371"/>
  <c r="Q41" i="371"/>
  <c r="T40" i="371"/>
  <c r="V40" i="371" s="1"/>
  <c r="S40" i="371"/>
  <c r="R40" i="371"/>
  <c r="Q40" i="371"/>
  <c r="V39" i="371"/>
  <c r="T39" i="371"/>
  <c r="U39" i="371" s="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T36" i="371"/>
  <c r="U36" i="371" s="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V33" i="371"/>
  <c r="T33" i="371"/>
  <c r="U33" i="371" s="1"/>
  <c r="S33" i="371"/>
  <c r="R33" i="371"/>
  <c r="Q33" i="371"/>
  <c r="T32" i="371"/>
  <c r="U32" i="371" s="1"/>
  <c r="S32" i="371"/>
  <c r="R32" i="371"/>
  <c r="Q32" i="371"/>
  <c r="V31" i="371"/>
  <c r="U31" i="371"/>
  <c r="T31" i="371"/>
  <c r="S31" i="371"/>
  <c r="R31" i="371"/>
  <c r="Q31" i="371"/>
  <c r="T30" i="371"/>
  <c r="V30" i="371" s="1"/>
  <c r="S30" i="371"/>
  <c r="R30" i="371"/>
  <c r="Q30" i="371"/>
  <c r="V29" i="371"/>
  <c r="T29" i="371"/>
  <c r="U29" i="371" s="1"/>
  <c r="S29" i="371"/>
  <c r="R29" i="371"/>
  <c r="Q29" i="371"/>
  <c r="T28" i="371"/>
  <c r="U28" i="371" s="1"/>
  <c r="S28" i="371"/>
  <c r="R28" i="371"/>
  <c r="Q28" i="371"/>
  <c r="V27" i="371"/>
  <c r="T27" i="371"/>
  <c r="U27" i="371" s="1"/>
  <c r="S27" i="371"/>
  <c r="R27" i="371"/>
  <c r="Q27" i="371"/>
  <c r="T26" i="371"/>
  <c r="U26" i="371" s="1"/>
  <c r="S26" i="371"/>
  <c r="R26" i="371"/>
  <c r="Q26" i="371"/>
  <c r="V25" i="371"/>
  <c r="T25" i="371"/>
  <c r="U25" i="371" s="1"/>
  <c r="S25" i="371"/>
  <c r="R25" i="371"/>
  <c r="Q25" i="371"/>
  <c r="V24" i="371"/>
  <c r="U24" i="371"/>
  <c r="T24" i="371"/>
  <c r="S24" i="371"/>
  <c r="R24" i="371"/>
  <c r="Q24" i="371"/>
  <c r="V23" i="371"/>
  <c r="T23" i="371"/>
  <c r="U23" i="371" s="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T19" i="371"/>
  <c r="U19" i="371" s="1"/>
  <c r="S19" i="371"/>
  <c r="R19" i="371"/>
  <c r="Q19" i="371"/>
  <c r="T18" i="371"/>
  <c r="U18" i="371" s="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T14" i="371"/>
  <c r="U14" i="371" s="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T9" i="371"/>
  <c r="U9" i="371" s="1"/>
  <c r="S9" i="371"/>
  <c r="R9" i="371"/>
  <c r="Q9" i="371"/>
  <c r="T8" i="371"/>
  <c r="V8" i="371" s="1"/>
  <c r="S8" i="371"/>
  <c r="R8" i="371"/>
  <c r="Q8" i="371"/>
  <c r="V7" i="371"/>
  <c r="U7" i="371"/>
  <c r="T7" i="371"/>
  <c r="S7" i="371"/>
  <c r="R7" i="371"/>
  <c r="Q7" i="371"/>
  <c r="T6" i="371"/>
  <c r="U6" i="371" s="1"/>
  <c r="S6" i="371"/>
  <c r="R6" i="371"/>
  <c r="Q6" i="371"/>
  <c r="V5" i="371"/>
  <c r="T5" i="371"/>
  <c r="U5" i="371" s="1"/>
  <c r="S5" i="371"/>
  <c r="R5" i="371"/>
  <c r="Q5" i="371"/>
  <c r="V6" i="371" l="1"/>
  <c r="V14" i="371"/>
  <c r="V18" i="371"/>
  <c r="V26" i="371"/>
  <c r="V28" i="371"/>
  <c r="V32" i="371"/>
  <c r="V36" i="371"/>
  <c r="V44" i="371"/>
  <c r="V48" i="371"/>
  <c r="V50" i="371"/>
  <c r="V52" i="371"/>
  <c r="U199" i="371"/>
  <c r="U8" i="371"/>
  <c r="U22" i="371"/>
  <c r="U30" i="371"/>
  <c r="U40" i="371"/>
  <c r="U42" i="371"/>
  <c r="U54" i="371"/>
  <c r="U56" i="371"/>
  <c r="U58" i="371"/>
  <c r="U60" i="371"/>
  <c r="U62" i="371"/>
  <c r="U66" i="371"/>
  <c r="U72" i="371"/>
  <c r="U74" i="371"/>
  <c r="U76" i="371"/>
  <c r="U82" i="371"/>
  <c r="U84" i="371"/>
  <c r="U86" i="371"/>
  <c r="U88" i="371"/>
  <c r="U96" i="371"/>
  <c r="U98" i="371"/>
  <c r="U100" i="371"/>
  <c r="U110" i="371"/>
  <c r="U114" i="371"/>
  <c r="U116" i="371"/>
  <c r="U120" i="371"/>
  <c r="U122" i="371"/>
  <c r="U124" i="371"/>
  <c r="U126" i="371"/>
  <c r="U130" i="371"/>
  <c r="U132" i="371"/>
  <c r="U138" i="371"/>
  <c r="U140" i="371"/>
  <c r="U142" i="371"/>
  <c r="U146" i="371"/>
  <c r="U152" i="371"/>
  <c r="U154" i="371"/>
  <c r="U160" i="371"/>
  <c r="U162" i="371"/>
  <c r="U164" i="371"/>
  <c r="U166" i="371"/>
  <c r="U168" i="371"/>
  <c r="U170" i="371"/>
  <c r="U174" i="371"/>
  <c r="U176" i="371"/>
  <c r="U180" i="371"/>
  <c r="U182" i="371"/>
  <c r="U184" i="371"/>
  <c r="U188" i="371"/>
  <c r="U190" i="371"/>
  <c r="U196" i="371"/>
  <c r="U198" i="371"/>
  <c r="U200" i="371"/>
  <c r="A7" i="339"/>
  <c r="B3" i="418" l="1"/>
  <c r="L6" i="419" l="1"/>
  <c r="H6" i="419"/>
  <c r="K6" i="419"/>
  <c r="G6" i="419"/>
  <c r="D6" i="419"/>
  <c r="J6" i="419"/>
  <c r="F6" i="419"/>
  <c r="C6" i="419"/>
  <c r="I6" i="419"/>
  <c r="E6" i="419"/>
  <c r="B6" i="419"/>
  <c r="B28" i="419"/>
  <c r="B27" i="419"/>
  <c r="B26" i="419"/>
  <c r="B25" i="419"/>
  <c r="L20" i="419" l="1"/>
  <c r="K20" i="419"/>
  <c r="J20" i="419"/>
  <c r="I20" i="419"/>
  <c r="H20" i="419"/>
  <c r="G20" i="419"/>
  <c r="F20" i="419"/>
  <c r="E20" i="419"/>
  <c r="D20" i="419"/>
  <c r="C20" i="419"/>
  <c r="B20" i="419"/>
  <c r="L19" i="419"/>
  <c r="K19" i="419"/>
  <c r="J19" i="419"/>
  <c r="I19" i="419"/>
  <c r="H19" i="419"/>
  <c r="G19" i="419"/>
  <c r="F19" i="419"/>
  <c r="E19" i="419"/>
  <c r="D19" i="419"/>
  <c r="C19" i="419"/>
  <c r="B19" i="419"/>
  <c r="L17" i="419"/>
  <c r="K17" i="419"/>
  <c r="J17" i="419"/>
  <c r="I17" i="419"/>
  <c r="H17" i="419"/>
  <c r="G17" i="419"/>
  <c r="F17" i="419"/>
  <c r="E17" i="419"/>
  <c r="D17" i="419"/>
  <c r="C17" i="419"/>
  <c r="B17" i="419"/>
  <c r="L16" i="419"/>
  <c r="K16" i="419"/>
  <c r="J16" i="419"/>
  <c r="I16" i="419"/>
  <c r="H16" i="419"/>
  <c r="G16" i="419"/>
  <c r="F16" i="419"/>
  <c r="E16" i="419"/>
  <c r="D16" i="419"/>
  <c r="C16" i="419"/>
  <c r="B16" i="419"/>
  <c r="L14" i="419"/>
  <c r="K14" i="419"/>
  <c r="J14" i="419"/>
  <c r="I14" i="419"/>
  <c r="H14" i="419"/>
  <c r="G14" i="419"/>
  <c r="F14" i="419"/>
  <c r="E14" i="419"/>
  <c r="D14" i="419"/>
  <c r="C14" i="419"/>
  <c r="B14" i="419"/>
  <c r="L13" i="419"/>
  <c r="K13" i="419"/>
  <c r="J13" i="419"/>
  <c r="I13" i="419"/>
  <c r="H13" i="419"/>
  <c r="G13" i="419"/>
  <c r="F13" i="419"/>
  <c r="E13" i="419"/>
  <c r="D13" i="419"/>
  <c r="C13" i="419"/>
  <c r="B13" i="419"/>
  <c r="L12" i="419"/>
  <c r="K12" i="419"/>
  <c r="J12" i="419"/>
  <c r="I12" i="419"/>
  <c r="H12" i="419"/>
  <c r="G12" i="419"/>
  <c r="F12" i="419"/>
  <c r="E12" i="419"/>
  <c r="D12" i="419"/>
  <c r="C12" i="419"/>
  <c r="B12" i="419"/>
  <c r="L11" i="419"/>
  <c r="K11" i="419"/>
  <c r="J11" i="419"/>
  <c r="I11" i="419"/>
  <c r="H11" i="419"/>
  <c r="G11" i="419"/>
  <c r="F11" i="419"/>
  <c r="E11" i="419"/>
  <c r="D11" i="419"/>
  <c r="C11" i="419"/>
  <c r="B11" i="419"/>
  <c r="L18" i="419" l="1"/>
  <c r="K18" i="419"/>
  <c r="J18" i="419"/>
  <c r="I18" i="419"/>
  <c r="H18" i="419"/>
  <c r="G18" i="419"/>
  <c r="F18" i="419"/>
  <c r="E18" i="419"/>
  <c r="D18" i="419"/>
  <c r="C18" i="419"/>
  <c r="B18" i="419" l="1"/>
  <c r="O3" i="418" l="1"/>
  <c r="N3" i="418"/>
  <c r="M3" i="418"/>
  <c r="L3" i="418"/>
  <c r="K3" i="418"/>
  <c r="J3" i="418"/>
  <c r="I3" i="418"/>
  <c r="H3" i="418"/>
  <c r="G3" i="418"/>
  <c r="F3" i="418"/>
  <c r="E3" i="418"/>
  <c r="D3" i="418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J24" i="370" l="1"/>
  <c r="J23" i="370"/>
  <c r="J22" i="370"/>
  <c r="J21" i="370"/>
  <c r="J20" i="370"/>
  <c r="J19" i="370"/>
  <c r="J18" i="370"/>
  <c r="A27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5" i="414" l="1"/>
  <c r="A24" i="414"/>
  <c r="A23" i="414"/>
  <c r="A22" i="414" l="1"/>
  <c r="A21" i="414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7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6" i="414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C18" i="414"/>
  <c r="D4" i="414"/>
  <c r="D15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C11" i="340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4" i="414" s="1"/>
  <c r="E24" i="414" s="1"/>
  <c r="I39" i="370"/>
  <c r="I26" i="370"/>
  <c r="E12" i="339"/>
  <c r="M39" i="370"/>
  <c r="E26" i="370"/>
  <c r="D23" i="414" s="1"/>
  <c r="E23" i="414" s="1"/>
  <c r="L39" i="370"/>
  <c r="C12" i="339"/>
  <c r="E13" i="370"/>
  <c r="D22" i="414" s="1"/>
  <c r="E22" i="414" s="1"/>
  <c r="L13" i="370"/>
  <c r="B12" i="339"/>
  <c r="F12" i="339" s="1"/>
  <c r="I13" i="370"/>
  <c r="D25" i="414" s="1"/>
  <c r="E25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1" i="414"/>
  <c r="D21" i="414"/>
  <c r="Q3" i="347" l="1"/>
  <c r="S3" i="347"/>
  <c r="U3" i="347"/>
  <c r="F3" i="372"/>
  <c r="N3" i="372"/>
  <c r="C27" i="414"/>
  <c r="E27" i="414" s="1"/>
  <c r="F13" i="339"/>
  <c r="E13" i="339"/>
  <c r="E15" i="339" s="1"/>
  <c r="J3" i="372"/>
  <c r="H12" i="339"/>
  <c r="G12" i="339"/>
  <c r="K3" i="390"/>
  <c r="A11" i="383"/>
  <c r="A4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15" i="414"/>
  <c r="D17" i="414"/>
  <c r="C4" i="414"/>
  <c r="H13" i="339" l="1"/>
  <c r="F15" i="339"/>
  <c r="D26" i="414"/>
  <c r="E26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 vpravo vyberte požadovanou hodnotu.</t>
        </r>
      </text>
    </comment>
  </commentList>
</comments>
</file>

<file path=xl/sharedStrings.xml><?xml version="1.0" encoding="utf-8"?>
<sst xmlns="http://schemas.openxmlformats.org/spreadsheetml/2006/main" count="45039" uniqueCount="7693">
  <si>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</si>
  <si>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</si>
  <si>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</si>
  <si>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</si>
  <si>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</si>
  <si>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</si>
  <si>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</si>
  <si>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</si>
  <si>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</si>
  <si>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</si>
  <si>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</si>
  <si>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</si>
  <si>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</si>
  <si>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</si>
  <si>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</si>
  <si>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</si>
  <si>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</si>
  <si>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</si>
  <si>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</si>
  <si>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</si>
  <si>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</si>
  <si>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</si>
  <si>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</si>
  <si>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</si>
  <si>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</si>
  <si>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</si>
  <si>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</si>
  <si>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</si>
  <si>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</si>
  <si>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</si>
  <si>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</si>
  <si>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</si>
  <si>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</si>
  <si>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</si>
  <si>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</si>
  <si>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</si>
  <si>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</si>
  <si>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</si>
  <si>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</si>
  <si>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</si>
  <si>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</si>
  <si>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</si>
  <si>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</si>
  <si>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</si>
  <si>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</si>
  <si>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</si>
  <si>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</si>
  <si>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</si>
  <si>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</si>
  <si>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</si>
  <si>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</si>
  <si>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</si>
  <si>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</si>
  <si>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</si>
  <si>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</si>
  <si>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</si>
  <si>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</si>
  <si>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</si>
  <si>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</si>
  <si>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</si>
  <si>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</si>
  <si>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</si>
  <si>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</si>
  <si>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</si>
  <si>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</si>
  <si>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</si>
  <si>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</si>
  <si>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</si>
  <si>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</si>
  <si>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</si>
  <si>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</si>
  <si>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</si>
  <si>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</si>
  <si>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</si>
  <si>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</si>
  <si>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</si>
  <si>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</si>
  <si>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</si>
  <si>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</si>
  <si>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</si>
  <si>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</si>
  <si>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</si>
  <si>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</si>
  <si>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</si>
  <si>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</si>
  <si>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</si>
  <si>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</si>
  <si>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</si>
  <si>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</si>
  <si>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</si>
  <si>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</si>
  <si>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</si>
  <si>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</si>
  <si>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</si>
  <si>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</si>
  <si>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</si>
  <si>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</si>
  <si>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</si>
  <si>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</si>
  <si>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</si>
  <si>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</si>
  <si>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</si>
  <si>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</si>
  <si>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</si>
  <si>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</si>
  <si>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</si>
  <si>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</si>
  <si>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</si>
  <si>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</si>
  <si>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</si>
  <si>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</si>
  <si>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</si>
  <si>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</si>
  <si>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</si>
  <si>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</si>
  <si>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</si>
  <si>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</si>
  <si>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</si>
  <si>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</si>
  <si>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</si>
  <si>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</si>
  <si>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</si>
  <si>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</si>
  <si>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</si>
  <si>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</si>
  <si>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</si>
  <si>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</si>
  <si>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</si>
  <si>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</si>
  <si>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</si>
  <si>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</si>
  <si>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</si>
  <si>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</si>
  <si>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</si>
  <si>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</si>
  <si>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</si>
  <si>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</si>
  <si>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</si>
  <si>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</si>
  <si>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</si>
  <si>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</si>
  <si>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</si>
  <si>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</si>
  <si>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</si>
  <si>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</si>
  <si>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</si>
  <si>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</si>
  <si>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</si>
  <si>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</si>
  <si>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</si>
  <si>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</si>
  <si>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</si>
  <si>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</si>
  <si>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</si>
  <si>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</si>
  <si>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</si>
  <si>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</si>
  <si>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</si>
  <si>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</si>
  <si>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</si>
  <si>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</si>
  <si>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</si>
  <si>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</si>
  <si>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</si>
  <si>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</si>
  <si>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</si>
  <si>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</si>
  <si>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</si>
  <si>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</si>
  <si>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</si>
  <si>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</si>
  <si>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</si>
  <si>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</si>
  <si>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</si>
  <si>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</si>
  <si>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</si>
  <si>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</si>
  <si>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</si>
  <si>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</si>
  <si>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</si>
  <si>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</si>
  <si>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</si>
  <si>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</si>
  <si>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</si>
  <si>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</si>
  <si>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</si>
  <si>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</si>
  <si>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</si>
  <si>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</si>
  <si>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</si>
  <si>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</si>
  <si>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</si>
  <si>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</si>
  <si>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</si>
  <si>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</si>
  <si>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</si>
  <si>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</si>
  <si>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</si>
  <si>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</si>
  <si>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</si>
  <si>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</si>
  <si>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</si>
  <si>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</si>
  <si>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</si>
  <si>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</si>
  <si>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</si>
  <si>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</si>
  <si>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</si>
  <si>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</si>
  <si>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</si>
  <si>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</si>
  <si>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</si>
  <si>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</si>
  <si>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Rozpočet Kč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</si>
  <si>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</si>
  <si>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</si>
  <si>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</si>
  <si>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</si>
  <si>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</si>
  <si>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</si>
  <si>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</si>
  <si>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</si>
  <si>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</si>
  <si>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</si>
  <si>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</si>
  <si>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</si>
  <si>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</si>
  <si>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</si>
  <si>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</si>
  <si>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</si>
  <si>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</si>
  <si>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</si>
  <si>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</si>
  <si>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</si>
  <si>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</si>
  <si>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</si>
  <si>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</si>
  <si>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</si>
  <si>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</si>
  <si>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* Legenda</t>
  </si>
  <si>
    <t>Dle vyhlášky optimum casemixu 97%, hospitalizace 93%</t>
  </si>
  <si>
    <t>333 - Cizinci</t>
  </si>
  <si>
    <t>Počet hospitalizací - případů DRG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</si>
  <si>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</si>
  <si>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</si>
  <si>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</si>
  <si>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</si>
  <si>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</si>
  <si>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</si>
  <si>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</si>
  <si>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305-306</t>
  </si>
  <si>
    <t>407-421</t>
  </si>
  <si>
    <t>522-528</t>
  </si>
  <si>
    <t>629-642</t>
  </si>
  <si>
    <t>743-749</t>
  </si>
  <si>
    <t>930</t>
  </si>
  <si>
    <t>940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</si>
  <si>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</si>
  <si>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</si>
  <si>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</si>
  <si>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</si>
  <si>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</si>
  <si>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</si>
  <si>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</si>
  <si>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</si>
  <si>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</si>
  <si>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</si>
  <si>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</si>
  <si>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</si>
  <si>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</si>
  <si>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</si>
  <si>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</si>
  <si>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</si>
  <si>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farmaceuti</t>
  </si>
  <si>
    <t>všeobecné sestry a porodní asistentky</t>
  </si>
  <si>
    <t>zdravot. prac. nelékaři s odb. způsobilostí</t>
  </si>
  <si>
    <t>zdravot. prac. nelékaři s odb. a spec. způsobilostí</t>
  </si>
  <si>
    <t>zdravot. prac. nelékaři pod odb. dohledem nebo přímým vedením</t>
  </si>
  <si>
    <t>jiní odb. prac. nelékaři s odb. způsobilostí a dentisté</t>
  </si>
  <si>
    <t>THP prac.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</si>
  <si>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</si>
  <si>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</si>
  <si>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</si>
  <si>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</si>
  <si>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</si>
  <si>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</si>
  <si>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</si>
  <si>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</si>
  <si>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</si>
  <si>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</si>
  <si>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</si>
  <si>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NLZP/VŠ nelékaři</t>
  </si>
  <si>
    <t>Měsíc/Rok: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</si>
  <si>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</si>
  <si>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</si>
  <si>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</si>
  <si>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</si>
  <si>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</si>
  <si>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Dětská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</si>
  <si>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</si>
  <si>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</si>
  <si>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</si>
  <si>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</si>
  <si>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</si>
  <si>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</si>
  <si>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</si>
  <si>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</si>
  <si>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</si>
  <si>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</si>
  <si>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</si>
  <si>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</si>
  <si>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</si>
  <si>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50113011     léky - hemofilici ZUL (TO)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</si>
  <si>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</si>
  <si>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</si>
  <si>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</si>
  <si>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</si>
  <si>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</si>
  <si>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</si>
  <si>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</si>
  <si>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</si>
  <si>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</si>
  <si>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</si>
  <si>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</si>
  <si>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</si>
  <si>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</si>
  <si>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</si>
  <si>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</si>
  <si>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</si>
  <si>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</si>
  <si>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</si>
  <si>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</si>
  <si>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</si>
  <si>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</si>
  <si>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50116004     výživa kojenců</t>
  </si>
  <si>
    <t>50116010     nápoje - horké provozy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</si>
  <si>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</si>
  <si>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</si>
  <si>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</si>
  <si>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</si>
  <si>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</si>
  <si>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</si>
  <si>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</si>
  <si>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</si>
  <si>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</si>
  <si>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</si>
  <si>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</si>
  <si>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</si>
  <si>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</si>
  <si>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</si>
  <si>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</si>
  <si>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</si>
  <si>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</si>
  <si>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</si>
  <si>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50117201     obaly ostatní - LEK (sk.Z519)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</si>
  <si>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</si>
  <si>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</si>
  <si>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</si>
  <si>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</si>
  <si>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</si>
  <si>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</si>
  <si>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</si>
  <si>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</si>
  <si>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</si>
  <si>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</si>
  <si>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</si>
  <si>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</si>
  <si>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</si>
  <si>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</si>
  <si>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</si>
  <si>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</si>
  <si>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</si>
  <si>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</si>
  <si>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</si>
  <si>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</si>
  <si>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</si>
  <si>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</si>
  <si>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51101     Budovy</t>
  </si>
  <si>
    <t>51101025     opravy budov - správa budov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</si>
  <si>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</si>
  <si>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</si>
  <si>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</si>
  <si>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</si>
  <si>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</si>
  <si>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51180     Opravy hrazené z darů, FKSP</t>
  </si>
  <si>
    <t>51180000     opravy z darů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</si>
  <si>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</si>
  <si>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</si>
  <si>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</si>
  <si>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</si>
  <si>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</si>
  <si>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</si>
  <si>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</si>
  <si>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</si>
  <si>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</si>
  <si>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</si>
  <si>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</si>
  <si>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</si>
  <si>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</si>
  <si>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</si>
  <si>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</si>
  <si>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</si>
  <si>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</si>
  <si>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</si>
  <si>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</si>
  <si>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</si>
  <si>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</si>
  <si>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</si>
  <si>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</si>
  <si>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</si>
  <si>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</si>
  <si>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</si>
  <si>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</si>
  <si>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</si>
  <si>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</si>
  <si>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</si>
  <si>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</si>
  <si>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</si>
  <si>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</si>
  <si>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</si>
  <si>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</si>
  <si>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</si>
  <si>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</si>
  <si>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</si>
  <si>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</si>
  <si>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</si>
  <si>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</si>
  <si>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</si>
  <si>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</si>
  <si>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</si>
  <si>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</si>
  <si>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</si>
  <si>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</si>
  <si>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</si>
  <si>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</si>
  <si>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</si>
  <si>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</si>
  <si>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</si>
  <si>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</si>
  <si>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</si>
  <si>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</si>
  <si>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</si>
  <si>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</si>
  <si>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</si>
  <si>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</si>
  <si>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</si>
  <si>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</si>
  <si>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</si>
  <si>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</si>
  <si>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</si>
  <si>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</si>
  <si>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</si>
  <si>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</si>
  <si>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</si>
  <si>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</si>
  <si>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</si>
  <si>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</si>
  <si>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</si>
  <si>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</si>
  <si>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</si>
  <si>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55802002     DDHM - ostatní provozní technika (sk.V_35)</t>
  </si>
  <si>
    <t>55802003     DDHM - kacelářská technika (sk.V_37)</t>
  </si>
  <si>
    <t>55802005     DDHM - OOPP pro pacienty a doprovod (sk.T_13)</t>
  </si>
  <si>
    <t>55804     DDHM - výpočetní technika</t>
  </si>
  <si>
    <t>55804001     DDHM - výpočetní technika (sk.P_35)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</si>
  <si>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</si>
  <si>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</si>
  <si>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</si>
  <si>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</si>
  <si>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</si>
  <si>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</si>
  <si>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</si>
  <si>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</si>
  <si>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</si>
  <si>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</si>
  <si>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</si>
  <si>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</si>
  <si>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</si>
  <si>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</si>
  <si>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</si>
  <si>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</si>
  <si>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</si>
  <si>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</si>
  <si>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</si>
  <si>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</si>
  <si>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</si>
  <si>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</si>
  <si>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</si>
  <si>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</si>
  <si>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</si>
  <si>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</si>
  <si>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</si>
  <si>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</si>
  <si>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</si>
  <si>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</si>
  <si>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</si>
  <si>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</si>
  <si>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</si>
  <si>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</si>
  <si>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</si>
  <si>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</si>
  <si>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</si>
  <si>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</si>
  <si>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</si>
  <si>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</si>
  <si>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64804125     čerp. FRM - opravy budov OSB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</si>
  <si>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</si>
  <si>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</si>
  <si>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</si>
  <si>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</si>
  <si>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</si>
  <si>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</si>
  <si>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</si>
  <si>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</si>
  <si>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</si>
  <si>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</si>
  <si>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64924447     ostatní provoz.sl. - hl.činnost (LSPP)</t>
  </si>
  <si>
    <t>64924459     školení, stáže, odb. semináře, konference</t>
  </si>
  <si>
    <t>64924549     ost. provozní služby (validace, atd...)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</si>
  <si>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</si>
  <si>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</si>
  <si>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</si>
  <si>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</si>
  <si>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</si>
  <si>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</si>
  <si>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</si>
  <si>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</si>
  <si>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</si>
  <si>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</si>
  <si>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</si>
  <si>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</si>
  <si>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</si>
  <si>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</si>
  <si>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</si>
  <si>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</si>
  <si>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</si>
  <si>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</si>
  <si>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</si>
  <si>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</si>
  <si>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</si>
  <si>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</si>
  <si>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</si>
  <si>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</si>
  <si>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</si>
  <si>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</si>
  <si>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</si>
  <si>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</si>
  <si>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</si>
  <si>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</si>
  <si>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10</t>
  </si>
  <si>
    <t/>
  </si>
  <si>
    <t>Dětská klinika</t>
  </si>
  <si>
    <t>50113001</t>
  </si>
  <si>
    <t>Lékárna - léčiva</t>
  </si>
  <si>
    <t>50113006</t>
  </si>
  <si>
    <t>Lékárna - enterární výživa</t>
  </si>
  <si>
    <t>50113007</t>
  </si>
  <si>
    <t>Lékárna - deriváty</t>
  </si>
  <si>
    <t>50113008</t>
  </si>
  <si>
    <t>393 TO krevní deriváty IVLP (112 01 003)</t>
  </si>
  <si>
    <t>50113011</t>
  </si>
  <si>
    <t>394 TO krevní deriváty hemofilici (112 01 003)</t>
  </si>
  <si>
    <t>50113012</t>
  </si>
  <si>
    <t>Lékárna - trombolýza</t>
  </si>
  <si>
    <t>50113013</t>
  </si>
  <si>
    <t>Lékárna - antibiotika</t>
  </si>
  <si>
    <t>50113014</t>
  </si>
  <si>
    <t>Lékárna - antimykotika</t>
  </si>
  <si>
    <t>50113016</t>
  </si>
  <si>
    <t>Lékárna - centrové léky</t>
  </si>
  <si>
    <t>SumaKL</t>
  </si>
  <si>
    <t>1011</t>
  </si>
  <si>
    <t>Dětská klinika, lůžkové oddělení 28B</t>
  </si>
  <si>
    <t>SumaNS</t>
  </si>
  <si>
    <t>mezeraNS</t>
  </si>
  <si>
    <t>1012</t>
  </si>
  <si>
    <t>Dětská klinika, lůžkové oddělení 28C vč.dosp.haly</t>
  </si>
  <si>
    <t>1013</t>
  </si>
  <si>
    <t>Dětská klinika, lůžkové oddělení 21A</t>
  </si>
  <si>
    <t>1014</t>
  </si>
  <si>
    <t>Dětská klinika, lůžkové oddělení 21B</t>
  </si>
  <si>
    <t>1021</t>
  </si>
  <si>
    <t>Dětská klinika, ambulance</t>
  </si>
  <si>
    <t>1022</t>
  </si>
  <si>
    <t>Dětská klinika, LSPP dětská</t>
  </si>
  <si>
    <t>1031</t>
  </si>
  <si>
    <t>Dětská klinika, JIP 21B</t>
  </si>
  <si>
    <t>1032</t>
  </si>
  <si>
    <t>Dětská klinika, JIP 21C JIPP</t>
  </si>
  <si>
    <t>1033</t>
  </si>
  <si>
    <t>Dětská klinika, JIP 21C (pro větší děti)</t>
  </si>
  <si>
    <t>1071</t>
  </si>
  <si>
    <t>Dětská klinika, endoskopie</t>
  </si>
  <si>
    <t>1094</t>
  </si>
  <si>
    <t>Dětská klinika, centrum - DK</t>
  </si>
  <si>
    <t>131739</t>
  </si>
  <si>
    <t>31739</t>
  </si>
  <si>
    <t>HELICID « 40 INF. LYOF.1X40MG</t>
  </si>
  <si>
    <t>33811</t>
  </si>
  <si>
    <t>NEOCATE INFANT</t>
  </si>
  <si>
    <t>POR PLV SOL 1X400GM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</si>
  <si>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</si>
  <si>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</si>
  <si>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</si>
  <si>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</si>
  <si>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</si>
  <si>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</si>
  <si>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</si>
  <si>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51367</t>
  </si>
  <si>
    <t>INF SOL 10X250MLPELAH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</si>
  <si>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</si>
  <si>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</si>
  <si>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</si>
  <si>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</si>
  <si>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</si>
  <si>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</si>
  <si>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</si>
  <si>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</si>
  <si>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</si>
  <si>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</si>
  <si>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</si>
  <si>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</si>
  <si>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100802</t>
  </si>
  <si>
    <t>802</t>
  </si>
  <si>
    <t>OPHTHALMO-SEPTONEX</t>
  </si>
  <si>
    <t>GTT OPH 1X10ML</t>
  </si>
  <si>
    <t>100876</t>
  </si>
  <si>
    <t>876</t>
  </si>
  <si>
    <t>UNG OPH 1X5GM</t>
  </si>
  <si>
    <t>100889</t>
  </si>
  <si>
    <t>889</t>
  </si>
  <si>
    <t>PITYOL</t>
  </si>
  <si>
    <t>UNG 1X30GM</t>
  </si>
  <si>
    <t>102479</t>
  </si>
  <si>
    <t>2479</t>
  </si>
  <si>
    <t>DITHIADEN</t>
  </si>
  <si>
    <t>TBL 20X2MG</t>
  </si>
  <si>
    <t>107981</t>
  </si>
  <si>
    <t>7981</t>
  </si>
  <si>
    <t>NOVALGIN</t>
  </si>
  <si>
    <t>INJ 10X2ML/1000MG</t>
  </si>
  <si>
    <t>124067</t>
  </si>
  <si>
    <t>HYDROCORTISON VUAB 100 MG</t>
  </si>
  <si>
    <t>INJ PLV SOL 1X100MG</t>
  </si>
  <si>
    <t>184090</t>
  </si>
  <si>
    <t>84090</t>
  </si>
  <si>
    <t>DEXAMED</t>
  </si>
  <si>
    <t>INJ 10X2ML/8MG</t>
  </si>
  <si>
    <t>184700</t>
  </si>
  <si>
    <t>84700</t>
  </si>
  <si>
    <t>OTOBACID N</t>
  </si>
  <si>
    <t>AUR GTT SOL 1X5ML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</si>
  <si>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</si>
  <si>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</si>
  <si>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</si>
  <si>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</si>
  <si>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</si>
  <si>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</si>
  <si>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</si>
  <si>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</si>
  <si>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193746</t>
  </si>
  <si>
    <t>93746</t>
  </si>
  <si>
    <t>HEPARIN LECIVA</t>
  </si>
  <si>
    <t>INJ 1X10ML/50KU</t>
  </si>
  <si>
    <t>395294</t>
  </si>
  <si>
    <t>180306</t>
  </si>
  <si>
    <t>TANTUM VERDE</t>
  </si>
  <si>
    <t>LIQ 1X240ML-PET TR</t>
  </si>
  <si>
    <t>840220</t>
  </si>
  <si>
    <t>Lactobacillus acidophil.cps.75 bez laktózy</t>
  </si>
  <si>
    <t>845008</t>
  </si>
  <si>
    <t>107806</t>
  </si>
  <si>
    <t>AESCIN-TEVA</t>
  </si>
  <si>
    <t>POR TBL FLM 30X20MG</t>
  </si>
  <si>
    <t>849941</t>
  </si>
  <si>
    <t>162142</t>
  </si>
  <si>
    <t>PARALEN 500</t>
  </si>
  <si>
    <t>POR TBL NOB 24X500MG</t>
  </si>
  <si>
    <t>905097</t>
  </si>
  <si>
    <t>23987</t>
  </si>
  <si>
    <t>DZ OCTENISEPT 250 ml</t>
  </si>
  <si>
    <t>DPH 15%</t>
  </si>
  <si>
    <t>847400</t>
  </si>
  <si>
    <t>Cathejell Lidokain gel anestezující inj</t>
  </si>
  <si>
    <t>1x12,5g</t>
  </si>
  <si>
    <t>100874</t>
  </si>
  <si>
    <t>874</t>
  </si>
  <si>
    <t>OPHTHALMO-AZULEN</t>
  </si>
  <si>
    <t>110555</t>
  </si>
  <si>
    <t>10555</t>
  </si>
  <si>
    <t>AQUA PRO INJECTIONE BRAUN</t>
  </si>
  <si>
    <t>INJ SOL 20X100ML-PE</t>
  </si>
  <si>
    <t>169725</t>
  </si>
  <si>
    <t>69725</t>
  </si>
  <si>
    <t>ARDEAELYTOSOL NA.HYDR.CARB.8.4%</t>
  </si>
  <si>
    <t>INF 1X80ML</t>
  </si>
  <si>
    <t>394762</t>
  </si>
  <si>
    <t>Ubrousky dět. s klipem Baby wipes Gently 72ks</t>
  </si>
  <si>
    <t>841645</t>
  </si>
  <si>
    <t>DZ Ubrousky dětské vlhčené</t>
  </si>
  <si>
    <t>841498</t>
  </si>
  <si>
    <t>Carbosorb tbl.20-blistr</t>
  </si>
  <si>
    <t>846618</t>
  </si>
  <si>
    <t>100014</t>
  </si>
  <si>
    <t>IBALGIN 200</t>
  </si>
  <si>
    <t>POR TBL FLM 24X200MG</t>
  </si>
  <si>
    <t>122629</t>
  </si>
  <si>
    <t>SAB SIMPLEX</t>
  </si>
  <si>
    <t>POR SUS 1X30ML</t>
  </si>
  <si>
    <t>394712</t>
  </si>
  <si>
    <t>IR  AQUA STERILE OPLACH.1x1000 ml ECOTAINER</t>
  </si>
  <si>
    <t>IR OPLACH</t>
  </si>
  <si>
    <t>500701</t>
  </si>
  <si>
    <t>IR  AQUA STERILE OPLACH 1000 ml Pour Bottle Prom.</t>
  </si>
  <si>
    <t>180988</t>
  </si>
  <si>
    <t>GENTADEX 5 MG/ML + 1 MG/ML</t>
  </si>
  <si>
    <t>OPH GTT SOL 1X5ML</t>
  </si>
  <si>
    <t>199138</t>
  </si>
  <si>
    <t>99138</t>
  </si>
  <si>
    <t>AKTIFERRIN</t>
  </si>
  <si>
    <t>GTT 1X30ML</t>
  </si>
  <si>
    <t>849317</t>
  </si>
  <si>
    <t>109821</t>
  </si>
  <si>
    <t>UNITROPIC 1%</t>
  </si>
  <si>
    <t>OPH GTT SOL 1X10ML</t>
  </si>
  <si>
    <t>112023</t>
  </si>
  <si>
    <t>12023</t>
  </si>
  <si>
    <t>VIGANTOL</t>
  </si>
  <si>
    <t>POR GTT SOL 1x10ML</t>
  </si>
  <si>
    <t>394072</t>
  </si>
  <si>
    <t>1000</t>
  </si>
  <si>
    <t>KL KAPSLE</t>
  </si>
  <si>
    <t>186968</t>
  </si>
  <si>
    <t>86968</t>
  </si>
  <si>
    <t>ARDEANUTRISOL G 10</t>
  </si>
  <si>
    <t>INF 1X250ML</t>
  </si>
  <si>
    <t>162189</t>
  </si>
  <si>
    <t>62189</t>
  </si>
  <si>
    <t>NASIVIN</t>
  </si>
  <si>
    <t>GTT NAS 1X5ML 0.01%</t>
  </si>
  <si>
    <t>844257</t>
  </si>
  <si>
    <t>29816</t>
  </si>
  <si>
    <t>AVAMYS NAS.SPR.SUS 120X27,5RG</t>
  </si>
  <si>
    <t>191249</t>
  </si>
  <si>
    <t>91249</t>
  </si>
  <si>
    <t>PARALEN PRO INFANTIBUS</t>
  </si>
  <si>
    <t>SUP 5X100MG</t>
  </si>
  <si>
    <t>109413</t>
  </si>
  <si>
    <t>9413</t>
  </si>
  <si>
    <t>GTT NAS 10ML 0.025%</t>
  </si>
  <si>
    <t>115520</t>
  </si>
  <si>
    <t>15520</t>
  </si>
  <si>
    <t>FENISTIL</t>
  </si>
  <si>
    <t>POR GTT SOL 1X20ML</t>
  </si>
  <si>
    <t>142591</t>
  </si>
  <si>
    <t>42591</t>
  </si>
  <si>
    <t>RECTODELT 100 MG</t>
  </si>
  <si>
    <t>SUP 4X100MG</t>
  </si>
  <si>
    <t>145571</t>
  </si>
  <si>
    <t>45571</t>
  </si>
  <si>
    <t>ČAJ ZE ŠALVĚJE</t>
  </si>
  <si>
    <t>SPC 20X1.5GM(SACKY)</t>
  </si>
  <si>
    <t>150448</t>
  </si>
  <si>
    <t>50448</t>
  </si>
  <si>
    <t>NUROFEN PRO DĚTI ČÍPKY 60 MG</t>
  </si>
  <si>
    <t>RCT SUP 10X60MG</t>
  </si>
  <si>
    <t>152307</t>
  </si>
  <si>
    <t>52307</t>
  </si>
  <si>
    <t>NUROFEN PRO DĚTI  pomeranč</t>
  </si>
  <si>
    <t>POR SUS 1X100ML TRUB</t>
  </si>
  <si>
    <t>169686</t>
  </si>
  <si>
    <t>69686</t>
  </si>
  <si>
    <t>ARDEAELYTOSOL R 1/2</t>
  </si>
  <si>
    <t>INF 1X500ML</t>
  </si>
  <si>
    <t>169726</t>
  </si>
  <si>
    <t>69726</t>
  </si>
  <si>
    <t>ARDEAELYTOSOL NATRIUMCHLOR.5.85</t>
  </si>
  <si>
    <t>189802</t>
  </si>
  <si>
    <t>89802</t>
  </si>
  <si>
    <t>ARDEAELYTOSOL R 1/3</t>
  </si>
  <si>
    <t>394613</t>
  </si>
  <si>
    <t>Nurofen 400 por. tbl. 24x400mg</t>
  </si>
  <si>
    <t>799044</t>
  </si>
  <si>
    <t>Herbacos Rybilka dětská mast</t>
  </si>
  <si>
    <t>844863</t>
  </si>
  <si>
    <t>100285</t>
  </si>
  <si>
    <t>MUCOSOLVAN JUNIOR</t>
  </si>
  <si>
    <t>POR SIR 1X120ML</t>
  </si>
  <si>
    <t>848719</t>
  </si>
  <si>
    <t>KL SUPP.DIAZEPAMI 0,001G  30KS</t>
  </si>
  <si>
    <t>900524</t>
  </si>
  <si>
    <t>KL CHLORAL.HYDRATUM 100G</t>
  </si>
  <si>
    <t>921319</t>
  </si>
  <si>
    <t>KL SUPPOSITORIA</t>
  </si>
  <si>
    <t>921358</t>
  </si>
  <si>
    <t>KL SUPP.DIAZEPAMI 0,005G  30KS</t>
  </si>
  <si>
    <t>921381</t>
  </si>
  <si>
    <t>KL SUPP.THEOPHYLLINI 0,05G  30KS</t>
  </si>
  <si>
    <t>130610</t>
  </si>
  <si>
    <t>URSOFALK SUSPENZE</t>
  </si>
  <si>
    <t>POR SUS 1X250ML</t>
  </si>
  <si>
    <t>197656</t>
  </si>
  <si>
    <t>97656</t>
  </si>
  <si>
    <t>TBL 20X125MG</t>
  </si>
  <si>
    <t>930316</t>
  </si>
  <si>
    <t>KL CHLORHEXIDIN SOL.  0,1% 100 g</t>
  </si>
  <si>
    <t>987840</t>
  </si>
  <si>
    <t>Bella Happy 64 ks dětské vlhčené ubrousky</t>
  </si>
  <si>
    <t>157871</t>
  </si>
  <si>
    <t>PARACETAMOL KABI 10 MG/ML</t>
  </si>
  <si>
    <t>INF SOL 10X50ML/500MG</t>
  </si>
  <si>
    <t>155449</t>
  </si>
  <si>
    <t>55449</t>
  </si>
  <si>
    <t>SPIROPENT</t>
  </si>
  <si>
    <t>SIR 1X100ML/0.1MG</t>
  </si>
  <si>
    <t>200863</t>
  </si>
  <si>
    <t>OPH GTT SOL 1X10ML PLAST</t>
  </si>
  <si>
    <t>P</t>
  </si>
  <si>
    <t>109709</t>
  </si>
  <si>
    <t>9709</t>
  </si>
  <si>
    <t>SOLU-MEDROL</t>
  </si>
  <si>
    <t>INJ SIC 1X40MG+1ML</t>
  </si>
  <si>
    <t>158380</t>
  </si>
  <si>
    <t>58380</t>
  </si>
  <si>
    <t>VENTOLIN ROZTOK K INHALACI</t>
  </si>
  <si>
    <t>INH SOL1X20ML/120MG</t>
  </si>
  <si>
    <t>166029</t>
  </si>
  <si>
    <t>66029</t>
  </si>
  <si>
    <t>ZODAC</t>
  </si>
  <si>
    <t>TBL OBD 10X10MG</t>
  </si>
  <si>
    <t>847855</t>
  </si>
  <si>
    <t>107826</t>
  </si>
  <si>
    <t>SERETIDE 25/50 INHALER</t>
  </si>
  <si>
    <t>INH SUS PSS 120X25/50MCG+POČ</t>
  </si>
  <si>
    <t>132058</t>
  </si>
  <si>
    <t>32058</t>
  </si>
  <si>
    <t>FRAXIPARINE</t>
  </si>
  <si>
    <t>INJ SOL 10X0.3ML</t>
  </si>
  <si>
    <t>195604</t>
  </si>
  <si>
    <t>95604</t>
  </si>
  <si>
    <t>FLIXOTIDE 50 INHALER N</t>
  </si>
  <si>
    <t>INH SUS PSS120X50RG</t>
  </si>
  <si>
    <t>840010</t>
  </si>
  <si>
    <t>Nutrilon 1 A.R. plv.1x400g</t>
  </si>
  <si>
    <t>133402</t>
  </si>
  <si>
    <t>33402</t>
  </si>
  <si>
    <t>NUTRILON 1 ALLERGY CARE</t>
  </si>
  <si>
    <t>POR SOL 1X450GM</t>
  </si>
  <si>
    <t>840558</t>
  </si>
  <si>
    <t>Nutrilon 2 A.R.plv.400g</t>
  </si>
  <si>
    <t>161451</t>
  </si>
  <si>
    <t>NUTRILON 1 800g</t>
  </si>
  <si>
    <t>840778</t>
  </si>
  <si>
    <t>NESTLÉ Neml.kaše rýžová 250g (č.v.0240)</t>
  </si>
  <si>
    <t>840795</t>
  </si>
  <si>
    <t>Nutrilon 2   800g</t>
  </si>
  <si>
    <t>396465</t>
  </si>
  <si>
    <t>157107</t>
  </si>
  <si>
    <t>OLIMEL N7E-1000 ml</t>
  </si>
  <si>
    <t>INF 6x1000ML</t>
  </si>
  <si>
    <t>843975</t>
  </si>
  <si>
    <t>Hami 1 Forte 300g/ od narození</t>
  </si>
  <si>
    <t>133220</t>
  </si>
  <si>
    <t>33220</t>
  </si>
  <si>
    <t>PROTIFAR</t>
  </si>
  <si>
    <t>POR PLV SOL 1X225GM</t>
  </si>
  <si>
    <t>133202</t>
  </si>
  <si>
    <t>33202</t>
  </si>
  <si>
    <t>NUTRILON 1 NENATAL</t>
  </si>
  <si>
    <t>POR SOL 1X400GM</t>
  </si>
  <si>
    <t>133405</t>
  </si>
  <si>
    <t>33405</t>
  </si>
  <si>
    <t>INFATRINI 100 ML</t>
  </si>
  <si>
    <t>POR SOL 1X100ML</t>
  </si>
  <si>
    <t>133311</t>
  </si>
  <si>
    <t>33311</t>
  </si>
  <si>
    <t>NEOCATE ADVANCE</t>
  </si>
  <si>
    <t>101076</t>
  </si>
  <si>
    <t>1076</t>
  </si>
  <si>
    <t>OPHTHALMO-FRAMYKOIN</t>
  </si>
  <si>
    <t>131654</t>
  </si>
  <si>
    <t>CEFTAZIDIM KABI 1 GM</t>
  </si>
  <si>
    <t>INJ PLV SOL 10X1GM</t>
  </si>
  <si>
    <t>846790</t>
  </si>
  <si>
    <t>121238</t>
  </si>
  <si>
    <t>CEFTRIAXON KABI 1 G</t>
  </si>
  <si>
    <t>INJ PLV SOL 10X1G</t>
  </si>
  <si>
    <t>111706</t>
  </si>
  <si>
    <t>11706</t>
  </si>
  <si>
    <t>BISEPTOL 480</t>
  </si>
  <si>
    <t>INJ 10X5ML</t>
  </si>
  <si>
    <t>168999</t>
  </si>
  <si>
    <t>68999</t>
  </si>
  <si>
    <t>AMPICILIN BIOTIKA</t>
  </si>
  <si>
    <t>INJ 10X500MG</t>
  </si>
  <si>
    <t>196413</t>
  </si>
  <si>
    <t>96413</t>
  </si>
  <si>
    <t>GENTAMICIN 40MG LEK</t>
  </si>
  <si>
    <t>INJ 10X2ML/40MG</t>
  </si>
  <si>
    <t>155759</t>
  </si>
  <si>
    <t>55759</t>
  </si>
  <si>
    <t>PAMYCON NA PRIPRAVU KAPEK</t>
  </si>
  <si>
    <t>PLV 1X1LAHV</t>
  </si>
  <si>
    <t>186264</t>
  </si>
  <si>
    <t>86264</t>
  </si>
  <si>
    <t>TOBREX</t>
  </si>
  <si>
    <t>GTT OPH 5ML 3MG/1ML</t>
  </si>
  <si>
    <t>101093</t>
  </si>
  <si>
    <t>1093</t>
  </si>
  <si>
    <t>PENICILIN G BIOTIKA DRASEL.SUL</t>
  </si>
  <si>
    <t>INJ 10X1MU</t>
  </si>
  <si>
    <t>191291</t>
  </si>
  <si>
    <t>91291</t>
  </si>
  <si>
    <t>SUMETROLIM</t>
  </si>
  <si>
    <t>SIR 100ML 240MG/5ML</t>
  </si>
  <si>
    <t>156801</t>
  </si>
  <si>
    <t>56801</t>
  </si>
  <si>
    <t>KLACID I.V.</t>
  </si>
  <si>
    <t>PLV INF 1X500MG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</si>
  <si>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</si>
  <si>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</si>
  <si>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</si>
  <si>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</si>
  <si>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</si>
  <si>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</si>
  <si>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</si>
  <si>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</si>
  <si>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199366</t>
  </si>
  <si>
    <t>99366</t>
  </si>
  <si>
    <t>AMOKSIKLAV 457 MG/5 ML</t>
  </si>
  <si>
    <t>POR PLV SUS 70ML</t>
  </si>
  <si>
    <t>177044</t>
  </si>
  <si>
    <t>77044</t>
  </si>
  <si>
    <t>INJ SIC 1X750MG</t>
  </si>
  <si>
    <t>72973</t>
  </si>
  <si>
    <t>AMOKSIKLAV 600 MG</t>
  </si>
  <si>
    <t>INJ PLV SOL 5X600MG</t>
  </si>
  <si>
    <t>142845</t>
  </si>
  <si>
    <t>42845</t>
  </si>
  <si>
    <t>ZINNAT 125 MG</t>
  </si>
  <si>
    <t>GRA SUS 1X50ML</t>
  </si>
  <si>
    <t>180481</t>
  </si>
  <si>
    <t>80481</t>
  </si>
  <si>
    <t>KLACID 125mg/5ml</t>
  </si>
  <si>
    <t>GRA SUS 1X100ML</t>
  </si>
  <si>
    <t>100835</t>
  </si>
  <si>
    <t>835</t>
  </si>
  <si>
    <t>CALCIUM PANTHOTEN. SLOVAKOFARMA</t>
  </si>
  <si>
    <t>102477</t>
  </si>
  <si>
    <t>2477</t>
  </si>
  <si>
    <t>DIAZEPAM SLOVAKOFARMA</t>
  </si>
  <si>
    <t>102478</t>
  </si>
  <si>
    <t>2478</t>
  </si>
  <si>
    <t>TBL 20X10MG</t>
  </si>
  <si>
    <t>102486</t>
  </si>
  <si>
    <t>2486</t>
  </si>
  <si>
    <t>KALIUM CHLORATUM LECIVA 7.5%</t>
  </si>
  <si>
    <t>INJ 5X10ML 7.5%</t>
  </si>
  <si>
    <t>102679</t>
  </si>
  <si>
    <t>2679</t>
  </si>
  <si>
    <t>BERODUAL N</t>
  </si>
  <si>
    <t>INH SOL PSS 200DÁV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</si>
  <si>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</si>
  <si>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</si>
  <si>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</si>
  <si>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</si>
  <si>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</si>
  <si>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</si>
  <si>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</si>
  <si>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114811</t>
  </si>
  <si>
    <t>14811</t>
  </si>
  <si>
    <t>KREON 25 000</t>
  </si>
  <si>
    <t>POR CPS DUR 50</t>
  </si>
  <si>
    <t>116462</t>
  </si>
  <si>
    <t>16462</t>
  </si>
  <si>
    <t>EXCIPIAL U LIPOLOTIO</t>
  </si>
  <si>
    <t>DRM EML 1X200ML</t>
  </si>
  <si>
    <t>125365</t>
  </si>
  <si>
    <t>25365</t>
  </si>
  <si>
    <t>HELICID 20 ZENTIVA</t>
  </si>
  <si>
    <t>POR CPS ETD 28X20MG</t>
  </si>
  <si>
    <t>150335</t>
  </si>
  <si>
    <t>50335</t>
  </si>
  <si>
    <t>ALGIFEN NEO</t>
  </si>
  <si>
    <t>POR GTT SOL 1X25ML</t>
  </si>
  <si>
    <t>153439</t>
  </si>
  <si>
    <t>53439</t>
  </si>
  <si>
    <t>VITACALCIN TABLETY</t>
  </si>
  <si>
    <t>TBL 60X250MG</t>
  </si>
  <si>
    <t>155947</t>
  </si>
  <si>
    <t>55947</t>
  </si>
  <si>
    <t>OPHTAL LIQ 2X50ML</t>
  </si>
  <si>
    <t>158827</t>
  </si>
  <si>
    <t>58827</t>
  </si>
  <si>
    <t>FORTRANS</t>
  </si>
  <si>
    <t>PLV 1X4(SACKY)</t>
  </si>
  <si>
    <t>162318</t>
  </si>
  <si>
    <t>62318</t>
  </si>
  <si>
    <t>BETADINE (CHIRURG.) - hnědá</t>
  </si>
  <si>
    <t>LIQ 1X120ML</t>
  </si>
  <si>
    <t>164881</t>
  </si>
  <si>
    <t>64881</t>
  </si>
  <si>
    <t>BEROTEC N 100 MCG</t>
  </si>
  <si>
    <t>INH SOL PSS200 DAV</t>
  </si>
  <si>
    <t>188630</t>
  </si>
  <si>
    <t>88630</t>
  </si>
  <si>
    <t>TBL.MAGNESII LACTICI 0.5 GLO</t>
  </si>
  <si>
    <t>TBL 100X500MG</t>
  </si>
  <si>
    <t>193104</t>
  </si>
  <si>
    <t>93104</t>
  </si>
  <si>
    <t>DEGAN</t>
  </si>
  <si>
    <t>TBL 40X10MG</t>
  </si>
  <si>
    <t>845387</t>
  </si>
  <si>
    <t>Sudocrem 60g</t>
  </si>
  <si>
    <t>845593</t>
  </si>
  <si>
    <t>100304</t>
  </si>
  <si>
    <t>HIRUDOID</t>
  </si>
  <si>
    <t>DRM GEL 1X40GM</t>
  </si>
  <si>
    <t>846413</t>
  </si>
  <si>
    <t>57585</t>
  </si>
  <si>
    <t>Espumisan cps.100x40mg-blistr</t>
  </si>
  <si>
    <t>0057585</t>
  </si>
  <si>
    <t>847713</t>
  </si>
  <si>
    <t>125526</t>
  </si>
  <si>
    <t>APO-IBUPROFEN 400 MG</t>
  </si>
  <si>
    <t>POR TBL FLM 100X400MG</t>
  </si>
  <si>
    <t>850461</t>
  </si>
  <si>
    <t>122197</t>
  </si>
  <si>
    <t>PROTHAZIN</t>
  </si>
  <si>
    <t>POR TBL FLM 20X25MG</t>
  </si>
  <si>
    <t>905098</t>
  </si>
  <si>
    <t>23989</t>
  </si>
  <si>
    <t>DZ OCTENISEPT 1 l</t>
  </si>
  <si>
    <t>DPH 15 %</t>
  </si>
  <si>
    <t>930065</t>
  </si>
  <si>
    <t>DZ PRONTOSAN ROZTOK 350ml</t>
  </si>
  <si>
    <t>100489</t>
  </si>
  <si>
    <t>489</t>
  </si>
  <si>
    <t>KANAVIT</t>
  </si>
  <si>
    <t>INJ 5X1ML/10MG</t>
  </si>
  <si>
    <t>100612</t>
  </si>
  <si>
    <t>612</t>
  </si>
  <si>
    <t>SYNTOSTIGMIN</t>
  </si>
  <si>
    <t>INJ 10X1ML/0.5MG</t>
  </si>
  <si>
    <t>159357</t>
  </si>
  <si>
    <t>59357</t>
  </si>
  <si>
    <t>RINGERUV ROZTOK BRAUN</t>
  </si>
  <si>
    <t>INF 10X500ML(LDPE)</t>
  </si>
  <si>
    <t>102684</t>
  </si>
  <si>
    <t>2684</t>
  </si>
  <si>
    <t>MESOCAIN</t>
  </si>
  <si>
    <t>GEL 1X20GM</t>
  </si>
  <si>
    <t>841565</t>
  </si>
  <si>
    <t>KL BENZINUM 150g</t>
  </si>
  <si>
    <t>109414</t>
  </si>
  <si>
    <t>9414</t>
  </si>
  <si>
    <t>GTT NAS 10ML 0.05%</t>
  </si>
  <si>
    <t>900321</t>
  </si>
  <si>
    <t>KL PRIPRAVEK</t>
  </si>
  <si>
    <t>117011</t>
  </si>
  <si>
    <t>17011</t>
  </si>
  <si>
    <t>DICYNONE 250</t>
  </si>
  <si>
    <t>INJ SOL 4X2ML/250MG</t>
  </si>
  <si>
    <t>156926</t>
  </si>
  <si>
    <t>56926</t>
  </si>
  <si>
    <t>INJ SOL 20X10ML-PLA</t>
  </si>
  <si>
    <t>192489</t>
  </si>
  <si>
    <t>92489</t>
  </si>
  <si>
    <t>YAL</t>
  </si>
  <si>
    <t>SOL 10X67.5ML</t>
  </si>
  <si>
    <t>116320</t>
  </si>
  <si>
    <t>16320</t>
  </si>
  <si>
    <t>BRAUNOVIDON MAST</t>
  </si>
  <si>
    <t>UNG 1X100GM-TUBA</t>
  </si>
  <si>
    <t>169755</t>
  </si>
  <si>
    <t>69755</t>
  </si>
  <si>
    <t>ARDEANUTRISOL G 40</t>
  </si>
  <si>
    <t>850308</t>
  </si>
  <si>
    <t>130719</t>
  </si>
  <si>
    <t>Espumisan kapky 100mg/ml por. gtt.30ml</t>
  </si>
  <si>
    <t>189997</t>
  </si>
  <si>
    <t>89997</t>
  </si>
  <si>
    <t>LINOLA-FETT OLBAD</t>
  </si>
  <si>
    <t>OLE 1X400ML</t>
  </si>
  <si>
    <t>193779</t>
  </si>
  <si>
    <t>93779</t>
  </si>
  <si>
    <t>FLORSALMIN</t>
  </si>
  <si>
    <t>GTT 1X50ML</t>
  </si>
  <si>
    <t>848783</t>
  </si>
  <si>
    <t>115400</t>
  </si>
  <si>
    <t>CLEXANE</t>
  </si>
  <si>
    <t>INJ SOL 10X0.2ML/2KU</t>
  </si>
  <si>
    <t>850729</t>
  </si>
  <si>
    <t>157875</t>
  </si>
  <si>
    <t>PARACETAMOL KABI 10MG/ML</t>
  </si>
  <si>
    <t>INF SOL 10X100ML/1000MG</t>
  </si>
  <si>
    <t>192255</t>
  </si>
  <si>
    <t>92255</t>
  </si>
  <si>
    <t>MICTONETTEN</t>
  </si>
  <si>
    <t>DRG 30X5MG</t>
  </si>
  <si>
    <t>118656</t>
  </si>
  <si>
    <t>NALBUPHIN ORPHA</t>
  </si>
  <si>
    <t>INJ SOL 10X2ML</t>
  </si>
  <si>
    <t>900427</t>
  </si>
  <si>
    <t>KL SOL.METHYLROS.CHL.1% 20 G</t>
  </si>
  <si>
    <t>846941</t>
  </si>
  <si>
    <t>Swiss Laktobacilky baby 30 cps</t>
  </si>
  <si>
    <t>128839</t>
  </si>
  <si>
    <t>28839</t>
  </si>
  <si>
    <t>AERIUS 0,5 MG/ML</t>
  </si>
  <si>
    <t>POR SOL 1X120ML+LŽ</t>
  </si>
  <si>
    <t>151561</t>
  </si>
  <si>
    <t>51561</t>
  </si>
  <si>
    <t>NUROFEN ČÍPKY PRO DĚTI 125 MG</t>
  </si>
  <si>
    <t>RCT SUP 10X125MG</t>
  </si>
  <si>
    <t>500471</t>
  </si>
  <si>
    <t>KL 2% CHLORHEXIDIN  V 70% ETHANOLU</t>
  </si>
  <si>
    <t>842389</t>
  </si>
  <si>
    <t>Swiss Laktobacily 5 cps.30</t>
  </si>
  <si>
    <t>849036</t>
  </si>
  <si>
    <t>19049</t>
  </si>
  <si>
    <t>FORLAX 4G</t>
  </si>
  <si>
    <t>987917</t>
  </si>
  <si>
    <t>192087</t>
  </si>
  <si>
    <t>PANADOL PRO DĚTI 24 MG/ML JAHODA</t>
  </si>
  <si>
    <t>POR SUS 1X100ML PET</t>
  </si>
  <si>
    <t>845031</t>
  </si>
  <si>
    <t>101113</t>
  </si>
  <si>
    <t xml:space="preserve">NUROFEN PRO DĚTI JAHODA </t>
  </si>
  <si>
    <t>POR SUS 2000MG/100ML TRUB</t>
  </si>
  <si>
    <t>107121</t>
  </si>
  <si>
    <t>KABIVEN PERIPHERAL</t>
  </si>
  <si>
    <t>INF EML 4X1440ML</t>
  </si>
  <si>
    <t>107678</t>
  </si>
  <si>
    <t>KALIUMCHLORID 7.45% BRAUN</t>
  </si>
  <si>
    <t>INF CNC SOL 20X20ML</t>
  </si>
  <si>
    <t>115013</t>
  </si>
  <si>
    <t>15013</t>
  </si>
  <si>
    <t>DORMICUM 7.5 MG</t>
  </si>
  <si>
    <t>TBL OBD 10X7.5MG</t>
  </si>
  <si>
    <t>125034</t>
  </si>
  <si>
    <t>25034</t>
  </si>
  <si>
    <t>DORMICUM</t>
  </si>
  <si>
    <t>INJ SOL 10X1ML/5MG</t>
  </si>
  <si>
    <t>131934</t>
  </si>
  <si>
    <t>31934</t>
  </si>
  <si>
    <t>VENTOLIN INHALER N</t>
  </si>
  <si>
    <t>INHSUSPSS200X100RG</t>
  </si>
  <si>
    <t>132083</t>
  </si>
  <si>
    <t>32083</t>
  </si>
  <si>
    <t>TRALGIT GTT.</t>
  </si>
  <si>
    <t>158834</t>
  </si>
  <si>
    <t>58834</t>
  </si>
  <si>
    <t>ZODAC GTT</t>
  </si>
  <si>
    <t>GTT 1X20ML/0.2GM</t>
  </si>
  <si>
    <t>115010</t>
  </si>
  <si>
    <t>15010</t>
  </si>
  <si>
    <t>DORMICUM 15 MG</t>
  </si>
  <si>
    <t>TBL OBD 10X15MG</t>
  </si>
  <si>
    <t>133322</t>
  </si>
  <si>
    <t>33322</t>
  </si>
  <si>
    <t>NUTRIDRINK S ČOKOL. PŘÍCHUTÍ</t>
  </si>
  <si>
    <t>POR SOL 1X200ML</t>
  </si>
  <si>
    <t>133144</t>
  </si>
  <si>
    <t>33144</t>
  </si>
  <si>
    <t>NUTRINI</t>
  </si>
  <si>
    <t>POR SOL 1X500ML-VA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</si>
  <si>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</si>
  <si>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</si>
  <si>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</si>
  <si>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</si>
  <si>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</si>
  <si>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</si>
  <si>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</si>
  <si>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106264</t>
  </si>
  <si>
    <t>6264</t>
  </si>
  <si>
    <t>TBL 20X480MG</t>
  </si>
  <si>
    <t>190778</t>
  </si>
  <si>
    <t>90778</t>
  </si>
  <si>
    <t>BACTROBAN</t>
  </si>
  <si>
    <t>DRM UNG 1X15GM</t>
  </si>
  <si>
    <t>850012</t>
  </si>
  <si>
    <t>154748</t>
  </si>
  <si>
    <t>NITROFURANTOIN - RATIOPHARM 100 MG</t>
  </si>
  <si>
    <t>POR CPS PRO 50X100MG</t>
  </si>
  <si>
    <t>114875</t>
  </si>
  <si>
    <t>14875</t>
  </si>
  <si>
    <t>IALUGEN PLUS</t>
  </si>
  <si>
    <t>CRM 1X20GM</t>
  </si>
  <si>
    <t>114877</t>
  </si>
  <si>
    <t>14877</t>
  </si>
  <si>
    <t>CRM 1X60GM</t>
  </si>
  <si>
    <t>132557</t>
  </si>
  <si>
    <t>32557</t>
  </si>
  <si>
    <t>OSPAMOX 500 MG</t>
  </si>
  <si>
    <t>POR TBL FLM14X500MG</t>
  </si>
  <si>
    <t>166366</t>
  </si>
  <si>
    <t>66366</t>
  </si>
  <si>
    <t>OSPAMOX 250MG/5ML</t>
  </si>
  <si>
    <t>GRA SUS 1X60ML</t>
  </si>
  <si>
    <t>105951</t>
  </si>
  <si>
    <t>5951</t>
  </si>
  <si>
    <t>AMOKSIKLAV 1G</t>
  </si>
  <si>
    <t>TBL OBD 14X1GM</t>
  </si>
  <si>
    <t>158092</t>
  </si>
  <si>
    <t>58092</t>
  </si>
  <si>
    <t>CEFAZOLIN SANDOZ 1 G</t>
  </si>
  <si>
    <t>INJ SIC 10X1GM</t>
  </si>
  <si>
    <t>185524</t>
  </si>
  <si>
    <t>85524</t>
  </si>
  <si>
    <t>AMOKSIKLAV</t>
  </si>
  <si>
    <t>TBL OBD 21X375MG</t>
  </si>
  <si>
    <t>116895</t>
  </si>
  <si>
    <t>16895</t>
  </si>
  <si>
    <t>IMAZOL KRÉMPASTA</t>
  </si>
  <si>
    <t>DRM PST 1X30GM</t>
  </si>
  <si>
    <t>47256</t>
  </si>
  <si>
    <t>GLUKÓZA 5 BRAUN</t>
  </si>
  <si>
    <t>INF SOL 20X100ML-PE</t>
  </si>
  <si>
    <t>51383</t>
  </si>
  <si>
    <t>INF SOL 10X500MLPELAH</t>
  </si>
  <si>
    <t>113808</t>
  </si>
  <si>
    <t>13808</t>
  </si>
  <si>
    <t>URSOSAN</t>
  </si>
  <si>
    <t>POR CPSDUR100X250MG</t>
  </si>
  <si>
    <t>117189</t>
  </si>
  <si>
    <t>17189</t>
  </si>
  <si>
    <t>KALIUM CHLORATUM BIOMEDICA</t>
  </si>
  <si>
    <t>POR TBLFLM100X500MG</t>
  </si>
  <si>
    <t>119378</t>
  </si>
  <si>
    <t>19378</t>
  </si>
  <si>
    <t>FAKTU</t>
  </si>
  <si>
    <t>RCT SUP 20</t>
  </si>
  <si>
    <t>125366</t>
  </si>
  <si>
    <t>25366</t>
  </si>
  <si>
    <t>POR CPS ETD 90X20MG</t>
  </si>
  <si>
    <t>149317</t>
  </si>
  <si>
    <t>49317</t>
  </si>
  <si>
    <t>CALCIUM GLUCONICUM 10% B.BRAUN</t>
  </si>
  <si>
    <t>INJ SOL 20X10ML</t>
  </si>
  <si>
    <t>156992</t>
  </si>
  <si>
    <t>56992</t>
  </si>
  <si>
    <t>CODEIN SLOVAKOFARMA 15MG</t>
  </si>
  <si>
    <t>TBL 10X15MG-BLISTR</t>
  </si>
  <si>
    <t>157525</t>
  </si>
  <si>
    <t>57525</t>
  </si>
  <si>
    <t>MYDOCALM 150MG</t>
  </si>
  <si>
    <t>TBL OBD 30X150MG</t>
  </si>
  <si>
    <t>184284</t>
  </si>
  <si>
    <t>CONCOR COMBI 5 MG/5 MG</t>
  </si>
  <si>
    <t>POR TBL NOB 30</t>
  </si>
  <si>
    <t>187680</t>
  </si>
  <si>
    <t>87680</t>
  </si>
  <si>
    <t>ANOPYRIN</t>
  </si>
  <si>
    <t>TBL 10X400MG</t>
  </si>
  <si>
    <t>189212</t>
  </si>
  <si>
    <t>89212</t>
  </si>
  <si>
    <t>INJECTIO PROCAIN.CHLOR.0.2% ARD</t>
  </si>
  <si>
    <t>INJ 1X200ML 0.2%</t>
  </si>
  <si>
    <t>199295</t>
  </si>
  <si>
    <t>99295</t>
  </si>
  <si>
    <t>ANOPYRIN 100MG</t>
  </si>
  <si>
    <t>TBL 20X100MG</t>
  </si>
  <si>
    <t>199680</t>
  </si>
  <si>
    <t>ERDOMED</t>
  </si>
  <si>
    <t>POR CPS DUR 60X300MG</t>
  </si>
  <si>
    <t>395997</t>
  </si>
  <si>
    <t>DZ SOFTASEPT N BEZBARVÝ 250 ml</t>
  </si>
  <si>
    <t>500618</t>
  </si>
  <si>
    <t>125753</t>
  </si>
  <si>
    <t xml:space="preserve">Essentiale Forte N </t>
  </si>
  <si>
    <t>por.cps.dur.100</t>
  </si>
  <si>
    <t>841572</t>
  </si>
  <si>
    <t>MENALIND Ubrousky 50ks náhradní náplň</t>
  </si>
  <si>
    <t>844960</t>
  </si>
  <si>
    <t>125114</t>
  </si>
  <si>
    <t>TBL 60X100 MG</t>
  </si>
  <si>
    <t>846629</t>
  </si>
  <si>
    <t>100013</t>
  </si>
  <si>
    <t>IBALGIN 400 TBL 24</t>
  </si>
  <si>
    <t xml:space="preserve">POR TBL FLM 24X400MG </t>
  </si>
  <si>
    <t>846694</t>
  </si>
  <si>
    <t>100311</t>
  </si>
  <si>
    <t>HIRUDOID FORTE</t>
  </si>
  <si>
    <t>DRM CRM 1X40GM</t>
  </si>
  <si>
    <t>987465</t>
  </si>
  <si>
    <t>Menalind vlhké ošetř.ubrousky 50ks náhradní náplň</t>
  </si>
  <si>
    <t>102546</t>
  </si>
  <si>
    <t>2546</t>
  </si>
  <si>
    <t>MAXITROL</t>
  </si>
  <si>
    <t>SUS OPH 1X5ML</t>
  </si>
  <si>
    <t>110086</t>
  </si>
  <si>
    <t>10086</t>
  </si>
  <si>
    <t>NEODOLPASSE</t>
  </si>
  <si>
    <t>INF 10X250ML</t>
  </si>
  <si>
    <t>116467</t>
  </si>
  <si>
    <t>16467</t>
  </si>
  <si>
    <t>IMACORT</t>
  </si>
  <si>
    <t>DRM CRM 1X20GM</t>
  </si>
  <si>
    <t>117173</t>
  </si>
  <si>
    <t>17173</t>
  </si>
  <si>
    <t>OLYNTH 0.1%</t>
  </si>
  <si>
    <t>NAS SPR SOL 1X10ML</t>
  </si>
  <si>
    <t>125362</t>
  </si>
  <si>
    <t>25362</t>
  </si>
  <si>
    <t>HELICID 10 ZENTIVA</t>
  </si>
  <si>
    <t>POR CPS ETD 28X10MG</t>
  </si>
  <si>
    <t>145981</t>
  </si>
  <si>
    <t>45981</t>
  </si>
  <si>
    <t>CERNEVIT</t>
  </si>
  <si>
    <t>INJ PLV SOL10X750MG</t>
  </si>
  <si>
    <t>156779</t>
  </si>
  <si>
    <t>56779</t>
  </si>
  <si>
    <t>GERATAM 800MG</t>
  </si>
  <si>
    <t>TBL OBD 60X800MG</t>
  </si>
  <si>
    <t>159940</t>
  </si>
  <si>
    <t>59940</t>
  </si>
  <si>
    <t>SMECTA</t>
  </si>
  <si>
    <t>PLV POR 1X10SACKU</t>
  </si>
  <si>
    <t>169189</t>
  </si>
  <si>
    <t>69189</t>
  </si>
  <si>
    <t>EUTHYROX 50</t>
  </si>
  <si>
    <t>TBL 100X50RG</t>
  </si>
  <si>
    <t>194918</t>
  </si>
  <si>
    <t>94918</t>
  </si>
  <si>
    <t>AMBROBENE</t>
  </si>
  <si>
    <t>TBL 20X30MG</t>
  </si>
  <si>
    <t>394130</t>
  </si>
  <si>
    <t>B-komplex Zentiva 30drg</t>
  </si>
  <si>
    <t>847635</t>
  </si>
  <si>
    <t>Biopron9    PREMIUM tob.120</t>
  </si>
  <si>
    <t>848560</t>
  </si>
  <si>
    <t>125752</t>
  </si>
  <si>
    <t>ESSENTIALE FORTE N</t>
  </si>
  <si>
    <t>848625</t>
  </si>
  <si>
    <t>138841</t>
  </si>
  <si>
    <t>DORETA 37,5 MG/325 MG</t>
  </si>
  <si>
    <t>POR TBL FLM 30</t>
  </si>
  <si>
    <t>849425</t>
  </si>
  <si>
    <t>115479</t>
  </si>
  <si>
    <t>APO-ENALAPRIL 5 MG</t>
  </si>
  <si>
    <t>POR TBL NOB 100X5MG</t>
  </si>
  <si>
    <t>900240</t>
  </si>
  <si>
    <t>DZ TRIXO LIND 500ML</t>
  </si>
  <si>
    <t>104071</t>
  </si>
  <si>
    <t>4071</t>
  </si>
  <si>
    <t>INJ 10X2ML</t>
  </si>
  <si>
    <t>930035</t>
  </si>
  <si>
    <t>KL GLUCOSUM 75g</t>
  </si>
  <si>
    <t>803169</t>
  </si>
  <si>
    <t>KL BENZINUM 300g</t>
  </si>
  <si>
    <t>117172</t>
  </si>
  <si>
    <t>17172</t>
  </si>
  <si>
    <t>OLYNTH 0.05%</t>
  </si>
  <si>
    <t>102963</t>
  </si>
  <si>
    <t>2963</t>
  </si>
  <si>
    <t>PREDNISON 20 LECIVA</t>
  </si>
  <si>
    <t>TBL 20X20MG(BLISTR)</t>
  </si>
  <si>
    <t>147033</t>
  </si>
  <si>
    <t>47033</t>
  </si>
  <si>
    <t>POR GRA SUS 1X100ML</t>
  </si>
  <si>
    <t>102668</t>
  </si>
  <si>
    <t>2668</t>
  </si>
  <si>
    <t>OPHTHALMO-HYDROCORTISON LECIVA</t>
  </si>
  <si>
    <t>UNG OPH 1X5GM 0.5%</t>
  </si>
  <si>
    <t>147271</t>
  </si>
  <si>
    <t>47271</t>
  </si>
  <si>
    <t>MOTILIUM</t>
  </si>
  <si>
    <t>TBL OBD 30X10MG</t>
  </si>
  <si>
    <t>102547</t>
  </si>
  <si>
    <t>2547</t>
  </si>
  <si>
    <t>UNG OPH 1X3.5GM</t>
  </si>
  <si>
    <t>161238</t>
  </si>
  <si>
    <t>61238</t>
  </si>
  <si>
    <t>THEOPLUS</t>
  </si>
  <si>
    <t>TBL RET 30X300MG</t>
  </si>
  <si>
    <t>188900</t>
  </si>
  <si>
    <t>88900</t>
  </si>
  <si>
    <t>STOPTUSSIN</t>
  </si>
  <si>
    <t>197580</t>
  </si>
  <si>
    <t>97580</t>
  </si>
  <si>
    <t>BEPANTHEN</t>
  </si>
  <si>
    <t>CRM 1X30GM 5%</t>
  </si>
  <si>
    <t>900071</t>
  </si>
  <si>
    <t>KL TBL MAGN.LACT 0,5G+B6 0,02G, 100TBL</t>
  </si>
  <si>
    <t>844350</t>
  </si>
  <si>
    <t>KL ETHANOL.C.BENZINO 160G</t>
  </si>
  <si>
    <t>192204</t>
  </si>
  <si>
    <t>ELOCOM</t>
  </si>
  <si>
    <t>DRM UNG 1X15GM 0.1%</t>
  </si>
  <si>
    <t>155939</t>
  </si>
  <si>
    <t>HERPESIN 250</t>
  </si>
  <si>
    <t>INF PLV SOL 10X250MG</t>
  </si>
  <si>
    <t>500396</t>
  </si>
  <si>
    <t>Diffusil H forte</t>
  </si>
  <si>
    <t>150 ml DPH 20%</t>
  </si>
  <si>
    <t>176188</t>
  </si>
  <si>
    <t>76188</t>
  </si>
  <si>
    <t>CELASKON</t>
  </si>
  <si>
    <t>TBL 40X100MG</t>
  </si>
  <si>
    <t>849041</t>
  </si>
  <si>
    <t>19053</t>
  </si>
  <si>
    <t>Forlax 10g por.plv.sol20x10g</t>
  </si>
  <si>
    <t>161237</t>
  </si>
  <si>
    <t>61237</t>
  </si>
  <si>
    <t>TBL RET 30X100MG</t>
  </si>
  <si>
    <t>842996</t>
  </si>
  <si>
    <t>10430</t>
  </si>
  <si>
    <t>Vitamín E 100 Zentiva 30tbl.</t>
  </si>
  <si>
    <t>901073</t>
  </si>
  <si>
    <t>IR SOL.TETRAC.HYDROCHLOR.0.5%isot.20 ml</t>
  </si>
  <si>
    <t>IR 20 ml</t>
  </si>
  <si>
    <t>921089</t>
  </si>
  <si>
    <t>KL UNG.LENIENS, 50G</t>
  </si>
  <si>
    <t>115375</t>
  </si>
  <si>
    <t>15375</t>
  </si>
  <si>
    <t>ZOVIRAX</t>
  </si>
  <si>
    <t>OPH UNG 1X4.5GM</t>
  </si>
  <si>
    <t>921494</t>
  </si>
  <si>
    <t>KL SUPP.DIAZEPAMI 0,001G  20KS</t>
  </si>
  <si>
    <t>930670</t>
  </si>
  <si>
    <t>KL CHLORHEXIDINI SOL. 0,2% 200 g</t>
  </si>
  <si>
    <t>v sirokohrdle lahvi</t>
  </si>
  <si>
    <t>110183</t>
  </si>
  <si>
    <t>10183</t>
  </si>
  <si>
    <t>EQUORAL 25 MG</t>
  </si>
  <si>
    <t>POR CPS MOL50X25MG</t>
  </si>
  <si>
    <t>500706</t>
  </si>
  <si>
    <t>Peditrace inf.cnc.sol.1x10ml</t>
  </si>
  <si>
    <t>988088</t>
  </si>
  <si>
    <t>Walmark Laktobacily FORTE s fruktooligosach.60+60</t>
  </si>
  <si>
    <t>133343</t>
  </si>
  <si>
    <t>33343</t>
  </si>
  <si>
    <t>CUBITAN S PŘÍCHUTÍ JAHODOVOU (SOL)</t>
  </si>
  <si>
    <t>147740</t>
  </si>
  <si>
    <t>47740</t>
  </si>
  <si>
    <t>RIVOCOR 5</t>
  </si>
  <si>
    <t>POR TBL FLM 30X5MG</t>
  </si>
  <si>
    <t>166030</t>
  </si>
  <si>
    <t>66030</t>
  </si>
  <si>
    <t>126786</t>
  </si>
  <si>
    <t>26786</t>
  </si>
  <si>
    <t>NOVORAPID 100 U/ML</t>
  </si>
  <si>
    <t>INJ SOL 1X10ML</t>
  </si>
  <si>
    <t>199600</t>
  </si>
  <si>
    <t>99600</t>
  </si>
  <si>
    <t>POR TBL FLM 90X10MG</t>
  </si>
  <si>
    <t>109711</t>
  </si>
  <si>
    <t>9711</t>
  </si>
  <si>
    <t>INJ SIC 1X500MG+8ML</t>
  </si>
  <si>
    <t>132059</t>
  </si>
  <si>
    <t>32059</t>
  </si>
  <si>
    <t>INJ SOL 10X0.4ML</t>
  </si>
  <si>
    <t>153950</t>
  </si>
  <si>
    <t>53950</t>
  </si>
  <si>
    <t>ZOLOFT 50MG</t>
  </si>
  <si>
    <t>TBL OBD 28X50MG</t>
  </si>
  <si>
    <t>118734</t>
  </si>
  <si>
    <t>18734</t>
  </si>
  <si>
    <t>SMOFLIPID</t>
  </si>
  <si>
    <t>INF EML 10X250ML</t>
  </si>
  <si>
    <t>500831</t>
  </si>
  <si>
    <t>157109</t>
  </si>
  <si>
    <t>OLIMEL N7E</t>
  </si>
  <si>
    <t>INF EML4X2000ML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</si>
  <si>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</si>
  <si>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</si>
  <si>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</si>
  <si>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</si>
  <si>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</si>
  <si>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</si>
  <si>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33526</t>
  </si>
  <si>
    <t>NUTRISON</t>
  </si>
  <si>
    <t>POR SOL 1X1000ML</t>
  </si>
  <si>
    <t>102427</t>
  </si>
  <si>
    <t>2427</t>
  </si>
  <si>
    <t>ENTIZOL</t>
  </si>
  <si>
    <t>TBL 20X250MG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</si>
  <si>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</si>
  <si>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</si>
  <si>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</si>
  <si>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</si>
  <si>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</si>
  <si>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</si>
  <si>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</si>
  <si>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</si>
  <si>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183417</t>
  </si>
  <si>
    <t>83417</t>
  </si>
  <si>
    <t>MERONEM</t>
  </si>
  <si>
    <t>849567</t>
  </si>
  <si>
    <t>125249</t>
  </si>
  <si>
    <t>CIPROFLOXACIN KABI 400 MG/200 ML INFUZNÍ ROZTOK</t>
  </si>
  <si>
    <t>INF SOL 10X400MG/200ML</t>
  </si>
  <si>
    <t>131656</t>
  </si>
  <si>
    <t>CEFTAZIDIM KABI 2 GM</t>
  </si>
  <si>
    <t>INJ+INF PLV SOL 10X2GM</t>
  </si>
  <si>
    <t>121240</t>
  </si>
  <si>
    <t>CEFTRIAXON KABI 2 G</t>
  </si>
  <si>
    <t>INF PLV SOL 10X2GM</t>
  </si>
  <si>
    <t>192805</t>
  </si>
  <si>
    <t>92805</t>
  </si>
  <si>
    <t>V-PENICILIN 250MG SLOVAKOFARMA</t>
  </si>
  <si>
    <t>TBL 30X250MG-BLISTR</t>
  </si>
  <si>
    <t>192806</t>
  </si>
  <si>
    <t>92806</t>
  </si>
  <si>
    <t>V-PENICILIN 500MG SLOVAKOFARMA</t>
  </si>
  <si>
    <t>TBL 30X500MG-BLISTR</t>
  </si>
  <si>
    <t>147727</t>
  </si>
  <si>
    <t>47727</t>
  </si>
  <si>
    <t>ZINNAT 500 MG</t>
  </si>
  <si>
    <t>TBL OBD 10X500MG</t>
  </si>
  <si>
    <t>153202</t>
  </si>
  <si>
    <t>53202</t>
  </si>
  <si>
    <t>CIPHIN 500</t>
  </si>
  <si>
    <t>147725</t>
  </si>
  <si>
    <t>47725</t>
  </si>
  <si>
    <t>ZINNAT 250 MG</t>
  </si>
  <si>
    <t>TBL OBD 10X250MG</t>
  </si>
  <si>
    <t>153913</t>
  </si>
  <si>
    <t>53913</t>
  </si>
  <si>
    <t>AZITROMYCIN SANDOZ 250 MG</t>
  </si>
  <si>
    <t>POR TBL FLM 6X250MG</t>
  </si>
  <si>
    <t>183615</t>
  </si>
  <si>
    <t>83615</t>
  </si>
  <si>
    <t>KLACID 250MG</t>
  </si>
  <si>
    <t>153800</t>
  </si>
  <si>
    <t>53800</t>
  </si>
  <si>
    <t>KLACID 250MG/5ML</t>
  </si>
  <si>
    <t>184895</t>
  </si>
  <si>
    <t>84895</t>
  </si>
  <si>
    <t>TBL OBD 10X125MG</t>
  </si>
  <si>
    <t>113798</t>
  </si>
  <si>
    <t>13798</t>
  </si>
  <si>
    <t>CANESTEN KRÉM</t>
  </si>
  <si>
    <t>CRM 1X20GM/200MG</t>
  </si>
  <si>
    <t>150349</t>
  </si>
  <si>
    <t>50349</t>
  </si>
  <si>
    <t>PROKANAZOL</t>
  </si>
  <si>
    <t>POR CPS DUR14X100MG</t>
  </si>
  <si>
    <t>165989</t>
  </si>
  <si>
    <t>65989</t>
  </si>
  <si>
    <t>MYCOMAX « INF. INFUZ</t>
  </si>
  <si>
    <t>166036</t>
  </si>
  <si>
    <t>66036</t>
  </si>
  <si>
    <t>MYCOMAX 100</t>
  </si>
  <si>
    <t>CPS 28X100MG</t>
  </si>
  <si>
    <t>26041</t>
  </si>
  <si>
    <t>KIOVIG 5 g CZ Baxter</t>
  </si>
  <si>
    <t>26042</t>
  </si>
  <si>
    <t>KIOVIG 10 g CZ Baxter</t>
  </si>
  <si>
    <t>17376</t>
  </si>
  <si>
    <t>GAMMAGARD 10g Baxter</t>
  </si>
  <si>
    <t>90099</t>
  </si>
  <si>
    <t>Faktor VII Baxter 600 IU</t>
  </si>
  <si>
    <t>849143</t>
  </si>
  <si>
    <t>155940</t>
  </si>
  <si>
    <t>Herpesin krém 1x2g 5%</t>
  </si>
  <si>
    <t>116600</t>
  </si>
  <si>
    <t>16600</t>
  </si>
  <si>
    <t>UNASYN</t>
  </si>
  <si>
    <t>INJ PLV SOL 1X1.5GM</t>
  </si>
  <si>
    <t>153853</t>
  </si>
  <si>
    <t>53853</t>
  </si>
  <si>
    <t>KLACID 500</t>
  </si>
  <si>
    <t>TBL OBD 14X500MG</t>
  </si>
  <si>
    <t>845130</t>
  </si>
  <si>
    <t>25449</t>
  </si>
  <si>
    <t>NOXAFIL 40MG/ML</t>
  </si>
  <si>
    <t>POR.SUSP.1X105ML</t>
  </si>
  <si>
    <t>114968</t>
  </si>
  <si>
    <t>14968</t>
  </si>
  <si>
    <t>EPREX 200 IU/0.1ML</t>
  </si>
  <si>
    <t>INJ SOL 6X0.5ML/1KU</t>
  </si>
  <si>
    <t>100499</t>
  </si>
  <si>
    <t>499</t>
  </si>
  <si>
    <t>INJ 5X10ML 20%</t>
  </si>
  <si>
    <t>109847</t>
  </si>
  <si>
    <t>9847</t>
  </si>
  <si>
    <t>TORECAN</t>
  </si>
  <si>
    <t>SUP 6X6.5MG</t>
  </si>
  <si>
    <t>112770</t>
  </si>
  <si>
    <t>12770</t>
  </si>
  <si>
    <t>SOL 2X67.5ML</t>
  </si>
  <si>
    <t>115390</t>
  </si>
  <si>
    <t>15390</t>
  </si>
  <si>
    <t>DRM GEL 1X30GM/30MG</t>
  </si>
  <si>
    <t>162320</t>
  </si>
  <si>
    <t>62320</t>
  </si>
  <si>
    <t>BETADINE</t>
  </si>
  <si>
    <t>UNG 1X20GM</t>
  </si>
  <si>
    <t>845369</t>
  </si>
  <si>
    <t>107987</t>
  </si>
  <si>
    <t>ANALGIN</t>
  </si>
  <si>
    <t>INJ SOL 5X5ML</t>
  </si>
  <si>
    <t>848950</t>
  </si>
  <si>
    <t>155148</t>
  </si>
  <si>
    <t>POR TBL NOB 12X500MG</t>
  </si>
  <si>
    <t>162315</t>
  </si>
  <si>
    <t>62315</t>
  </si>
  <si>
    <t>BETADINE - zelená</t>
  </si>
  <si>
    <t>LIQ 1X30ML</t>
  </si>
  <si>
    <t>102587</t>
  </si>
  <si>
    <t>2587</t>
  </si>
  <si>
    <t>GLUKÓZA 40 BRAUN</t>
  </si>
  <si>
    <t>INF 20X10ML-PLA.AMP</t>
  </si>
  <si>
    <t>147252</t>
  </si>
  <si>
    <t>47252</t>
  </si>
  <si>
    <t>GLUKÓZA 5 BRAUN, REF.450074</t>
  </si>
  <si>
    <t>INF SOL 1X100ML-PE</t>
  </si>
  <si>
    <t>921458</t>
  </si>
  <si>
    <t>KL ETHER 200G</t>
  </si>
  <si>
    <t>155379</t>
  </si>
  <si>
    <t>FERINJECT</t>
  </si>
  <si>
    <t>184229</t>
  </si>
  <si>
    <t>84229</t>
  </si>
  <si>
    <t>ENDOXAN 200 MG</t>
  </si>
  <si>
    <t>INJ PLV SOL10X200MG</t>
  </si>
  <si>
    <t>149993</t>
  </si>
  <si>
    <t>TEVAGRASTIM 30 MU/0,5 ML</t>
  </si>
  <si>
    <t>INJ+INF SOL 5X0.5ML</t>
  </si>
  <si>
    <t>849053</t>
  </si>
  <si>
    <t>Cyto-chlorid sodný 0,9% 1x 10ml</t>
  </si>
  <si>
    <t>196887</t>
  </si>
  <si>
    <t>96887</t>
  </si>
  <si>
    <t>0.9% W/V SODIUM CHLORIDE I.V.</t>
  </si>
  <si>
    <t>INJ 20X20ML</t>
  </si>
  <si>
    <t>101656</t>
  </si>
  <si>
    <t>1656</t>
  </si>
  <si>
    <t>DIPHERELINE S.R. 3 MG</t>
  </si>
  <si>
    <t>INJ PSULQF1X3MG+SOL</t>
  </si>
  <si>
    <t>196886</t>
  </si>
  <si>
    <t>96886</t>
  </si>
  <si>
    <t>INJ 20X10ML</t>
  </si>
  <si>
    <t>930095</t>
  </si>
  <si>
    <t>KL VASELINUM ALBUM, 30G</t>
  </si>
  <si>
    <t>169417</t>
  </si>
  <si>
    <t>69417</t>
  </si>
  <si>
    <t>DIAZEPAM DESITIN RECTAL TUBE</t>
  </si>
  <si>
    <t>ENM 5X2.5ML/5MG</t>
  </si>
  <si>
    <t>921351</t>
  </si>
  <si>
    <t>KL SUPP.DIAZEPAMI 0,002G  20KS</t>
  </si>
  <si>
    <t>921380</t>
  </si>
  <si>
    <t>KL SUPP.THEOPHYLLINI 0,05G  20KS</t>
  </si>
  <si>
    <t>169660</t>
  </si>
  <si>
    <t>69660</t>
  </si>
  <si>
    <t>ARDEAELYTOSOL F 1/2</t>
  </si>
  <si>
    <t>185481</t>
  </si>
  <si>
    <t>85481</t>
  </si>
  <si>
    <t>921371</t>
  </si>
  <si>
    <t>KL SUPP.IBUPROFENI 0,2G  20KS</t>
  </si>
  <si>
    <t>106215</t>
  </si>
  <si>
    <t>6215</t>
  </si>
  <si>
    <t>DIPHERELINE S.R. 11.25 MG</t>
  </si>
  <si>
    <t>INJPSULQF 11.25MG+S</t>
  </si>
  <si>
    <t>196107</t>
  </si>
  <si>
    <t>96107</t>
  </si>
  <si>
    <t>DECAPEPTYL DEPOT</t>
  </si>
  <si>
    <t>INJ SIC 3.75MG+2ML</t>
  </si>
  <si>
    <t>394633</t>
  </si>
  <si>
    <t>KL SOL.NATR. CHLOR.1% 20 g</t>
  </si>
  <si>
    <t>K POTNIMU TESTU</t>
  </si>
  <si>
    <t>900538</t>
  </si>
  <si>
    <t>KL SOL.PILOCARPINI HYDROCHL.0,5%, 20G</t>
  </si>
  <si>
    <t>116470</t>
  </si>
  <si>
    <t>16470</t>
  </si>
  <si>
    <t>DESFERAL</t>
  </si>
  <si>
    <t>INJ PLV SOL10X500MG</t>
  </si>
  <si>
    <t>849757</t>
  </si>
  <si>
    <t>163175</t>
  </si>
  <si>
    <t>METHOTREXATE HOSPIRA 25 MG/ML INJEKČNÍ ROZTOK</t>
  </si>
  <si>
    <t>INJ SOL 1X2ML/50MG</t>
  </si>
  <si>
    <t>153626</t>
  </si>
  <si>
    <t>53626</t>
  </si>
  <si>
    <t>ALYOSTAL PRICK</t>
  </si>
  <si>
    <t>SOL 1X3ML</t>
  </si>
  <si>
    <t>841960</t>
  </si>
  <si>
    <t>Náplast omniplast textilní 2,5cmx5m</t>
  </si>
  <si>
    <t>989292</t>
  </si>
  <si>
    <t>Rychloobvaz Mediplast 8cmx1m textil.1ks 1663</t>
  </si>
  <si>
    <t>26704</t>
  </si>
  <si>
    <t>NEORECORMON 2 000 IU</t>
  </si>
  <si>
    <t>INJ SOL 6X0.3ML</t>
  </si>
  <si>
    <t>131966</t>
  </si>
  <si>
    <t>31966</t>
  </si>
  <si>
    <t>CYTOSAR 100 MG</t>
  </si>
  <si>
    <t>INJ PSO LQF 1X100MG</t>
  </si>
  <si>
    <t>33764</t>
  </si>
  <si>
    <t>MILUPA LEU 2 PRIMA</t>
  </si>
  <si>
    <t>POR PLV 1X500GM</t>
  </si>
  <si>
    <t>142607</t>
  </si>
  <si>
    <t>42607</t>
  </si>
  <si>
    <t>OLICLINOMEL N7-1000E</t>
  </si>
  <si>
    <t>INF EML 4X2000ML</t>
  </si>
  <si>
    <t>27197</t>
  </si>
  <si>
    <t>KOGENATE BAYER 1000 IU</t>
  </si>
  <si>
    <t>INJ PSO LQF 1000UT NAST</t>
  </si>
  <si>
    <t>0026040</t>
  </si>
  <si>
    <t>KIOVIG 2,5 GR Baxter</t>
  </si>
  <si>
    <t>0168928</t>
  </si>
  <si>
    <t>ADVATE 1000 IU</t>
  </si>
  <si>
    <t>INJ PSO LQF 1000IU+2ML</t>
  </si>
  <si>
    <t>100516</t>
  </si>
  <si>
    <t>516</t>
  </si>
  <si>
    <t>NATRIUM CHLORATUM BIOTIKA ISOT.</t>
  </si>
  <si>
    <t>INJ 10X10ML</t>
  </si>
  <si>
    <t>152334</t>
  </si>
  <si>
    <t>52334</t>
  </si>
  <si>
    <t>FORTECORTIN 4</t>
  </si>
  <si>
    <t>POR TBL NOB 20X4MG</t>
  </si>
  <si>
    <t>195613</t>
  </si>
  <si>
    <t>95613</t>
  </si>
  <si>
    <t>PANADOL JUNIOR ČÍPKY</t>
  </si>
  <si>
    <t>RCT SUP 10X250MG</t>
  </si>
  <si>
    <t>178955</t>
  </si>
  <si>
    <t>CYTARABIN KABI 100 MG/ML</t>
  </si>
  <si>
    <t>INJ+INF SOL 1X10ML/1GM</t>
  </si>
  <si>
    <t>178954</t>
  </si>
  <si>
    <t>INJ+INF SOL 1X5ML/500MG</t>
  </si>
  <si>
    <t>178956</t>
  </si>
  <si>
    <t>INJ+INF SOL 1X20ML/2GM</t>
  </si>
  <si>
    <t>47244</t>
  </si>
  <si>
    <t>47249</t>
  </si>
  <si>
    <t>INF SOL 10X250ML-PE</t>
  </si>
  <si>
    <t>151365</t>
  </si>
  <si>
    <t>51365</t>
  </si>
  <si>
    <t>CHLORID SODNÝ 0.9% BRAUN, REF. 395120</t>
  </si>
  <si>
    <t>INFSOL1X100ML-PELAH</t>
  </si>
  <si>
    <t>152266</t>
  </si>
  <si>
    <t>52266</t>
  </si>
  <si>
    <t>INFADOLAN</t>
  </si>
  <si>
    <t>DRM UNG 1X30GM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</si>
  <si>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</si>
  <si>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</si>
  <si>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</si>
  <si>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</si>
  <si>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</si>
  <si>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</si>
  <si>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</si>
  <si>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158249</t>
  </si>
  <si>
    <t>58249</t>
  </si>
  <si>
    <t>GUAJACURAN « 5 % INJ</t>
  </si>
  <si>
    <t>188217</t>
  </si>
  <si>
    <t>88217</t>
  </si>
  <si>
    <t>LEXAURIN</t>
  </si>
  <si>
    <t>TBL 30X1.5MG</t>
  </si>
  <si>
    <t>196303</t>
  </si>
  <si>
    <t>96303</t>
  </si>
  <si>
    <t>ASCORUTIN (BLISTR)</t>
  </si>
  <si>
    <t>TBL OBD 50</t>
  </si>
  <si>
    <t>197402</t>
  </si>
  <si>
    <t>97402</t>
  </si>
  <si>
    <t>SORBIFER DURULES</t>
  </si>
  <si>
    <t>TBL FC 50X100MG</t>
  </si>
  <si>
    <t>197682</t>
  </si>
  <si>
    <t>97682</t>
  </si>
  <si>
    <t>CHLORID SODNY 0.9% BRAUN, REF.3500381</t>
  </si>
  <si>
    <t>INFSOL1X250ML-PELAH</t>
  </si>
  <si>
    <t>777140</t>
  </si>
  <si>
    <t>Emspoma základní 500g/bílá</t>
  </si>
  <si>
    <t>845758</t>
  </si>
  <si>
    <t>280</t>
  </si>
  <si>
    <t>PYRIDOXIN LÉČIVA TBL</t>
  </si>
  <si>
    <t xml:space="preserve">POR TBL NOB 20X20MG </t>
  </si>
  <si>
    <t>104380</t>
  </si>
  <si>
    <t>4380</t>
  </si>
  <si>
    <t>TENSAMIN</t>
  </si>
  <si>
    <t>126329</t>
  </si>
  <si>
    <t>26329</t>
  </si>
  <si>
    <t>AERIUS</t>
  </si>
  <si>
    <t>159448</t>
  </si>
  <si>
    <t>59448</t>
  </si>
  <si>
    <t>DUROGESIC 25MCG/H</t>
  </si>
  <si>
    <t>EMP 5X2.5MG(10CM2)</t>
  </si>
  <si>
    <t>189244</t>
  </si>
  <si>
    <t>89244</t>
  </si>
  <si>
    <t>AQUA PRO INJECTIONE ARDEAPHARMA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</si>
  <si>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</si>
  <si>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</si>
  <si>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</si>
  <si>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</si>
  <si>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</si>
  <si>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</si>
  <si>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</si>
  <si>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</si>
  <si>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849087</t>
  </si>
  <si>
    <t>138840</t>
  </si>
  <si>
    <t>POR TBL FLM 20</t>
  </si>
  <si>
    <t>142595</t>
  </si>
  <si>
    <t>42595</t>
  </si>
  <si>
    <t>VITALIPID N ADULT</t>
  </si>
  <si>
    <t>INF CNC SOL 10X10ML</t>
  </si>
  <si>
    <t>194852</t>
  </si>
  <si>
    <t>94852</t>
  </si>
  <si>
    <t>SOLUVIT N PRO INFUS.</t>
  </si>
  <si>
    <t>INJ SIC 10</t>
  </si>
  <si>
    <t>911927</t>
  </si>
  <si>
    <t>KL ETHANOL.C.BENZINO 200G</t>
  </si>
  <si>
    <t>123286</t>
  </si>
  <si>
    <t>23286</t>
  </si>
  <si>
    <t>CELASKON 250 POR.TBL.NOB.100X250mg</t>
  </si>
  <si>
    <t>178277</t>
  </si>
  <si>
    <t>78277</t>
  </si>
  <si>
    <t>TBL 30X250MG</t>
  </si>
  <si>
    <t>100641</t>
  </si>
  <si>
    <t>641</t>
  </si>
  <si>
    <t>VITAMIN B12 LECIVA 300RG</t>
  </si>
  <si>
    <t>INJ 5X1ML/300RG</t>
  </si>
  <si>
    <t>155936</t>
  </si>
  <si>
    <t>HERPESIN 400</t>
  </si>
  <si>
    <t>POR TBL NOB 25X400MG</t>
  </si>
  <si>
    <t>166101</t>
  </si>
  <si>
    <t>66101</t>
  </si>
  <si>
    <t>PARALEN SUS</t>
  </si>
  <si>
    <t>SUS 1X100ML/2.4GM</t>
  </si>
  <si>
    <t>196872</t>
  </si>
  <si>
    <t>96872</t>
  </si>
  <si>
    <t>GLUKÓZA 5 BRAUN, REF.349130</t>
  </si>
  <si>
    <t>INF 1X250ML-PE</t>
  </si>
  <si>
    <t>790011</t>
  </si>
  <si>
    <t>Emspoma M 500g/chladivá</t>
  </si>
  <si>
    <t>842351</t>
  </si>
  <si>
    <t>Stopangin sol. 250ml</t>
  </si>
  <si>
    <t>159714</t>
  </si>
  <si>
    <t>59714</t>
  </si>
  <si>
    <t>BEPANTHEN PLUS</t>
  </si>
  <si>
    <t>CRM 1X30GM</t>
  </si>
  <si>
    <t>848725</t>
  </si>
  <si>
    <t>107677</t>
  </si>
  <si>
    <t>INF CNC SOL 20X100ML</t>
  </si>
  <si>
    <t>849045</t>
  </si>
  <si>
    <t>155938</t>
  </si>
  <si>
    <t>HERPESIN 200</t>
  </si>
  <si>
    <t>POR TBL NOB 25X200MG</t>
  </si>
  <si>
    <t>100055</t>
  </si>
  <si>
    <t>55</t>
  </si>
  <si>
    <t>B-KOMPLEX LECIVA</t>
  </si>
  <si>
    <t>DRG 20(2X10)/FORTE/</t>
  </si>
  <si>
    <t>105954</t>
  </si>
  <si>
    <t>5954</t>
  </si>
  <si>
    <t>UROMITEXAN 400MG</t>
  </si>
  <si>
    <t>INJ 15X4ML/400MG</t>
  </si>
  <si>
    <t>115646</t>
  </si>
  <si>
    <t>15646</t>
  </si>
  <si>
    <t>CIPLOX</t>
  </si>
  <si>
    <t>GTT OPH/OTO 5ML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</si>
  <si>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</si>
  <si>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</si>
  <si>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</si>
  <si>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</si>
  <si>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</si>
  <si>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</si>
  <si>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</si>
  <si>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INJ PLV SOL 1X1GM</t>
  </si>
  <si>
    <t>395810</t>
  </si>
  <si>
    <t>139065</t>
  </si>
  <si>
    <t>DOXORUBICIN-TEVA 0.2%</t>
  </si>
  <si>
    <t>INJ SOL 1X50MG/25ML</t>
  </si>
  <si>
    <t>500877</t>
  </si>
  <si>
    <t>139063</t>
  </si>
  <si>
    <t>INJ SOL 1X10MG/5ML</t>
  </si>
  <si>
    <t>101807</t>
  </si>
  <si>
    <t>40538</t>
  </si>
  <si>
    <t>DICYNONE</t>
  </si>
  <si>
    <t>TBL 30x 500 mg</t>
  </si>
  <si>
    <t>133152</t>
  </si>
  <si>
    <t>33152</t>
  </si>
  <si>
    <t>FANTOMALT</t>
  </si>
  <si>
    <t>POR PLV SOL 1X400GMenterar.</t>
  </si>
  <si>
    <t>101681</t>
  </si>
  <si>
    <t>1681</t>
  </si>
  <si>
    <t>EMLA KREM 5%</t>
  </si>
  <si>
    <t>921281</t>
  </si>
  <si>
    <t>KL BENZINUM 200g</t>
  </si>
  <si>
    <t>988709</t>
  </si>
  <si>
    <t>Masážní emulze Emspoma O hřejivá tuba 200ml</t>
  </si>
  <si>
    <t>842500</t>
  </si>
  <si>
    <t>162391</t>
  </si>
  <si>
    <t>CHAMOMILLA</t>
  </si>
  <si>
    <t>LIQ 25ML</t>
  </si>
  <si>
    <t>100584</t>
  </si>
  <si>
    <t>584</t>
  </si>
  <si>
    <t>PYRIDOXIN LECIVA</t>
  </si>
  <si>
    <t>INJ 5X1ML 50MG</t>
  </si>
  <si>
    <t>847085</t>
  </si>
  <si>
    <t>115401</t>
  </si>
  <si>
    <t>Clexane inj sol 10x0,4ml/40mg</t>
  </si>
  <si>
    <t>844978</t>
  </si>
  <si>
    <t>107475</t>
  </si>
  <si>
    <t>PRIMENE 10%</t>
  </si>
  <si>
    <t>INF SOL 10X250ML 10%</t>
  </si>
  <si>
    <t>921350</t>
  </si>
  <si>
    <t>KL SUPP.DIAZEPAMI 0,002G  10KS</t>
  </si>
  <si>
    <t>111420</t>
  </si>
  <si>
    <t>11420</t>
  </si>
  <si>
    <t>VINCRISTINE-TEVA</t>
  </si>
  <si>
    <t>INJ 1X1ML/1MG</t>
  </si>
  <si>
    <t>111421</t>
  </si>
  <si>
    <t>11421</t>
  </si>
  <si>
    <t>INJ 1X2ML/2MG</t>
  </si>
  <si>
    <t>111955</t>
  </si>
  <si>
    <t>11955</t>
  </si>
  <si>
    <t>DUROGESIC 12 MCG/H</t>
  </si>
  <si>
    <t>DRM EMP TDR 5X2.1MG</t>
  </si>
  <si>
    <t>149982</t>
  </si>
  <si>
    <t>49982</t>
  </si>
  <si>
    <t>HOLOXAN 500 MG</t>
  </si>
  <si>
    <t>149983</t>
  </si>
  <si>
    <t>49983</t>
  </si>
  <si>
    <t>HOLOXAN 1 G</t>
  </si>
  <si>
    <t>149984</t>
  </si>
  <si>
    <t>49984</t>
  </si>
  <si>
    <t>HOLOXAN 2 G</t>
  </si>
  <si>
    <t>INJ PLV SOL 1X2GM</t>
  </si>
  <si>
    <t>163179</t>
  </si>
  <si>
    <t>METHOTREXATE HOSPIRA 100 MG/ML INJEKČNÍ ROZTOK</t>
  </si>
  <si>
    <t>INJ SOL 1X10ML/1GM</t>
  </si>
  <si>
    <t>194329</t>
  </si>
  <si>
    <t>94329</t>
  </si>
  <si>
    <t>CPS 20</t>
  </si>
  <si>
    <t>840634</t>
  </si>
  <si>
    <t>1</t>
  </si>
  <si>
    <t>Oncaspar inj.1x5ml</t>
  </si>
  <si>
    <t>841310</t>
  </si>
  <si>
    <t>DAUNOBLASTIN INJ</t>
  </si>
  <si>
    <t>INJ SICC 1X20MG+SOLV</t>
  </si>
  <si>
    <t>847062</t>
  </si>
  <si>
    <t>2772</t>
  </si>
  <si>
    <t>PURI-NETHOL</t>
  </si>
  <si>
    <t>POR TBL NOB 25X50MG</t>
  </si>
  <si>
    <t>848412</t>
  </si>
  <si>
    <t>Celaskon long Effect cps. 30x500mg</t>
  </si>
  <si>
    <t>110598</t>
  </si>
  <si>
    <t>10598</t>
  </si>
  <si>
    <t>INDOCOLLYRE 0.1% OČNÍ KAPKY</t>
  </si>
  <si>
    <t>OPHGTT SOL1X5ML0.1%</t>
  </si>
  <si>
    <t>850134</t>
  </si>
  <si>
    <t>115480</t>
  </si>
  <si>
    <t>APO-ENALAPRIL 10 MG</t>
  </si>
  <si>
    <t>POR TBL NOB 100X10MG</t>
  </si>
  <si>
    <t>185793</t>
  </si>
  <si>
    <t>136395</t>
  </si>
  <si>
    <t>SOLCOSERYL DENTAL ADHESIVE</t>
  </si>
  <si>
    <t>STM PST 1X5GM</t>
  </si>
  <si>
    <t>396193</t>
  </si>
  <si>
    <t>MITOXANTRON TEVA 20mg</t>
  </si>
  <si>
    <t>INJ SOL 20MG/10ML</t>
  </si>
  <si>
    <t>142547</t>
  </si>
  <si>
    <t>42547</t>
  </si>
  <si>
    <t>LACTULOSE AL SIRUP</t>
  </si>
  <si>
    <t>POR SIR 1X500ML</t>
  </si>
  <si>
    <t>847488</t>
  </si>
  <si>
    <t>107869</t>
  </si>
  <si>
    <t>APO-ALLOPURINOL</t>
  </si>
  <si>
    <t>POR TBL NOB 100X100MG</t>
  </si>
  <si>
    <t>848765</t>
  </si>
  <si>
    <t>107938</t>
  </si>
  <si>
    <t>CORDARONE</t>
  </si>
  <si>
    <t>INJ SOL 6X3ML/150MG</t>
  </si>
  <si>
    <t>194882</t>
  </si>
  <si>
    <t>94882</t>
  </si>
  <si>
    <t>INJ SIC 1X250MG+4ML</t>
  </si>
  <si>
    <t>848477</t>
  </si>
  <si>
    <t>124346</t>
  </si>
  <si>
    <t>CEZERA 5 MG</t>
  </si>
  <si>
    <t>POR TBL FLM 90X5MG</t>
  </si>
  <si>
    <t>11389</t>
  </si>
  <si>
    <t>ETOPOSIDE-TEVA</t>
  </si>
  <si>
    <t>INF CNC SOL 1X5ML/100MG</t>
  </si>
  <si>
    <t>111390</t>
  </si>
  <si>
    <t>11390</t>
  </si>
  <si>
    <t>INF CNC1X10ML/200MG</t>
  </si>
  <si>
    <t>848987</t>
  </si>
  <si>
    <t>107888</t>
  </si>
  <si>
    <t>APO-SERTRAL 100</t>
  </si>
  <si>
    <t>POR CPS DUR 30X100MG</t>
  </si>
  <si>
    <t>131968</t>
  </si>
  <si>
    <t>31968</t>
  </si>
  <si>
    <t>CYTOSAR 1 G</t>
  </si>
  <si>
    <t>163307</t>
  </si>
  <si>
    <t>CALCIUM FOLINATE HOSPIRA 10 MG/ML</t>
  </si>
  <si>
    <t>INJ SOL 1X10ML/100MG</t>
  </si>
  <si>
    <t>850003</t>
  </si>
  <si>
    <t>135600</t>
  </si>
  <si>
    <t>GRANISETRON KABI 1 MG/ML</t>
  </si>
  <si>
    <t>INJ+INF CNC SOL 5X3ML/3MG</t>
  </si>
  <si>
    <t>163310</t>
  </si>
  <si>
    <t>INJ SOL 1X30ML/300MG</t>
  </si>
  <si>
    <t>142605</t>
  </si>
  <si>
    <t>42605</t>
  </si>
  <si>
    <t>INF EML 6X1000ML</t>
  </si>
  <si>
    <t>165317</t>
  </si>
  <si>
    <t>65317</t>
  </si>
  <si>
    <t>ELOTRACE I.V.</t>
  </si>
  <si>
    <t>INF 10X100ML</t>
  </si>
  <si>
    <t>849196</t>
  </si>
  <si>
    <t>Nutridrink Compact lesní ovoce 125 ml</t>
  </si>
  <si>
    <t>849197</t>
  </si>
  <si>
    <t>Nutridrink Compact meruňka 125 ml</t>
  </si>
  <si>
    <t>394774</t>
  </si>
  <si>
    <t>157118</t>
  </si>
  <si>
    <t>OLIMEL N9</t>
  </si>
  <si>
    <t>33739</t>
  </si>
  <si>
    <t>NUTRIDRINK COMPACT PROTEIN S PŘÍCHUTÍ VANILKOVOU</t>
  </si>
  <si>
    <t>POR SOL 4X125ML</t>
  </si>
  <si>
    <t>33741</t>
  </si>
  <si>
    <t>NUTRIDRINK COMPACT PROTEIN S PŘÍCHUTÍ BANÁNOVOU</t>
  </si>
  <si>
    <t>33742</t>
  </si>
  <si>
    <t>NUTRIDRINK COMPACT PROTEIN S PŘÍCHUTÍ JAHODOVOU</t>
  </si>
  <si>
    <t>846766</t>
  </si>
  <si>
    <t>33420</t>
  </si>
  <si>
    <t>NUTRIDRINK COMPACT S PŘÍCHUTÍ VANILKOVOU</t>
  </si>
  <si>
    <t>83050</t>
  </si>
  <si>
    <t>198192</t>
  </si>
  <si>
    <t>SEFOTAK 1 G</t>
  </si>
  <si>
    <t>120605</t>
  </si>
  <si>
    <t>20605</t>
  </si>
  <si>
    <t>COLOMYCIN INJEKCE 1000000 IU</t>
  </si>
  <si>
    <t>INJ PLV SOL 10X1MU</t>
  </si>
  <si>
    <t>183487</t>
  </si>
  <si>
    <t>83487</t>
  </si>
  <si>
    <t>MERONEM 500MG I.V.</t>
  </si>
  <si>
    <t>INJ SIC 10X500MG</t>
  </si>
  <si>
    <t>103952</t>
  </si>
  <si>
    <t>3952</t>
  </si>
  <si>
    <t>AMIKIN</t>
  </si>
  <si>
    <t>INJ 1X2ML/500MG</t>
  </si>
  <si>
    <t>113453</t>
  </si>
  <si>
    <t>PIPERACILLIN/TAZOBACTAM KABI 4 G/0,5 G</t>
  </si>
  <si>
    <t>INF PLV SOL 10X4.5GM</t>
  </si>
  <si>
    <t>174991</t>
  </si>
  <si>
    <t>74991</t>
  </si>
  <si>
    <t>AMOKSIKLAV 156,25mg/5ml</t>
  </si>
  <si>
    <t>PLV SUS 1X100ML</t>
  </si>
  <si>
    <t>105113</t>
  </si>
  <si>
    <t>5113</t>
  </si>
  <si>
    <t>TARGOCID 400MG</t>
  </si>
  <si>
    <t>INJ SIC 1X400MG+SOL</t>
  </si>
  <si>
    <t>105114</t>
  </si>
  <si>
    <t>5114</t>
  </si>
  <si>
    <t>TARGOCID 200MG</t>
  </si>
  <si>
    <t>INJ SIC 1X200MG+SOL</t>
  </si>
  <si>
    <t>153199</t>
  </si>
  <si>
    <t>53199</t>
  </si>
  <si>
    <t>114570</t>
  </si>
  <si>
    <t>14570</t>
  </si>
  <si>
    <t>ABELCET</t>
  </si>
  <si>
    <t>INF 10X20ML/100MG</t>
  </si>
  <si>
    <t>102592</t>
  </si>
  <si>
    <t>2592</t>
  </si>
  <si>
    <t>MILURIT</t>
  </si>
  <si>
    <t>TBL 50X100MG</t>
  </si>
  <si>
    <t>185526</t>
  </si>
  <si>
    <t>85526</t>
  </si>
  <si>
    <t>SUFENTA FORTE I.V.</t>
  </si>
  <si>
    <t>INJ 5X1ML/0.05MG</t>
  </si>
  <si>
    <t>100610</t>
  </si>
  <si>
    <t>610</t>
  </si>
  <si>
    <t>SYNTOPHYLLIN</t>
  </si>
  <si>
    <t>INJ 5X10ML/240MG</t>
  </si>
  <si>
    <t>100720</t>
  </si>
  <si>
    <t>720</t>
  </si>
  <si>
    <t>GTT 1X5ML 20MG/ML</t>
  </si>
  <si>
    <t>100843</t>
  </si>
  <si>
    <t>843</t>
  </si>
  <si>
    <t>DERMAZULEN</t>
  </si>
  <si>
    <t>102133</t>
  </si>
  <si>
    <t>2133</t>
  </si>
  <si>
    <t>FUROSEMID BIOTIKA</t>
  </si>
  <si>
    <t>INJ 5X2ML/20MG</t>
  </si>
  <si>
    <t>111671</t>
  </si>
  <si>
    <t>11671</t>
  </si>
  <si>
    <t>PLASMALYTE ROZTOK</t>
  </si>
  <si>
    <t>INF SOL 10X1000ML</t>
  </si>
  <si>
    <t>114937</t>
  </si>
  <si>
    <t>14937</t>
  </si>
  <si>
    <t>ROCALTROL 0.25 MCG</t>
  </si>
  <si>
    <t>POR CPSMOL30X0.25RG</t>
  </si>
  <si>
    <t>146117</t>
  </si>
  <si>
    <t>IBALGIN KRÉM 50G</t>
  </si>
  <si>
    <t>DRM CRM 1X50GM</t>
  </si>
  <si>
    <t>162316</t>
  </si>
  <si>
    <t>62316</t>
  </si>
  <si>
    <t>176064</t>
  </si>
  <si>
    <t>76064</t>
  </si>
  <si>
    <t>ACIDUM FOLICUM LECIVA</t>
  </si>
  <si>
    <t>DRG 30X10MG</t>
  </si>
  <si>
    <t>186990</t>
  </si>
  <si>
    <t>86990</t>
  </si>
  <si>
    <t>ARDEAOSMOSOL MA 15 (Mannitol)</t>
  </si>
  <si>
    <t>INF 1X200ML</t>
  </si>
  <si>
    <t>187076</t>
  </si>
  <si>
    <t>87076</t>
  </si>
  <si>
    <t>ERDOMED 300MG</t>
  </si>
  <si>
    <t>CPS 20X300MG</t>
  </si>
  <si>
    <t>193105</t>
  </si>
  <si>
    <t>93105</t>
  </si>
  <si>
    <t>INJ 50X2ML/10MG</t>
  </si>
  <si>
    <t>194292</t>
  </si>
  <si>
    <t>94292</t>
  </si>
  <si>
    <t>ZOLPIDEM-RATIOPHARM 10 MG</t>
  </si>
  <si>
    <t>POR TBL FLM 20X10MG</t>
  </si>
  <si>
    <t>846599</t>
  </si>
  <si>
    <t>107754</t>
  </si>
  <si>
    <t>Dobutamin Admeda 250 inf.sol50ml</t>
  </si>
  <si>
    <t>921064</t>
  </si>
  <si>
    <t>KL UNG.LENIENS, 100G</t>
  </si>
  <si>
    <t>100394</t>
  </si>
  <si>
    <t>394</t>
  </si>
  <si>
    <t>ATROPIN BIOTIKA 1MG</t>
  </si>
  <si>
    <t>INJ 10X1ML/1MG</t>
  </si>
  <si>
    <t>155824</t>
  </si>
  <si>
    <t>55824</t>
  </si>
  <si>
    <t>INJ 5X5ML/2500MG</t>
  </si>
  <si>
    <t>905022</t>
  </si>
  <si>
    <t>DZ Prontosan wound gel 30ml</t>
  </si>
  <si>
    <t>109415</t>
  </si>
  <si>
    <t>9415</t>
  </si>
  <si>
    <t>SPR NAS 10ML 0.05%</t>
  </si>
  <si>
    <t>169789</t>
  </si>
  <si>
    <t>69789</t>
  </si>
  <si>
    <t>194916</t>
  </si>
  <si>
    <t>94916</t>
  </si>
  <si>
    <t>INJ 5X2ML/15MG</t>
  </si>
  <si>
    <t>194921</t>
  </si>
  <si>
    <t>94921</t>
  </si>
  <si>
    <t>SIR 100ML 15MG/5ML</t>
  </si>
  <si>
    <t>162317</t>
  </si>
  <si>
    <t>62317</t>
  </si>
  <si>
    <t>LIQ 1X1000ML</t>
  </si>
  <si>
    <t>850095</t>
  </si>
  <si>
    <t>120406</t>
  </si>
  <si>
    <t>THIOPENTAL VUAB INJ. PLV. SOL. 0,5 G</t>
  </si>
  <si>
    <t>INJ PLV SOL 1X0.5GM</t>
  </si>
  <si>
    <t>16321</t>
  </si>
  <si>
    <t>DRM UNG 1X250GM</t>
  </si>
  <si>
    <t>108499</t>
  </si>
  <si>
    <t>8499</t>
  </si>
  <si>
    <t>DIPIDOLOR</t>
  </si>
  <si>
    <t>INJ 5X2ML 7.5MG/ML</t>
  </si>
  <si>
    <t>116547</t>
  </si>
  <si>
    <t>16547</t>
  </si>
  <si>
    <t>CYMEVENE</t>
  </si>
  <si>
    <t>INF SIC 1X500MG</t>
  </si>
  <si>
    <t>185350</t>
  </si>
  <si>
    <t>85350</t>
  </si>
  <si>
    <t>ADVANTAN KRÉM</t>
  </si>
  <si>
    <t>DRM CRM 1X15GM</t>
  </si>
  <si>
    <t>843217</t>
  </si>
  <si>
    <t>CATAPRES 0,15MG INJ</t>
  </si>
  <si>
    <t>INJ 5X1ML/0.15MG</t>
  </si>
  <si>
    <t>844591</t>
  </si>
  <si>
    <t>107161</t>
  </si>
  <si>
    <t>DIPEPTIVEN</t>
  </si>
  <si>
    <t>INF CNC SOL 1X100ML</t>
  </si>
  <si>
    <t>900406</t>
  </si>
  <si>
    <t>KL SOL.NOVIKOV 10G</t>
  </si>
  <si>
    <t>100405</t>
  </si>
  <si>
    <t>405</t>
  </si>
  <si>
    <t>CALCIFEROL BIOTIKA FORTE</t>
  </si>
  <si>
    <t>INJ 1X1ML/7.5MG</t>
  </si>
  <si>
    <t>116444</t>
  </si>
  <si>
    <t>16444</t>
  </si>
  <si>
    <t>TEGRETOL CR 200</t>
  </si>
  <si>
    <t>TBL RET 50X200MG</t>
  </si>
  <si>
    <t>184785</t>
  </si>
  <si>
    <t>84785</t>
  </si>
  <si>
    <t>VIDISIC</t>
  </si>
  <si>
    <t>GEL OPH 3X10GM</t>
  </si>
  <si>
    <t>188663</t>
  </si>
  <si>
    <t>88663</t>
  </si>
  <si>
    <t>TBL.CALCII CARBONICI 0.5</t>
  </si>
  <si>
    <t>900881</t>
  </si>
  <si>
    <t>KL BALS.VISNEVSKI 100G</t>
  </si>
  <si>
    <t>147374</t>
  </si>
  <si>
    <t>47374</t>
  </si>
  <si>
    <t>ECOBEC 50 MCG</t>
  </si>
  <si>
    <t>169667</t>
  </si>
  <si>
    <t>69667</t>
  </si>
  <si>
    <t>ARDEAELYTOSOL NA.HYDR.FOSF.8.7%</t>
  </si>
  <si>
    <t>100560</t>
  </si>
  <si>
    <t>560</t>
  </si>
  <si>
    <t>PLEGOMAZIN</t>
  </si>
  <si>
    <t>INJ 10X5ML/25MG</t>
  </si>
  <si>
    <t>921230</t>
  </si>
  <si>
    <t>KL VASELINUM ALBUM, 20G</t>
  </si>
  <si>
    <t>185256</t>
  </si>
  <si>
    <t>85256</t>
  </si>
  <si>
    <t>RIVOTRIL 2.5MG/ML</t>
  </si>
  <si>
    <t>921267</t>
  </si>
  <si>
    <t>KL BENZINUM 250g</t>
  </si>
  <si>
    <t>395211</t>
  </si>
  <si>
    <t>Aqua Touch Jelly 25x11ml</t>
  </si>
  <si>
    <t>187721</t>
  </si>
  <si>
    <t>87721</t>
  </si>
  <si>
    <t>RAPIFEN</t>
  </si>
  <si>
    <t>INJ 5X2ML</t>
  </si>
  <si>
    <t>848149</t>
  </si>
  <si>
    <t>Ubrousky děts. Baby Wipes Parf. 72ks</t>
  </si>
  <si>
    <t>114989</t>
  </si>
  <si>
    <t>14989</t>
  </si>
  <si>
    <t>RIVOTRIL</t>
  </si>
  <si>
    <t>INJ 5X1ML/1MG+SOLV.</t>
  </si>
  <si>
    <t>142594</t>
  </si>
  <si>
    <t>42594</t>
  </si>
  <si>
    <t>VITALIPID N INFANT</t>
  </si>
  <si>
    <t>169747</t>
  </si>
  <si>
    <t>69747</t>
  </si>
  <si>
    <t>169751</t>
  </si>
  <si>
    <t>69751</t>
  </si>
  <si>
    <t>ARDEANUTRISOL G 20</t>
  </si>
  <si>
    <t>INF SOL 1X80ML</t>
  </si>
  <si>
    <t>184449</t>
  </si>
  <si>
    <t>84449</t>
  </si>
  <si>
    <t>LUMINAL</t>
  </si>
  <si>
    <t>INJ 5X1ML/219MG</t>
  </si>
  <si>
    <t>921404</t>
  </si>
  <si>
    <t>KL SUPP.IBUPROFENI 0,05G  20KS</t>
  </si>
  <si>
    <t>168578</t>
  </si>
  <si>
    <t>68578</t>
  </si>
  <si>
    <t>PHENAEMALETTEN</t>
  </si>
  <si>
    <t>TBL 50X15MG</t>
  </si>
  <si>
    <t>189793</t>
  </si>
  <si>
    <t>89793</t>
  </si>
  <si>
    <t>921352</t>
  </si>
  <si>
    <t>KL SUPP.DIAZEPAMI 0,002G  30KS</t>
  </si>
  <si>
    <t>921357</t>
  </si>
  <si>
    <t>KL SUPP.DIAZEPAMI 0,005G  20KS</t>
  </si>
  <si>
    <t>921117</t>
  </si>
  <si>
    <t>KL ONDREJOVA MAST, 50G</t>
  </si>
  <si>
    <t>921364</t>
  </si>
  <si>
    <t>KL SUPP.IBUPROFENI 0,1G  10KS</t>
  </si>
  <si>
    <t>921376</t>
  </si>
  <si>
    <t>KL SUPP.IBUPROFENI 0,4G  10KS</t>
  </si>
  <si>
    <t>159976</t>
  </si>
  <si>
    <t>59976</t>
  </si>
  <si>
    <t>ENAP 2.5MG</t>
  </si>
  <si>
    <t>TBL 30X2.5MG</t>
  </si>
  <si>
    <t>900543</t>
  </si>
  <si>
    <t>KL CHLORAL.HYDRATUM 200G</t>
  </si>
  <si>
    <t>921382</t>
  </si>
  <si>
    <t>KL SUPP.THEOPHYLLINI 0,05G  50KS</t>
  </si>
  <si>
    <t>107273</t>
  </si>
  <si>
    <t>7273</t>
  </si>
  <si>
    <t>L-CARNITIN FRESENIUS 1GM</t>
  </si>
  <si>
    <t>INJ 5X5ML/1GM</t>
  </si>
  <si>
    <t>500993</t>
  </si>
  <si>
    <t>KL SUPP.THEOPHYLLINI 0,0125G  20KS</t>
  </si>
  <si>
    <t>500994</t>
  </si>
  <si>
    <t>KL SUPP.THEOPHYLLINI 0,0125G  30KS</t>
  </si>
  <si>
    <t>920380</t>
  </si>
  <si>
    <t>KL SOL.HYD.PEROX.3% 100G v sirokohrdle lahvi</t>
  </si>
  <si>
    <t>921365</t>
  </si>
  <si>
    <t>KL SUPP.IBUPROFENI 0,1G  20KS</t>
  </si>
  <si>
    <t>846024</t>
  </si>
  <si>
    <t>100097</t>
  </si>
  <si>
    <t>VOLTAREN EMULGEL</t>
  </si>
  <si>
    <t>DRM GEL 1X100GM LAM</t>
  </si>
  <si>
    <t>169695</t>
  </si>
  <si>
    <t>69695</t>
  </si>
  <si>
    <t>ARDEAELYTOSOL RL 1/1</t>
  </si>
  <si>
    <t>168885</t>
  </si>
  <si>
    <t>68885</t>
  </si>
  <si>
    <t>JOX</t>
  </si>
  <si>
    <t>SOL 1X100ML</t>
  </si>
  <si>
    <t>185483</t>
  </si>
  <si>
    <t>85483</t>
  </si>
  <si>
    <t>ADVANTAN MLÉKO</t>
  </si>
  <si>
    <t>DRM EML 1X20GM/20MG</t>
  </si>
  <si>
    <t>194328</t>
  </si>
  <si>
    <t>94328</t>
  </si>
  <si>
    <t>SIR 1X100ML</t>
  </si>
  <si>
    <t>132061</t>
  </si>
  <si>
    <t>32061</t>
  </si>
  <si>
    <t>INJ SOL 10X0.6ML</t>
  </si>
  <si>
    <t>118167</t>
  </si>
  <si>
    <t>18167</t>
  </si>
  <si>
    <t>PROPOFOL 1% MCT/LCT FRESENIUS</t>
  </si>
  <si>
    <t>INJ EML 5X20ML</t>
  </si>
  <si>
    <t>192034</t>
  </si>
  <si>
    <t>92034</t>
  </si>
  <si>
    <t>DEPAKINE CHRONO 300</t>
  </si>
  <si>
    <t>TBL RET 100X300MG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</si>
  <si>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</si>
  <si>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</si>
  <si>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</si>
  <si>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</si>
  <si>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</si>
  <si>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</si>
  <si>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</si>
  <si>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</si>
  <si>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849266</t>
  </si>
  <si>
    <t>162444</t>
  </si>
  <si>
    <t xml:space="preserve">SUFENTANIL TORREX 5 MCG/ML </t>
  </si>
  <si>
    <t>INJ SOL 5X2ML/10RG</t>
  </si>
  <si>
    <t>158835</t>
  </si>
  <si>
    <t>58835</t>
  </si>
  <si>
    <t>ZODAC SIR</t>
  </si>
  <si>
    <t>POR SIR 1X100ML</t>
  </si>
  <si>
    <t>158628</t>
  </si>
  <si>
    <t>58628</t>
  </si>
  <si>
    <t>NUTRAMIN VLI</t>
  </si>
  <si>
    <t>115291</t>
  </si>
  <si>
    <t>15291</t>
  </si>
  <si>
    <t>INTRALIPID 20 %</t>
  </si>
  <si>
    <t>INF 10X100ML-VAK</t>
  </si>
  <si>
    <t>845045</t>
  </si>
  <si>
    <t>107472</t>
  </si>
  <si>
    <t>INF SOL 20X100ML 10%</t>
  </si>
  <si>
    <t>848250</t>
  </si>
  <si>
    <t>33423</t>
  </si>
  <si>
    <t>NUTRISON ADVANCED PEPTISORB</t>
  </si>
  <si>
    <t xml:space="preserve">POR SOL 1X1000ML </t>
  </si>
  <si>
    <t>193649</t>
  </si>
  <si>
    <t>93649</t>
  </si>
  <si>
    <t>ACTILYSE 20MG</t>
  </si>
  <si>
    <t>INJ SIC 1X20MG+20ML</t>
  </si>
  <si>
    <t>194453</t>
  </si>
  <si>
    <t>94453</t>
  </si>
  <si>
    <t>CIPRINOL 250</t>
  </si>
  <si>
    <t>113973</t>
  </si>
  <si>
    <t>13973</t>
  </si>
  <si>
    <t>TOBREX LA</t>
  </si>
  <si>
    <t>OPH GTT SOL5ML/15MG</t>
  </si>
  <si>
    <t>162496</t>
  </si>
  <si>
    <t>TAZIP 4 G/0,5 G</t>
  </si>
  <si>
    <t>INJ+INF PLV SOL 10X4,5GM</t>
  </si>
  <si>
    <t>175184</t>
  </si>
  <si>
    <t>75184</t>
  </si>
  <si>
    <t>97910</t>
  </si>
  <si>
    <t>Human Albumin 20% 100 ml GRIFOLS</t>
  </si>
  <si>
    <t>0129056</t>
  </si>
  <si>
    <t>ATENATIV 500 I.U. Phoenix</t>
  </si>
  <si>
    <t>97909</t>
  </si>
  <si>
    <t>Human Albumin 20% 50 ml GRIFOLS</t>
  </si>
  <si>
    <t>102529</t>
  </si>
  <si>
    <t>2529</t>
  </si>
  <si>
    <t>AETHOXYSKLEROL</t>
  </si>
  <si>
    <t>INJ 5X2ML 3%</t>
  </si>
  <si>
    <t>920117</t>
  </si>
  <si>
    <t>KL SOL.FORMALDEHYDI 10% 1000 g</t>
  </si>
  <si>
    <t>UN 2209</t>
  </si>
  <si>
    <t>127283</t>
  </si>
  <si>
    <t>27283</t>
  </si>
  <si>
    <t>REMICADE 100 MG</t>
  </si>
  <si>
    <t>INF PLV SOL 1X100MG</t>
  </si>
  <si>
    <t>27918</t>
  </si>
  <si>
    <t>HUMIRA 40 MG</t>
  </si>
  <si>
    <t>INJ SOL 2X0.8ML/40MG</t>
  </si>
  <si>
    <t>125566</t>
  </si>
  <si>
    <t>25566</t>
  </si>
  <si>
    <t>HUMIRA</t>
  </si>
  <si>
    <t>INJ SOL2X0.8ML/40MG</t>
  </si>
  <si>
    <t>127636</t>
  </si>
  <si>
    <t>27636</t>
  </si>
  <si>
    <t>SYNAGIS 100 MG</t>
  </si>
  <si>
    <t>127803</t>
  </si>
  <si>
    <t>27803</t>
  </si>
  <si>
    <t>EXJADE 500 MG</t>
  </si>
  <si>
    <t>POR TBL SUS 28X500MG</t>
  </si>
  <si>
    <t>128028</t>
  </si>
  <si>
    <t>28028</t>
  </si>
  <si>
    <t>GLIVEC 400 MG</t>
  </si>
  <si>
    <t>POR TBL FLM30X400MG</t>
  </si>
  <si>
    <t>1033 - Dětská klinika, JIP 21C (pro větší děti)</t>
  </si>
  <si>
    <t>1031 - Dětská klinika, JIP 21B</t>
  </si>
  <si>
    <t>1011 - Dětská klinika, lůžkové oddělení 28B</t>
  </si>
  <si>
    <t>1021 - Dětská klinika, ambulance</t>
  </si>
  <si>
    <t>1013 - Dětská klinika, lůžkové oddělení 21A</t>
  </si>
  <si>
    <t>1094 - Dětská klinika, centrum - DK</t>
  </si>
  <si>
    <t>1014 - Dětská klinika, lůžkové oddělení 21B</t>
  </si>
  <si>
    <t>1022 - Dětská klinika, LSPP dětská</t>
  </si>
  <si>
    <t>1012 - Dětská klinika, lůžkové oddělení 28C vč.dosp.haly</t>
  </si>
  <si>
    <t>A02BC01 - Omeprazol</t>
  </si>
  <si>
    <t>L01BA01 - Methotrexát</t>
  </si>
  <si>
    <t>N01AH03 - Sufentanyl</t>
  </si>
  <si>
    <t>V06XX - Potraviny pro zvláštní lékařské účely (PZLÚ)</t>
  </si>
  <si>
    <t>L01BC01 - Cytarabin</t>
  </si>
  <si>
    <t>B03XA01 - Erytropoetin</t>
  </si>
  <si>
    <t>J01DD01 - Cefotaxim</t>
  </si>
  <si>
    <t>J01MA02 - Ciprofloxacin</t>
  </si>
  <si>
    <t>C09AA02 - Enalapril</t>
  </si>
  <si>
    <t>M04AA01 - Alopurinol</t>
  </si>
  <si>
    <t>C07AB07 - Bisoprolol</t>
  </si>
  <si>
    <t>R06AE07 - Cetirizin</t>
  </si>
  <si>
    <t>N05CD08 - Midazolam</t>
  </si>
  <si>
    <t>J01CR02 - Amoxicilin a enzymový inhibitor</t>
  </si>
  <si>
    <t>L01XE01 - Imatinib</t>
  </si>
  <si>
    <t>J01DB04 - Cefazolin</t>
  </si>
  <si>
    <t>N02AX02 - Tramadol</t>
  </si>
  <si>
    <t>J01DC02 - Cefuroxim</t>
  </si>
  <si>
    <t>R03AC02 - Salbutamol</t>
  </si>
  <si>
    <t>A06AD11 - Laktulóza</t>
  </si>
  <si>
    <t>L01CB01 - Etoposid</t>
  </si>
  <si>
    <t>J01FA09 - Klarithromycin</t>
  </si>
  <si>
    <t>J01CR01 - Ampicilin a enzymový inhibitor</t>
  </si>
  <si>
    <t>L03AA02 - Filgrastim</t>
  </si>
  <si>
    <t>J01FA10 - Azithromycin</t>
  </si>
  <si>
    <t>N01AX10 - Propofol</t>
  </si>
  <si>
    <t>V03AF03 - Kalcium-folinát</t>
  </si>
  <si>
    <t>N03AG01 - Kyselina valproová</t>
  </si>
  <si>
    <t>A10AB05 - Inzulin aspart</t>
  </si>
  <si>
    <t>N06AB06 - Sertralin</t>
  </si>
  <si>
    <t>B01AB06 - Nadroparin</t>
  </si>
  <si>
    <t>R03BA05 - Flutikason</t>
  </si>
  <si>
    <t>A04AA02 - Granisetron</t>
  </si>
  <si>
    <t>H02AB04 - Methylprednisolon</t>
  </si>
  <si>
    <t>R06AE09 - Levocetirizin</t>
  </si>
  <si>
    <t>C01BD01 - Amiodaron</t>
  </si>
  <si>
    <t>R03AK06 - SALMETEROL AND FLUTICASONE</t>
  </si>
  <si>
    <t>J01XA02 - Teikoplanin</t>
  </si>
  <si>
    <t>J02AC01 - Flukonazol</t>
  </si>
  <si>
    <t>A02BC01</t>
  </si>
  <si>
    <t>HELICID 40 INF</t>
  </si>
  <si>
    <t>INF PLV SOL 1X40MG</t>
  </si>
  <si>
    <t>B01AB06</t>
  </si>
  <si>
    <t>H02AB04</t>
  </si>
  <si>
    <t>SOLU-MEDROL 40 MG/ML</t>
  </si>
  <si>
    <t>INJ PSO LQF 40MG+1ML</t>
  </si>
  <si>
    <t>J01CR02</t>
  </si>
  <si>
    <t>AMOKSIKLAV 1,2 G</t>
  </si>
  <si>
    <t>INJ PLV SOL 5X1.2GM</t>
  </si>
  <si>
    <t>J01DC02</t>
  </si>
  <si>
    <t>POR GRA SUS 1X50ML</t>
  </si>
  <si>
    <t>ZINACEF 1,5 G</t>
  </si>
  <si>
    <t>ZINACEF 750 MG</t>
  </si>
  <si>
    <t>INJ PLV SOL 1X750MG</t>
  </si>
  <si>
    <t>J01FA09</t>
  </si>
  <si>
    <t>INF PLV SOL 1X500MG</t>
  </si>
  <si>
    <t>KLACID 125 MG/5 ML</t>
  </si>
  <si>
    <t>R03AC02</t>
  </si>
  <si>
    <t>R03AK06</t>
  </si>
  <si>
    <t>R03BA05</t>
  </si>
  <si>
    <t>INH SUS PSS 120X50RG</t>
  </si>
  <si>
    <t>R06AE07</t>
  </si>
  <si>
    <t>POR TBL FLM 10X10MG</t>
  </si>
  <si>
    <t>V06XX</t>
  </si>
  <si>
    <t>NUTRILON NENATAL LCP</t>
  </si>
  <si>
    <t>AMOKSIKLAV 1 G</t>
  </si>
  <si>
    <t>POR TBL FLM 14X1GM</t>
  </si>
  <si>
    <t>AMOKSIKLAV 375 MG</t>
  </si>
  <si>
    <t>POR TBL FLM 21X375MG</t>
  </si>
  <si>
    <t>J01DB04</t>
  </si>
  <si>
    <t>N02AX02</t>
  </si>
  <si>
    <t>POR GTT SOL 1X10ML</t>
  </si>
  <si>
    <t>N05CD08</t>
  </si>
  <si>
    <t>POR TBL FLM 10X15MG</t>
  </si>
  <si>
    <t>DORMICUM 7,5 MG</t>
  </si>
  <si>
    <t>POR TBL FLM 10X7.5MG</t>
  </si>
  <si>
    <t>INH SUS PSS 200X100RG</t>
  </si>
  <si>
    <t>POR SOL 1X500ML</t>
  </si>
  <si>
    <t>NUTRIDRINK S PŘÍCHUTÍ ČOKOLÁDOVOU</t>
  </si>
  <si>
    <t>A10AB05</t>
  </si>
  <si>
    <t>C07AB07</t>
  </si>
  <si>
    <t>C09AA02</t>
  </si>
  <si>
    <t>SOLU-MEDROL 62,5 MG/ML</t>
  </si>
  <si>
    <t>INJ PSO LQF 500MG+8ML</t>
  </si>
  <si>
    <t>POR TBL FLM 10X250MG</t>
  </si>
  <si>
    <t>POR TBL FLM 10X500MG</t>
  </si>
  <si>
    <t>POR TBL FLM 10X125MG</t>
  </si>
  <si>
    <t>KLACID 250 MG/5 ML</t>
  </si>
  <si>
    <t>KLACID 250</t>
  </si>
  <si>
    <t>J01FA10</t>
  </si>
  <si>
    <t>J01MA02</t>
  </si>
  <si>
    <t>J02AC01</t>
  </si>
  <si>
    <t>MYCOMAX INF</t>
  </si>
  <si>
    <t>INF SOL 100ML/200MG</t>
  </si>
  <si>
    <t>POR CPS DUR 28X100MG</t>
  </si>
  <si>
    <t>N06AB06</t>
  </si>
  <si>
    <t>ZOLOFT 50 MG</t>
  </si>
  <si>
    <t>POR TBL FLM 28X50MG</t>
  </si>
  <si>
    <t>POR TBL FLM 30X10MG</t>
  </si>
  <si>
    <t>CUBITAN S PŘÍCHUTÍ VANILKOVOU</t>
  </si>
  <si>
    <t>CUBITAN S PŘÍCHUTÍ ČOKOLÁDOVOU</t>
  </si>
  <si>
    <t>CUBITAN S PŘÍCHUTÍ JAHODOVOU</t>
  </si>
  <si>
    <t>J01CR01</t>
  </si>
  <si>
    <t>POR TBL FLM 14X500MG</t>
  </si>
  <si>
    <t>B03XA01</t>
  </si>
  <si>
    <t>EPREX 200 IU/0,1ML</t>
  </si>
  <si>
    <t>L01BA01</t>
  </si>
  <si>
    <t>L01BC01</t>
  </si>
  <si>
    <t>L03AA02</t>
  </si>
  <si>
    <t>A04AA02</t>
  </si>
  <si>
    <t>INJ SOL 5X3ML/3MG</t>
  </si>
  <si>
    <t>A06AD11</t>
  </si>
  <si>
    <t>C01BD01</t>
  </si>
  <si>
    <t>INJ PSO LQF 250MG+4ML</t>
  </si>
  <si>
    <t>AMOKSIKLAV 156,25 MG/5 ML SUSPENZE</t>
  </si>
  <si>
    <t>POR PLV SUS 100 ML</t>
  </si>
  <si>
    <t>J01DD01</t>
  </si>
  <si>
    <t>POR GRA SUS 1X60ML</t>
  </si>
  <si>
    <t>J01XA02</t>
  </si>
  <si>
    <t>TARGOCID 400 MG</t>
  </si>
  <si>
    <t>INJ+POR PSO LQF 1X400MG</t>
  </si>
  <si>
    <t>TARGOCID 200 MG</t>
  </si>
  <si>
    <t>INJ+POR PSO LQF 1X200MG</t>
  </si>
  <si>
    <t>L01CB01</t>
  </si>
  <si>
    <t>INF CNC SOL 1X10ML/200MG</t>
  </si>
  <si>
    <t>M04AA01</t>
  </si>
  <si>
    <t>R06AE09</t>
  </si>
  <si>
    <t>V03AF03</t>
  </si>
  <si>
    <t>ENAP 2,5 MG</t>
  </si>
  <si>
    <t>POR TBL NOB 30X2.5MG</t>
  </si>
  <si>
    <t>MILURIT 100</t>
  </si>
  <si>
    <t>POR TBL NOB 50X100MG</t>
  </si>
  <si>
    <t>N01AH03</t>
  </si>
  <si>
    <t>SUFENTANIL TORREX 5 MCG/ML</t>
  </si>
  <si>
    <t>SUFENTA FORTE</t>
  </si>
  <si>
    <t>INJ SOL 5X1ML/50RG</t>
  </si>
  <si>
    <t>N01AX10</t>
  </si>
  <si>
    <t>N03AG01</t>
  </si>
  <si>
    <t>DEPAKINE CHRONO 300 MG SÉCABLE</t>
  </si>
  <si>
    <t>POR TBL RET 100X300MG</t>
  </si>
  <si>
    <t>L01XE01</t>
  </si>
  <si>
    <t>POR TBL FLM 30X400MG</t>
  </si>
  <si>
    <t>Přehled plnění pozitivního listu - spotřeba léčivých přípravků - orientační přehled</t>
  </si>
  <si>
    <t>HVLP</t>
  </si>
  <si>
    <t>IPLP</t>
  </si>
  <si>
    <t>PZT</t>
  </si>
  <si>
    <t>1026</t>
  </si>
  <si>
    <t>1026 Celkem</t>
  </si>
  <si>
    <t>89301100</t>
  </si>
  <si>
    <t>Diabetologické centrum-pediatrická část Celkem</t>
  </si>
  <si>
    <t>89301101</t>
  </si>
  <si>
    <t>Standardní lůžková péče Celkem</t>
  </si>
  <si>
    <t>89301102</t>
  </si>
  <si>
    <t>Všeobecná ambulance Celkem</t>
  </si>
  <si>
    <t>89301106</t>
  </si>
  <si>
    <t>Ambulance neurologická Celkem</t>
  </si>
  <si>
    <t>89301107</t>
  </si>
  <si>
    <t>Ambulance dětské alergologie a imunolog Celkem</t>
  </si>
  <si>
    <t>89301108</t>
  </si>
  <si>
    <t>Ambulance dětské pneumonologie Celkem</t>
  </si>
  <si>
    <t>89301109</t>
  </si>
  <si>
    <t>Ambulance dětské hematoonkologie Celkem</t>
  </si>
  <si>
    <t>89301701</t>
  </si>
  <si>
    <t>Ambulance dětské kardiologie Celkem</t>
  </si>
  <si>
    <t>89301702</t>
  </si>
  <si>
    <t>Ambulance dětské gastroenterologie Celkem</t>
  </si>
  <si>
    <t>89301703</t>
  </si>
  <si>
    <t>Ambulance nefrologická Celkem</t>
  </si>
  <si>
    <t>89301705</t>
  </si>
  <si>
    <t>Příjmová ambulance Celkem</t>
  </si>
  <si>
    <t>89871107</t>
  </si>
  <si>
    <t>ambulance-LSPP pro děti a dorost Celkem</t>
  </si>
  <si>
    <t>Dětská klinika Celkem</t>
  </si>
  <si>
    <t>Aleksijevič Darina</t>
  </si>
  <si>
    <t>Bazgerová Eva</t>
  </si>
  <si>
    <t>Bouchalová Kateřina</t>
  </si>
  <si>
    <t>Čelková Miloslava</t>
  </si>
  <si>
    <t>Dubrava Lubomír</t>
  </si>
  <si>
    <t>Džubák Petr</t>
  </si>
  <si>
    <t>Fabulová Pavla</t>
  </si>
  <si>
    <t>Flögelová Hana</t>
  </si>
  <si>
    <t>Gvozdiaková Tatiana</t>
  </si>
  <si>
    <t>Hálek Jan</t>
  </si>
  <si>
    <t>Hamalová Vladimíra</t>
  </si>
  <si>
    <t>Houda Jiří</t>
  </si>
  <si>
    <t>Hyjánek Jiří</t>
  </si>
  <si>
    <t>Karásková Eva</t>
  </si>
  <si>
    <t>Klásková Eva</t>
  </si>
  <si>
    <t>Köcherová Hana</t>
  </si>
  <si>
    <t>Kopřiva František</t>
  </si>
  <si>
    <t>Kutrová Kateřina</t>
  </si>
  <si>
    <t>Ludíková Barbora</t>
  </si>
  <si>
    <t>Mihál Vladimír</t>
  </si>
  <si>
    <t>Neklanová Marta</t>
  </si>
  <si>
    <t>Novák Zbyněk</t>
  </si>
  <si>
    <t>Pastucha Dalibor</t>
  </si>
  <si>
    <t>Pospíšilová Dagmar</t>
  </si>
  <si>
    <t>Potěšil Jan</t>
  </si>
  <si>
    <t>Procházková Katarína</t>
  </si>
  <si>
    <t>Rohanová Marie</t>
  </si>
  <si>
    <t>Saitz Jan</t>
  </si>
  <si>
    <t>Smolka Vratislav</t>
  </si>
  <si>
    <t>Srovnal Josef</t>
  </si>
  <si>
    <t>Stašková Lucie</t>
  </si>
  <si>
    <t>Sulovská Lucie</t>
  </si>
  <si>
    <t>Svetlíková Mariana</t>
  </si>
  <si>
    <t>Šigutová Lenka</t>
  </si>
  <si>
    <t>Špenerová Michaela</t>
  </si>
  <si>
    <t>Tkachyk Oksana</t>
  </si>
  <si>
    <t>Véghová Velgáňová Mária</t>
  </si>
  <si>
    <t>Venháčová Jitřenka</t>
  </si>
  <si>
    <t>Venháčová Petra</t>
  </si>
  <si>
    <t>Veselý Ondřej</t>
  </si>
  <si>
    <t>Vydra David</t>
  </si>
  <si>
    <t>Wiedermann Jaroslav</t>
  </si>
  <si>
    <t>Záleská Noemi</t>
  </si>
  <si>
    <t>Zaoralová Pavlína</t>
  </si>
  <si>
    <t>Zápalka Martin</t>
  </si>
  <si>
    <t>Zapletalová Jiřina</t>
  </si>
  <si>
    <t>Drápalová Radka</t>
  </si>
  <si>
    <t>90231</t>
  </si>
  <si>
    <t>90246</t>
  </si>
  <si>
    <t>Wita Martin</t>
  </si>
  <si>
    <t>Kyselina acetylsalicylová</t>
  </si>
  <si>
    <t>151142</t>
  </si>
  <si>
    <t>ANOPYRIN 100 MG</t>
  </si>
  <si>
    <t>POR TBL NOB 30X100MG</t>
  </si>
  <si>
    <t>Erythromycin</t>
  </si>
  <si>
    <t>75285</t>
  </si>
  <si>
    <t>ERYFLUID</t>
  </si>
  <si>
    <t>DRM SOL 1X100ML</t>
  </si>
  <si>
    <t>Hydrokortison-butyrát</t>
  </si>
  <si>
    <t>62047</t>
  </si>
  <si>
    <t>LOCOID LIPOCREAM 0,1%</t>
  </si>
  <si>
    <t>DRM CRM 1X30GM</t>
  </si>
  <si>
    <t>Ibuprofen, kombinace</t>
  </si>
  <si>
    <t>11024</t>
  </si>
  <si>
    <t>MODAFEN</t>
  </si>
  <si>
    <t>POR TBL FLM 24</t>
  </si>
  <si>
    <t>Kyselina fusidová</t>
  </si>
  <si>
    <t>88746</t>
  </si>
  <si>
    <t>FUCIDIN</t>
  </si>
  <si>
    <t>DRM UNG 1X15GM 2%</t>
  </si>
  <si>
    <t>Měkký parafin a tukové produkty</t>
  </si>
  <si>
    <t>16465</t>
  </si>
  <si>
    <t>EXCIPIAL MASTNÝ KRÉM</t>
  </si>
  <si>
    <t>DRM CRM 1X100GM</t>
  </si>
  <si>
    <t>56719</t>
  </si>
  <si>
    <t>OILATUM PLUS</t>
  </si>
  <si>
    <t>DRM BAL 1X500ML</t>
  </si>
  <si>
    <t>Jiná</t>
  </si>
  <si>
    <t>Jiný</t>
  </si>
  <si>
    <t>1001</t>
  </si>
  <si>
    <t>Amoxicilin a enzymový inhibitor</t>
  </si>
  <si>
    <t>Multienzymové přípravky (lipáza, proteáza apod.)</t>
  </si>
  <si>
    <t>14812</t>
  </si>
  <si>
    <t>POR CPS ETD 100</t>
  </si>
  <si>
    <t>POR CPS ETD 50</t>
  </si>
  <si>
    <t>200214</t>
  </si>
  <si>
    <t>POR TBL NOB 56X100MG</t>
  </si>
  <si>
    <t>Perindopril</t>
  </si>
  <si>
    <t>101211</t>
  </si>
  <si>
    <t>PRESTARIUM NEO</t>
  </si>
  <si>
    <t>Klotrimazol</t>
  </si>
  <si>
    <t>6412</t>
  </si>
  <si>
    <t>CLOTRIMAZOL HBF</t>
  </si>
  <si>
    <t>DRM CRM 1X30GM 1%</t>
  </si>
  <si>
    <t>Guajfenesin</t>
  </si>
  <si>
    <t>94234</t>
  </si>
  <si>
    <t>GUAJACURAN</t>
  </si>
  <si>
    <t>POR TBL OBD 30X200MG</t>
  </si>
  <si>
    <t>Jiná antibiotika pro lokální aplikaci</t>
  </si>
  <si>
    <t>PAMYCON NA PŘÍPRAVU KAPEK</t>
  </si>
  <si>
    <t>DRM PLV SOL 1X1LAH</t>
  </si>
  <si>
    <t>Tetrazepam</t>
  </si>
  <si>
    <t>57780</t>
  </si>
  <si>
    <t>MYOLASTAN</t>
  </si>
  <si>
    <t>POR TBL FLM 20X50MG</t>
  </si>
  <si>
    <t>Fenoxymethylpenicilin</t>
  </si>
  <si>
    <t>84626</t>
  </si>
  <si>
    <t>V-PENICILIN 250 MG SLOVAKOFARMA</t>
  </si>
  <si>
    <t>POR TBL NOB 30X250MG</t>
  </si>
  <si>
    <t>Tramadol, kombinace</t>
  </si>
  <si>
    <t>17927</t>
  </si>
  <si>
    <t>ZALDIAR</t>
  </si>
  <si>
    <t>POR TBL FLM 40</t>
  </si>
  <si>
    <t>Tobramycin</t>
  </si>
  <si>
    <t>OPH GTT SOL 1X5ML/15MG</t>
  </si>
  <si>
    <t>Kombinace různých antibiotik</t>
  </si>
  <si>
    <t>OPH UNG 1X5GM</t>
  </si>
  <si>
    <t>Triamcinolon</t>
  </si>
  <si>
    <t>4160</t>
  </si>
  <si>
    <t>TRIAMCINOLON S LÉČIVA</t>
  </si>
  <si>
    <t>Glukagon</t>
  </si>
  <si>
    <t>83741</t>
  </si>
  <si>
    <t>GLUCAGEN 1 MG HYPOKIT</t>
  </si>
  <si>
    <t>INJ PSO LQF 1MG+STŘ</t>
  </si>
  <si>
    <t>Inzulin detemir</t>
  </si>
  <si>
    <t>28151</t>
  </si>
  <si>
    <t>LEVEMIR 100 U/ML (FLEXPEN)</t>
  </si>
  <si>
    <t>INJ SOL 5X3ML</t>
  </si>
  <si>
    <t>Inzulin glargin</t>
  </si>
  <si>
    <t>27506</t>
  </si>
  <si>
    <t>LANTUS 100 JEDNOTEK/ML</t>
  </si>
  <si>
    <t>SDR INJ SOL 5X3ML</t>
  </si>
  <si>
    <t>Inzulin lidský</t>
  </si>
  <si>
    <t>25677</t>
  </si>
  <si>
    <t>INSULATARD PENFILL 100 IU/ML</t>
  </si>
  <si>
    <t>INJ SUS 5X3ML/300UT</t>
  </si>
  <si>
    <t>26486</t>
  </si>
  <si>
    <t>ACTRAPID PENFILL 100 IU/ML</t>
  </si>
  <si>
    <t>Levothyroxin, sodná sůl</t>
  </si>
  <si>
    <t>47141</t>
  </si>
  <si>
    <t>LETROX 50</t>
  </si>
  <si>
    <t>POR TBL NOB 100X50RG I</t>
  </si>
  <si>
    <t>Pomůcky pro diabetiky</t>
  </si>
  <si>
    <t>151652</t>
  </si>
  <si>
    <t>PROUŽKY DIAGNOSTICKÉ ONE TOUCH VERIO</t>
  </si>
  <si>
    <t>INZ.REŽ.U DM,50KS</t>
  </si>
  <si>
    <t>151653</t>
  </si>
  <si>
    <t>GLUKOMETR ONE TOUCH VERIO PRO</t>
  </si>
  <si>
    <t>INZ.REŽ.PŘÍSTROJ,BATERIE, ODB.PERO,10 PROUŽKŮ,10 LANCET,KONTR.ROZTOK</t>
  </si>
  <si>
    <t>2602</t>
  </si>
  <si>
    <t>PROUŽKY TESTOVACÍ GLUKÓZA/KETONY V MOČI - DIAPHAN</t>
  </si>
  <si>
    <t>10006983, VIZUÁLNÍ TEST.Z MOČI PRO DIABETIKY II.TYPU,50KS</t>
  </si>
  <si>
    <t>85114</t>
  </si>
  <si>
    <t>JEHLY NOVOFINE</t>
  </si>
  <si>
    <t>PRO INZ.PERA NOVOPEN A INNOVO VEL.0,25X6MM/31G,100KS</t>
  </si>
  <si>
    <t>85154</t>
  </si>
  <si>
    <t xml:space="preserve">PROUŽKY DIAGNOSTICKÉ FREESTYLE OPTIUM (PRO ZP KOD </t>
  </si>
  <si>
    <t>PRO STANOVENÍ KETOLÁTEK V KRVI</t>
  </si>
  <si>
    <t>85191</t>
  </si>
  <si>
    <t>PROUŽKY DIAGNOSTICKÉ FREESTYLE OPTIUM(OPTIUM PLUS)</t>
  </si>
  <si>
    <t>INZ.REŽ.50KS</t>
  </si>
  <si>
    <t>85434</t>
  </si>
  <si>
    <t xml:space="preserve">PROUŽKY DIAGNOSTICKÉ ACCU-CHEK PERFORMA 50(PRO ZP </t>
  </si>
  <si>
    <t>85476</t>
  </si>
  <si>
    <t>PROUŽKY DIAGNOSTICKÉ FREESTYLE LITE (PRO ZP KOD 00</t>
  </si>
  <si>
    <t>INZ.REŽ.U DM,100KS</t>
  </si>
  <si>
    <t>PERO INZULÍNOVÉ HUMAPEN LUXURA HD</t>
  </si>
  <si>
    <t>DÁVKOVAČ PRO APLIKACI INZULÍNU 3ML CARTRIDGE ELI LILLY</t>
  </si>
  <si>
    <t>169295</t>
  </si>
  <si>
    <t>APLIKÁTOR NOVOPEN ECHO RED</t>
  </si>
  <si>
    <t>PRO APLIKACI INZULÍNU V NÁPLNÍCH PENFILL 3 ML; APLIKACE Á 0,5 IU; PAMĚŤ</t>
  </si>
  <si>
    <t>Hořčík (různé sole v kombinaci)</t>
  </si>
  <si>
    <t>66555</t>
  </si>
  <si>
    <t>MAGNOSOLV</t>
  </si>
  <si>
    <t>POR GRA SOL 30</t>
  </si>
  <si>
    <t>Inzulin aspart</t>
  </si>
  <si>
    <t>26789</t>
  </si>
  <si>
    <t>NOVORAPID PENFILL 100 U/ML</t>
  </si>
  <si>
    <t>28148</t>
  </si>
  <si>
    <t>LEVEMIR 100 U/ML (PENFILL)</t>
  </si>
  <si>
    <t>25678</t>
  </si>
  <si>
    <t>INJ SUS 10X3ML/300UT</t>
  </si>
  <si>
    <t>Inzulin lispro</t>
  </si>
  <si>
    <t>25590</t>
  </si>
  <si>
    <t>HUMALOG 100 IU/ML</t>
  </si>
  <si>
    <t>INJ SOL 1X10ML/1KU</t>
  </si>
  <si>
    <t>25592</t>
  </si>
  <si>
    <t>INJ SOL 5X3ML/300UT</t>
  </si>
  <si>
    <t>DRM UNG 1X10GM</t>
  </si>
  <si>
    <t>DRM CRM 1X20GM/200MG</t>
  </si>
  <si>
    <t>30021</t>
  </si>
  <si>
    <t>LETROX 125</t>
  </si>
  <si>
    <t>POR TBL NOB 100X125MCG</t>
  </si>
  <si>
    <t>47133</t>
  </si>
  <si>
    <t>LETROX 150</t>
  </si>
  <si>
    <t>POR TBL NOB 100X150RG</t>
  </si>
  <si>
    <t>47144</t>
  </si>
  <si>
    <t>LETROX 100</t>
  </si>
  <si>
    <t>POR TBL NOB 100X100RG I</t>
  </si>
  <si>
    <t>14814</t>
  </si>
  <si>
    <t>KREON 10 000</t>
  </si>
  <si>
    <t>Omeprazol</t>
  </si>
  <si>
    <t>132531</t>
  </si>
  <si>
    <t>HELICID 20</t>
  </si>
  <si>
    <t>Sulfamethoxazol a trimethoprim</t>
  </si>
  <si>
    <t>3377</t>
  </si>
  <si>
    <t>POR TBL NOB 20X480MG</t>
  </si>
  <si>
    <t>Thiamazol</t>
  </si>
  <si>
    <t>87150</t>
  </si>
  <si>
    <t>THYROZOL 10</t>
  </si>
  <si>
    <t>POR TBL FLM 100X10MG</t>
  </si>
  <si>
    <t>Tramazolin</t>
  </si>
  <si>
    <t>44849</t>
  </si>
  <si>
    <t>MUCONASAL PLUS</t>
  </si>
  <si>
    <t>*4033</t>
  </si>
  <si>
    <t>Obvazový materiál</t>
  </si>
  <si>
    <t>169391</t>
  </si>
  <si>
    <t>VATA BUNIČITÁ DĚLENÁ</t>
  </si>
  <si>
    <t>42X45MM, V ROLI, 1000 KS V BALENÍ</t>
  </si>
  <si>
    <t>80709</t>
  </si>
  <si>
    <t>VATA BUNIČITÁ DĚLENÁ PUR-ZELLIN</t>
  </si>
  <si>
    <t>40X50MM,1ROLE/500KS</t>
  </si>
  <si>
    <t>22368</t>
  </si>
  <si>
    <t>PRO INZ.PERA NOVOPEN A INNOVO VEL.0,3X8MM/30G,100KS</t>
  </si>
  <si>
    <t>82723</t>
  </si>
  <si>
    <t>PUMPA INZULÍNOVÁ ANIMAS VIBE</t>
  </si>
  <si>
    <t>INTEGROVANÝ CGM, BAREVNÝ DISPL,DÁV.0,025J/H,KALKUL.BOLUSU,FOOD LIST,12 BAS.VODOT</t>
  </si>
  <si>
    <t>85249</t>
  </si>
  <si>
    <t>PUMPA INZULÍNOVÁ MINIMED MODEL 511 PARADIGM-PŘÍSLU</t>
  </si>
  <si>
    <t>SET INF.QUICK-SET TEFL.KANYLA,RYCHLOROZPOJKA,60CM,9MM,10KS</t>
  </si>
  <si>
    <t>85250</t>
  </si>
  <si>
    <t>SET INF.QUICK-SET TEFL.KANYLA,RYCHLOROZPOJKA,60CM,6MM,10KS</t>
  </si>
  <si>
    <t>85262</t>
  </si>
  <si>
    <t>BATERIE AAA,ALKALICKÉ 1,5V,4KS</t>
  </si>
  <si>
    <t>85273</t>
  </si>
  <si>
    <t>LANCETA THIN LANCETS</t>
  </si>
  <si>
    <t>50KS, JEDNORÁZOVÁ</t>
  </si>
  <si>
    <t>85278</t>
  </si>
  <si>
    <t>PUMPA INZULÍNOVÁ ANIMAS IR 1200-PŘÍSLUŠENSTVÍ</t>
  </si>
  <si>
    <t>ZÁSOBNÍK INZULÍNU 2ML,10KS</t>
  </si>
  <si>
    <t>85279</t>
  </si>
  <si>
    <t>BATERIE 1,5 V,2KS</t>
  </si>
  <si>
    <t>85286</t>
  </si>
  <si>
    <t>PUMPA INZULÍNOVÁ ANIMAS IR 1000-PŘÍSLUŠENSTVÍ</t>
  </si>
  <si>
    <t>ANIMAS CONTACT-KOLMÝ SET KOVOVÁ KANYLA 8MM,DÉLKA 60CM,10KS</t>
  </si>
  <si>
    <t>85288</t>
  </si>
  <si>
    <t>ANIMAS INSET-SAMOZAVÁDĚCÍ KOLMÝ SET TEFL.KANYLA 6MM DÉLKA 60CM,10KS</t>
  </si>
  <si>
    <t>85289</t>
  </si>
  <si>
    <t>ANIMAS INSET-SAMOZAVÁDĚCÍ KOLMÝ SET TEFL.KANYLA 9MM DÉLKA 60CM,10KS</t>
  </si>
  <si>
    <t>85317</t>
  </si>
  <si>
    <t>PUMPA INZULÍNOVÁ AC COMBO,AC SPIRIT,AC D-TRONPLUS,</t>
  </si>
  <si>
    <t>SETY INF.TEFLONOVÉ ACCU-CHEK FLEXLINK 30,60,80,110CM,10+10KS</t>
  </si>
  <si>
    <t>85327</t>
  </si>
  <si>
    <t>PUMPA INZULÍNOVÁ MINIMED MODEL 512 PARADIGM-PŘÍSLU</t>
  </si>
  <si>
    <t>ZÁSOBNÍK INZULÍNU 1,76ML,10KS</t>
  </si>
  <si>
    <t>85328</t>
  </si>
  <si>
    <t>PUMPA INZULÍNOVÁ MINIMED MODEL 712 PARADIGM-PŘÍSLU</t>
  </si>
  <si>
    <t>ZÁSOBNÍK INZULÍNU 3,0ML,10KS</t>
  </si>
  <si>
    <t>85331</t>
  </si>
  <si>
    <t>SET INF.EASY-SET ROVNÁ JEHLA,RYCHLOROZPOJKA,60CM,6MM,10KS</t>
  </si>
  <si>
    <t>85352</t>
  </si>
  <si>
    <t>PUMPA INZULÍNOVÁ ACCU-CHEK SPIRIT-PŘÍSLUŠENSTVÍ</t>
  </si>
  <si>
    <t>BATERIE K INZULÍNOVÉ PUMPĚ,4 KS</t>
  </si>
  <si>
    <t>85436</t>
  </si>
  <si>
    <t>LANCETA ACCU-CHEK MULTICLIX 24KS</t>
  </si>
  <si>
    <t>24KS, INZ.REŽIM,LANCETY PRO ODBĚR KAPILÁRNÍ KRVE</t>
  </si>
  <si>
    <t>85470</t>
  </si>
  <si>
    <t>PUMPA INZULÍNOVÁ AC COMBO,AC SPIRIT,H-TRONPLUS-PŘÍ</t>
  </si>
  <si>
    <t>ZÁSOBNÍK PLASTOVÝ,OBJEM 3,15ML, 5KS</t>
  </si>
  <si>
    <t>85705</t>
  </si>
  <si>
    <t>PROUŽKY DIAGNOSTICKÉ CONTOUR LINK (PRO ZP KOD 0151</t>
  </si>
  <si>
    <t>INZ. REŽ. PROUžKY, 100KS</t>
  </si>
  <si>
    <t>85718</t>
  </si>
  <si>
    <t>PUMPA INZULINOVÁ MINIMED MODEL 554</t>
  </si>
  <si>
    <t>48 BAZÁLŮ, VARIAB.BOL.DÁL.OVL.BEZP.POJ.,VODĚODOL.,BOL. WIZARDREAL TIME MONITOR</t>
  </si>
  <si>
    <t>85719</t>
  </si>
  <si>
    <t>PUMPA INZULINOVÁ MINIMED MODEL 754</t>
  </si>
  <si>
    <t>85720</t>
  </si>
  <si>
    <t>PUMPA INZULINOVÁ MINIMED MODEL PARADIGM-PŘÍSLUŠENS</t>
  </si>
  <si>
    <t>SET INF.SILHOUETTE, TEFLONOVÁ KANYLA, 60CM, 13MM, 10KS KOMPLETNÍCH SETŮ</t>
  </si>
  <si>
    <t>85752</t>
  </si>
  <si>
    <t>PUMPA INZULÍNOVÁ ACCU-CHEK COMBO-PŘÍSLUŠENSTVÍ</t>
  </si>
  <si>
    <t>Cetirizin</t>
  </si>
  <si>
    <t>5476</t>
  </si>
  <si>
    <t>POR TBL FLM 7X10MG</t>
  </si>
  <si>
    <t>22432</t>
  </si>
  <si>
    <t>SETY INF.TEFLONOVÉ ACCU-CHEK TENDERLINK 30,60,80,110CM,10+10KS</t>
  </si>
  <si>
    <t>85291</t>
  </si>
  <si>
    <t>ANIMAS INSET-SAMOZAVÁDĚCÍ KOLMÝ SET TEFL.KANYLA 9MM DÉLKA 110CM,10KS</t>
  </si>
  <si>
    <t>169294</t>
  </si>
  <si>
    <t>APLIKÁTOR NOVOPEN ECHO BLUE</t>
  </si>
  <si>
    <t>46692</t>
  </si>
  <si>
    <t>EUTHYROX 75 MIKROGRAMŮ</t>
  </si>
  <si>
    <t>POR TBL NOB 100X75RG</t>
  </si>
  <si>
    <t>46694</t>
  </si>
  <si>
    <t>EUTHYROX 125 MIKROGRAMŮ</t>
  </si>
  <si>
    <t>POR TBL NOB 100X125RG</t>
  </si>
  <si>
    <t>*1005</t>
  </si>
  <si>
    <t>85209</t>
  </si>
  <si>
    <t>PUMPA INZULÍNOVÁ ANIMAS IR 1000 PŘÍSLUŠENSTVÍ</t>
  </si>
  <si>
    <t>BATERIE,SADA 4X3KS,1,55V</t>
  </si>
  <si>
    <t>85332</t>
  </si>
  <si>
    <t>SET INF.EASY-SET ROVNÁ JEHLA,RYCHLOROZPOJKA,60CM,8MM,10KS</t>
  </si>
  <si>
    <t>22293</t>
  </si>
  <si>
    <t>PUMPA INZULÍNOVÁ MINIMED MODEL 506,507,508-PŘÍSLUŠ</t>
  </si>
  <si>
    <t>BATERIE,SADA 3X3KS,1,5V</t>
  </si>
  <si>
    <t>85215</t>
  </si>
  <si>
    <t>PROUŽKY DIAGNOSTICKÉ ONE TOUCH ULTRA (PRO ZP KOD 0</t>
  </si>
  <si>
    <t>85330</t>
  </si>
  <si>
    <t>ZÁSOBNÍK INZULÍNU 3ML,10KS</t>
  </si>
  <si>
    <t>Cefuroxim</t>
  </si>
  <si>
    <t>Enalapril</t>
  </si>
  <si>
    <t>27501</t>
  </si>
  <si>
    <t>SDR INJ SOL 1X5ML</t>
  </si>
  <si>
    <t>EUTHYROX 50 MIKROGRAMŮ</t>
  </si>
  <si>
    <t>POR TBL NOB 100X50RG</t>
  </si>
  <si>
    <t>Piracetam</t>
  </si>
  <si>
    <t>6265</t>
  </si>
  <si>
    <t>GERATAM 800 MG</t>
  </si>
  <si>
    <t>POR TBL FLM 100X800MG</t>
  </si>
  <si>
    <t>Prednison</t>
  </si>
  <si>
    <t>PREDNISON 5 LÉČIVA</t>
  </si>
  <si>
    <t>POR TBL NOB 20X5MG</t>
  </si>
  <si>
    <t>PREDNISON 20 LÉČIVA</t>
  </si>
  <si>
    <t>POR TBL NOB 20X20MG</t>
  </si>
  <si>
    <t>Propiverin</t>
  </si>
  <si>
    <t>66819</t>
  </si>
  <si>
    <t>POR TBL OBD 50X5MG</t>
  </si>
  <si>
    <t>Sertralin</t>
  </si>
  <si>
    <t>Sodná sůl metamizolu</t>
  </si>
  <si>
    <t>NOVALGIN TABLETY</t>
  </si>
  <si>
    <t>POR TBL FLM 20X500MG</t>
  </si>
  <si>
    <t>Tolperison</t>
  </si>
  <si>
    <t>MYDOCALM 150 MG</t>
  </si>
  <si>
    <t>POR TBL FLM 30X150MG</t>
  </si>
  <si>
    <t>*1004</t>
  </si>
  <si>
    <t>85475</t>
  </si>
  <si>
    <t>GLUKOMETR FREESTYLE FREEDOM LITE</t>
  </si>
  <si>
    <t>INZ.REŽ.PŘÍSTROJ,AUTOLANCETA,10 LANCET,POUZDRO</t>
  </si>
  <si>
    <t>85744</t>
  </si>
  <si>
    <t>GLUKOMETR ACCU-CHEK PERFORMA NANO KIT</t>
  </si>
  <si>
    <t>INZ.REŽ.KOMPLET PŘÍSTROJ, 10 PROUŽKŮ, LANC.PERO,MULTICLIX, 12 LANCET MULTICLIX</t>
  </si>
  <si>
    <t>Dexamethason a antiinfektiva</t>
  </si>
  <si>
    <t>14479</t>
  </si>
  <si>
    <t>TOBRADEX OČNÍ MAST</t>
  </si>
  <si>
    <t>OPH UNG 3.5GM</t>
  </si>
  <si>
    <t>Kyselina ursodeoxycholová</t>
  </si>
  <si>
    <t>45838</t>
  </si>
  <si>
    <t>URSOFALK</t>
  </si>
  <si>
    <t>POR CPS DUR 50X250MG</t>
  </si>
  <si>
    <t>Různé jiné kombinace železa</t>
  </si>
  <si>
    <t>POR GTT SOL 1X30ML</t>
  </si>
  <si>
    <t>Alopurinol</t>
  </si>
  <si>
    <t>Amlodipin</t>
  </si>
  <si>
    <t>125059</t>
  </si>
  <si>
    <t>APO-AMLO 5</t>
  </si>
  <si>
    <t>POR TBL NOB 30X5MG</t>
  </si>
  <si>
    <t>Amoxicilin</t>
  </si>
  <si>
    <t>66368</t>
  </si>
  <si>
    <t>POR TBL FLM 12X500MG</t>
  </si>
  <si>
    <t>85525</t>
  </si>
  <si>
    <t>AMOKSIKLAV 625 MG</t>
  </si>
  <si>
    <t>POR TBL FLM 21X625MG</t>
  </si>
  <si>
    <t>Azathioprin</t>
  </si>
  <si>
    <t>165000</t>
  </si>
  <si>
    <t>IMURAN 50 MG</t>
  </si>
  <si>
    <t>POR TBL FLM 100X50MG</t>
  </si>
  <si>
    <t>49023</t>
  </si>
  <si>
    <t>IMURAN 25 MG</t>
  </si>
  <si>
    <t>POR TBL FLM 100X25MG</t>
  </si>
  <si>
    <t>Bisoprolol</t>
  </si>
  <si>
    <t>94164</t>
  </si>
  <si>
    <t>CONCOR 5</t>
  </si>
  <si>
    <t>42844</t>
  </si>
  <si>
    <t>Cyklosporin</t>
  </si>
  <si>
    <t>15640</t>
  </si>
  <si>
    <t>SANDIMMUN NEORAL 25 MG</t>
  </si>
  <si>
    <t>POR CPS MOL 50X25MG</t>
  </si>
  <si>
    <t>15641</t>
  </si>
  <si>
    <t>SANDIMMUN NEORAL 50 MG</t>
  </si>
  <si>
    <t>POR CPS MOL 50X50MG</t>
  </si>
  <si>
    <t>Diazepam</t>
  </si>
  <si>
    <t>69418</t>
  </si>
  <si>
    <t>DIAZEPAM DESITIN RECTAL TUBE 10 MG</t>
  </si>
  <si>
    <t>RCT SOL 5X2.5ML/10MG</t>
  </si>
  <si>
    <t>Erdostein</t>
  </si>
  <si>
    <t>POR PLV SUS 1X100ML</t>
  </si>
  <si>
    <t>87073</t>
  </si>
  <si>
    <t>POR PLV SOL 20X225MG</t>
  </si>
  <si>
    <t>95560</t>
  </si>
  <si>
    <t>POR CPS DUR 30X300MG</t>
  </si>
  <si>
    <t>Flutikason</t>
  </si>
  <si>
    <t>42463</t>
  </si>
  <si>
    <t>FLIXOTIDE 125 INHALER N</t>
  </si>
  <si>
    <t>INH SUS PSS 60X125RG</t>
  </si>
  <si>
    <t>Flutikason-furoát</t>
  </si>
  <si>
    <t>29815</t>
  </si>
  <si>
    <t>AVAMYS</t>
  </si>
  <si>
    <t>NAS SPR SUS 60X27.5RG</t>
  </si>
  <si>
    <t>Cholekalciferol</t>
  </si>
  <si>
    <t>Karbamazepin</t>
  </si>
  <si>
    <t>POR TBL PRO 50X200MG</t>
  </si>
  <si>
    <t>Klarithromycin</t>
  </si>
  <si>
    <t>Kortikosteroidy</t>
  </si>
  <si>
    <t>Magnesium-laktát</t>
  </si>
  <si>
    <t>96635</t>
  </si>
  <si>
    <t>MAGNE B6</t>
  </si>
  <si>
    <t>POR TBL OBD 50</t>
  </si>
  <si>
    <t>Mesalazin</t>
  </si>
  <si>
    <t>192090</t>
  </si>
  <si>
    <t>PENTASA SLOW RELEASE TABLETS 500 MG</t>
  </si>
  <si>
    <t>POR TBL RET 100X500MG</t>
  </si>
  <si>
    <t>75567</t>
  </si>
  <si>
    <t>SALOFALK 500</t>
  </si>
  <si>
    <t>POR TBL ENT 100X500MG</t>
  </si>
  <si>
    <t>86616</t>
  </si>
  <si>
    <t>93770</t>
  </si>
  <si>
    <t>SALOFALK 4 G</t>
  </si>
  <si>
    <t>RCT SUS 7X60GM</t>
  </si>
  <si>
    <t>Nitrofurantoin</t>
  </si>
  <si>
    <t>115318</t>
  </si>
  <si>
    <t>POR CPS ETD 90X20MG HDPE</t>
  </si>
  <si>
    <t>POR CPS ETD 90X20MG SKLO</t>
  </si>
  <si>
    <t>Potraviny pro zvláštní lékařské účely (PZLÚ)</t>
  </si>
  <si>
    <t>33331</t>
  </si>
  <si>
    <t>NUTRIDRINK BALÍČEK 5+1</t>
  </si>
  <si>
    <t>POR SOL 6X200ML</t>
  </si>
  <si>
    <t>33752</t>
  </si>
  <si>
    <t>NUTRIDRINK CREME S PŘÍCHUTÍ LESNÍHO OVOCE</t>
  </si>
  <si>
    <t>POR SOL 4X125GM</t>
  </si>
  <si>
    <t>33751</t>
  </si>
  <si>
    <t>NUTRIDRINK CREME S PŘÍCHUTÍ ČOKOLÁDOVOU</t>
  </si>
  <si>
    <t>33750</t>
  </si>
  <si>
    <t>NUTRIDRINK CREME S PŘÍCHUTÍ VANILKOVOU</t>
  </si>
  <si>
    <t>Ramipril</t>
  </si>
  <si>
    <t>56974</t>
  </si>
  <si>
    <t>TRITACE 1,25 MG</t>
  </si>
  <si>
    <t>POR TBL NOB 50X1.25MG</t>
  </si>
  <si>
    <t>94584</t>
  </si>
  <si>
    <t>POR CPS MOL 50</t>
  </si>
  <si>
    <t>Sulfasalazin</t>
  </si>
  <si>
    <t>47713</t>
  </si>
  <si>
    <t>SALAZOPYRIN EN</t>
  </si>
  <si>
    <t>POR TBL ENT 500X500MG</t>
  </si>
  <si>
    <t>66820</t>
  </si>
  <si>
    <t>POR TBL OBD 100X5MG</t>
  </si>
  <si>
    <t>POR SIR 100ML 240MG/5ML</t>
  </si>
  <si>
    <t>29814</t>
  </si>
  <si>
    <t>NAS SPR SUS 30X27.5RG</t>
  </si>
  <si>
    <t>Pomůcky respirační a inhalační</t>
  </si>
  <si>
    <t>63943</t>
  </si>
  <si>
    <t>OPTICHAMBER</t>
  </si>
  <si>
    <t>INHALAČNÍ NÁSTAVEC S MASKOU</t>
  </si>
  <si>
    <t>Aciklovir</t>
  </si>
  <si>
    <t>Chlorid draselný</t>
  </si>
  <si>
    <t>POR TBL FLM 100X500MG</t>
  </si>
  <si>
    <t>Jiná antiinfektiva</t>
  </si>
  <si>
    <t>OPH GTT SOL 1X10ML SKLO</t>
  </si>
  <si>
    <t>91017</t>
  </si>
  <si>
    <t>POR CPS DUR 100X250MG</t>
  </si>
  <si>
    <t>Metronidazol</t>
  </si>
  <si>
    <t>POR TBL NOB 20X250MG</t>
  </si>
  <si>
    <t>33473</t>
  </si>
  <si>
    <t>NUTRIDRINK JUICE STYLE S PŘÍCHUTÍ JAHODOVOU</t>
  </si>
  <si>
    <t>33474</t>
  </si>
  <si>
    <t>NUTRIDRINK JUICE STYLE S PŘÍCHUTÍ JABLEČNOU</t>
  </si>
  <si>
    <t>Uhličitan vápenatý</t>
  </si>
  <si>
    <t>POR TBL NOB 60X250MG</t>
  </si>
  <si>
    <t>Merkaptopurin</t>
  </si>
  <si>
    <t>136446</t>
  </si>
  <si>
    <t>56977</t>
  </si>
  <si>
    <t>TRITACE 2,5 MG</t>
  </si>
  <si>
    <t>Levetiracetam</t>
  </si>
  <si>
    <t>175080</t>
  </si>
  <si>
    <t>DRETACEN 250 MG</t>
  </si>
  <si>
    <t>POR TBL FLM 50X250MG</t>
  </si>
  <si>
    <t>13705</t>
  </si>
  <si>
    <t>ZOVIRAX 800 MG</t>
  </si>
  <si>
    <t>POR TBL NOB 35X800MG</t>
  </si>
  <si>
    <t>Ciprofloxacin</t>
  </si>
  <si>
    <t>Flukonazol</t>
  </si>
  <si>
    <t>17188</t>
  </si>
  <si>
    <t>POR TBL FLM 50X500MG</t>
  </si>
  <si>
    <t>Jodovaný povidon</t>
  </si>
  <si>
    <t>DRM UNG 1X20GM 10%</t>
  </si>
  <si>
    <t>Nadroparin</t>
  </si>
  <si>
    <t>132530</t>
  </si>
  <si>
    <t>25361</t>
  </si>
  <si>
    <t>POR CPS ETD 14X10MG SKLO</t>
  </si>
  <si>
    <t>84127</t>
  </si>
  <si>
    <t>99367</t>
  </si>
  <si>
    <t>POR PLV SUS 140ML</t>
  </si>
  <si>
    <t>75490</t>
  </si>
  <si>
    <t>POR TBL FLM 14X250MG</t>
  </si>
  <si>
    <t>157787</t>
  </si>
  <si>
    <t>PENTASA SLOW RELEASE TABLETS 1 G</t>
  </si>
  <si>
    <t>POR TBL PRO 60X1GM</t>
  </si>
  <si>
    <t>DIAZEPAM DESITIN RECTAL TUBE 5 MG</t>
  </si>
  <si>
    <t>RCT SOL 5X2.5ML/5MG</t>
  </si>
  <si>
    <t>Jiná antihistaminika pro systémovou aplikaci</t>
  </si>
  <si>
    <t>POR TBL NOB 20X2MG</t>
  </si>
  <si>
    <t>Kyselina valproová</t>
  </si>
  <si>
    <t>198664</t>
  </si>
  <si>
    <t>ORFIRIL LONG 150 MG</t>
  </si>
  <si>
    <t>POR CPS PRO 50X150MG-HDPE</t>
  </si>
  <si>
    <t>33403</t>
  </si>
  <si>
    <t>Tioguanin</t>
  </si>
  <si>
    <t>22093</t>
  </si>
  <si>
    <t>LANVIS</t>
  </si>
  <si>
    <t>POR TBL NOB 25X40MG</t>
  </si>
  <si>
    <t>138846</t>
  </si>
  <si>
    <t>POR TBL FLM 80</t>
  </si>
  <si>
    <t>2829</t>
  </si>
  <si>
    <t>TRIAMCINOLON LÉČIVA UNG</t>
  </si>
  <si>
    <t>DIAZEPAM SLOVAKOFARMA 5 MG</t>
  </si>
  <si>
    <t>SALMETEROL AND FLUTICASONE</t>
  </si>
  <si>
    <t>62049</t>
  </si>
  <si>
    <t>DUOMOX 250</t>
  </si>
  <si>
    <t>POR TBL SUS 20X250MG</t>
  </si>
  <si>
    <t>OSPAMOX 250 MG/5 ML</t>
  </si>
  <si>
    <t>POR PLV SUS 1X60ML</t>
  </si>
  <si>
    <t>POR TBL OBD 30X5MG</t>
  </si>
  <si>
    <t>Solifenacin</t>
  </si>
  <si>
    <t>18275</t>
  </si>
  <si>
    <t>VESICARE 5 MG</t>
  </si>
  <si>
    <t>Sulfadiazin, stříbrná sůl, kombinace</t>
  </si>
  <si>
    <t>93207</t>
  </si>
  <si>
    <t>OPH UNG 1X3.5GM</t>
  </si>
  <si>
    <t>1002</t>
  </si>
  <si>
    <t>Methylprednisolon</t>
  </si>
  <si>
    <t>40373</t>
  </si>
  <si>
    <t>MEDROL 16 MG</t>
  </si>
  <si>
    <t>POR TBL NOB 50X16MG</t>
  </si>
  <si>
    <t>Pomůcky ortopedickoprotetické</t>
  </si>
  <si>
    <t>78907</t>
  </si>
  <si>
    <t>LÍMEC FIXAČNÍ MĚKKÝ OR 20B</t>
  </si>
  <si>
    <t>42847</t>
  </si>
  <si>
    <t>Dimetinden</t>
  </si>
  <si>
    <t>Doxycyklin</t>
  </si>
  <si>
    <t>4013</t>
  </si>
  <si>
    <t>DOXYBENE 200 MG TABLETY</t>
  </si>
  <si>
    <t>POR TBL NOB 10X200MG</t>
  </si>
  <si>
    <t>Levocetirizin</t>
  </si>
  <si>
    <t>124339</t>
  </si>
  <si>
    <t>POR TBL FLM 10X5MG</t>
  </si>
  <si>
    <t>Makrogol</t>
  </si>
  <si>
    <t>19051</t>
  </si>
  <si>
    <t>FORLAX 4 G</t>
  </si>
  <si>
    <t>POR PLV SOL 50X4GM</t>
  </si>
  <si>
    <t>25363</t>
  </si>
  <si>
    <t>POR CPS ETD 90X10MG SKLO</t>
  </si>
  <si>
    <t>Rutosid, kombinace</t>
  </si>
  <si>
    <t>ASCORUTIN</t>
  </si>
  <si>
    <t>POR TBL FLM 50</t>
  </si>
  <si>
    <t>Salbutamol</t>
  </si>
  <si>
    <t>Theofylin</t>
  </si>
  <si>
    <t>THEOPLUS 100</t>
  </si>
  <si>
    <t>POR TBL PRO 30X100MG</t>
  </si>
  <si>
    <t>Léčiva k terapii onemocnění jater</t>
  </si>
  <si>
    <t>181293</t>
  </si>
  <si>
    <t>ESSENTIALE FORTE 600 MG</t>
  </si>
  <si>
    <t>POR CPS DUR 30X600MG</t>
  </si>
  <si>
    <t>66031</t>
  </si>
  <si>
    <t>MYCOMAX SIR</t>
  </si>
  <si>
    <t>POR SIR 1X100ML/500MG</t>
  </si>
  <si>
    <t>97864</t>
  </si>
  <si>
    <t>Mupirocin</t>
  </si>
  <si>
    <t>76378</t>
  </si>
  <si>
    <t>POR SIR 1X150ML</t>
  </si>
  <si>
    <t>33709</t>
  </si>
  <si>
    <t>NUTRINIDRINK NEUTRAL PRO DĚTI</t>
  </si>
  <si>
    <t>33770</t>
  </si>
  <si>
    <t>NUTRINIDRINK PRO DĚTI S VLÁKNINOU - ČOKOLÁDOVÁ PŘÍCHUŤ</t>
  </si>
  <si>
    <t>Antibiotika v kombinaci s ostatními léčivy</t>
  </si>
  <si>
    <t>1077</t>
  </si>
  <si>
    <t>OPHTHALMO-FRAMYKOIN COMP.</t>
  </si>
  <si>
    <t>Jiná kapiláry stabilizující látky</t>
  </si>
  <si>
    <t>POR TBL ENT 30X20MG</t>
  </si>
  <si>
    <t>202700</t>
  </si>
  <si>
    <t>POR TBL ENT 60X20MG</t>
  </si>
  <si>
    <t>POR PLV SOL 20X4GM</t>
  </si>
  <si>
    <t>FORLAX 10 G</t>
  </si>
  <si>
    <t>POR PLV SOL 20X10GM</t>
  </si>
  <si>
    <t>46616</t>
  </si>
  <si>
    <t>POR TBL ENT 50X500MG</t>
  </si>
  <si>
    <t>14876</t>
  </si>
  <si>
    <t>DRM CRM 1X25GM</t>
  </si>
  <si>
    <t>132654</t>
  </si>
  <si>
    <t>14318</t>
  </si>
  <si>
    <t>199646</t>
  </si>
  <si>
    <t>47728</t>
  </si>
  <si>
    <t>132519</t>
  </si>
  <si>
    <t>POR CPS ETD 28X10MG SKLO</t>
  </si>
  <si>
    <t>33328</t>
  </si>
  <si>
    <t>NUTRIDRINK S PŘÍCHUTÍ TROPICKÉHO OVOCE</t>
  </si>
  <si>
    <t>*7999</t>
  </si>
  <si>
    <t>99365</t>
  </si>
  <si>
    <t>POR PLV SUS 35ML</t>
  </si>
  <si>
    <t>Elektrolyty</t>
  </si>
  <si>
    <t>59402</t>
  </si>
  <si>
    <t>0,9% SODIUM CHLORIDE INTRAVENOUS INFUSION BP BAXTER</t>
  </si>
  <si>
    <t>INJ SOL 1X100ML</t>
  </si>
  <si>
    <t>Hydrokortison</t>
  </si>
  <si>
    <t>858</t>
  </si>
  <si>
    <t>HYDROCORTISON LÉČIVA</t>
  </si>
  <si>
    <t>DRM UNG 1X10GM 1%</t>
  </si>
  <si>
    <t>Hydrokortison a antibiotika</t>
  </si>
  <si>
    <t>41515</t>
  </si>
  <si>
    <t>PIMAFUCORT</t>
  </si>
  <si>
    <t>33769</t>
  </si>
  <si>
    <t>NUTRINIDRINK PRO DĚTI S VLÁKNINOU - JAHODOVÁ PŘÍCHUŤ</t>
  </si>
  <si>
    <t>Silymarin</t>
  </si>
  <si>
    <t>180146</t>
  </si>
  <si>
    <t>FLAVOBION</t>
  </si>
  <si>
    <t>POR TBL FLM 100X70MG</t>
  </si>
  <si>
    <t>*3007</t>
  </si>
  <si>
    <t>87074</t>
  </si>
  <si>
    <t>POR GRA SUS 1X200ML</t>
  </si>
  <si>
    <t>25853</t>
  </si>
  <si>
    <t>KEPPRA 100 MG/ML</t>
  </si>
  <si>
    <t>POR SOL 300ML/30GM+10ML ST</t>
  </si>
  <si>
    <t>19052</t>
  </si>
  <si>
    <t>POR PLV SOL 10X10GM</t>
  </si>
  <si>
    <t>75569</t>
  </si>
  <si>
    <t>RCT SUP 30X500MG</t>
  </si>
  <si>
    <t>98194</t>
  </si>
  <si>
    <t>CYCLO 3 FORT</t>
  </si>
  <si>
    <t>POR CPS DUR 30</t>
  </si>
  <si>
    <t>92254</t>
  </si>
  <si>
    <t>MICTONORM</t>
  </si>
  <si>
    <t>POR TBL OBD 30X15MG</t>
  </si>
  <si>
    <t>Atropin</t>
  </si>
  <si>
    <t>163314</t>
  </si>
  <si>
    <t>ATROPIN-POS 0,5%</t>
  </si>
  <si>
    <t>Bromazepam</t>
  </si>
  <si>
    <t>LEXAURIN 1,5</t>
  </si>
  <si>
    <t>POR TBL NOB 30X1.5MG</t>
  </si>
  <si>
    <t>132600</t>
  </si>
  <si>
    <t>OPHTHALMO-HYDROCORTISON LÉČIVA</t>
  </si>
  <si>
    <t>OPH UNG 1X5GM/25MG</t>
  </si>
  <si>
    <t>2430</t>
  </si>
  <si>
    <t>VAG TBL 10X500MG</t>
  </si>
  <si>
    <t>Cyproteron</t>
  </si>
  <si>
    <t>54537</t>
  </si>
  <si>
    <t>ANDROCUR-50</t>
  </si>
  <si>
    <t>POR TBL NOB 50X50MG</t>
  </si>
  <si>
    <t>Desloratadin</t>
  </si>
  <si>
    <t>28838</t>
  </si>
  <si>
    <t>POR SOL 1X100ML LŽIČKA</t>
  </si>
  <si>
    <t>69190</t>
  </si>
  <si>
    <t>POR TBL NOB 50X50RG</t>
  </si>
  <si>
    <t>Perindopril a amlodipin</t>
  </si>
  <si>
    <t>124115</t>
  </si>
  <si>
    <t>PRESTANCE 10 MG/5 MG</t>
  </si>
  <si>
    <t>Pseudoefedrin, kombinace</t>
  </si>
  <si>
    <t>83059</t>
  </si>
  <si>
    <t>CLARINASE REPETABS</t>
  </si>
  <si>
    <t>POR TBL RET 14</t>
  </si>
  <si>
    <t>Somatropin</t>
  </si>
  <si>
    <t>1163</t>
  </si>
  <si>
    <t>NORDITROPIN SIMPLEXX 15MG/1,5ML</t>
  </si>
  <si>
    <t>INJ SOL 1X1.5ML/15MG</t>
  </si>
  <si>
    <t>1165</t>
  </si>
  <si>
    <t>NORDITROPIN SIMPLEXX 10MG/1,5ML</t>
  </si>
  <si>
    <t>INJ SOL 1X1.5ML/10MG</t>
  </si>
  <si>
    <t>29241</t>
  </si>
  <si>
    <t>OMNITROPE 10 MG/1,5 ML</t>
  </si>
  <si>
    <t>INJ SOL 1X1.5ML</t>
  </si>
  <si>
    <t>92320</t>
  </si>
  <si>
    <t>HUMATROPE 36 IU (12MG)</t>
  </si>
  <si>
    <t>INJ PSO LQF 36UT</t>
  </si>
  <si>
    <t>THEOPLUS 300</t>
  </si>
  <si>
    <t>POR TBL PRO 30X300MG</t>
  </si>
  <si>
    <t>87149</t>
  </si>
  <si>
    <t>POR TBL FLM 50X10MG</t>
  </si>
  <si>
    <t>87147</t>
  </si>
  <si>
    <t>THYROZOL 5</t>
  </si>
  <si>
    <t>POR TBL FLM 100X5MG</t>
  </si>
  <si>
    <t>2828</t>
  </si>
  <si>
    <t>TRIAMCINOLON LÉČIVA CRM</t>
  </si>
  <si>
    <t>DRM CRM 1X10GM/10MG</t>
  </si>
  <si>
    <t>Ibuprofen</t>
  </si>
  <si>
    <t>57608</t>
  </si>
  <si>
    <t>IBUMAX 400 MG</t>
  </si>
  <si>
    <t>Triamcinolon a antiseptika</t>
  </si>
  <si>
    <t>162503</t>
  </si>
  <si>
    <t>TRIAMCINOLON TEVA</t>
  </si>
  <si>
    <t>DRM SOL 1X10ML</t>
  </si>
  <si>
    <t>Kyselina listová</t>
  </si>
  <si>
    <t>ACIDUM FOLICUM LÉČIVA</t>
  </si>
  <si>
    <t>POR TBL OBD 30X10MG</t>
  </si>
  <si>
    <t>Methotrexát</t>
  </si>
  <si>
    <t>128244</t>
  </si>
  <si>
    <t>METOJECT 50 MG/ML INJEKČNÍ ROZTOK</t>
  </si>
  <si>
    <t>INJ SOL 12X0.20ML</t>
  </si>
  <si>
    <t>128259</t>
  </si>
  <si>
    <t>INJ SOL 12X0.50ML</t>
  </si>
  <si>
    <t>Pitofenon a analgetika</t>
  </si>
  <si>
    <t>Ambroxol</t>
  </si>
  <si>
    <t>100283</t>
  </si>
  <si>
    <t>42846</t>
  </si>
  <si>
    <t>47726</t>
  </si>
  <si>
    <t>94357</t>
  </si>
  <si>
    <t>VAG TBL 50X500MG</t>
  </si>
  <si>
    <t>Ranitidin</t>
  </si>
  <si>
    <t>91280</t>
  </si>
  <si>
    <t>RANITAL 150 MG POTAHOVANÉ TABLETY</t>
  </si>
  <si>
    <t>119773</t>
  </si>
  <si>
    <t>32924</t>
  </si>
  <si>
    <t>ZOREM 5 MG</t>
  </si>
  <si>
    <t>66365</t>
  </si>
  <si>
    <t>OSPAMOX 125 MG/5 ML</t>
  </si>
  <si>
    <t>10184</t>
  </si>
  <si>
    <t>EQUORAL 50 MG</t>
  </si>
  <si>
    <t>10185</t>
  </si>
  <si>
    <t>EQUORAL 100 MG</t>
  </si>
  <si>
    <t>POR CPS MOL 50X100MG</t>
  </si>
  <si>
    <t>6408</t>
  </si>
  <si>
    <t>EQUORAL</t>
  </si>
  <si>
    <t>POR SOL 1X50ML/5GM</t>
  </si>
  <si>
    <t>Desmopresin</t>
  </si>
  <si>
    <t>18566</t>
  </si>
  <si>
    <t>MINIRIN MELT 120 MCG</t>
  </si>
  <si>
    <t>POR LYO 30X120RG</t>
  </si>
  <si>
    <t>169869</t>
  </si>
  <si>
    <t>ENALAPRIL VITABALANS 5 MG TABLETY</t>
  </si>
  <si>
    <t>59643</t>
  </si>
  <si>
    <t>ENAP 5 MG</t>
  </si>
  <si>
    <t>6550</t>
  </si>
  <si>
    <t>POR TBL NOB 100X2.5MG</t>
  </si>
  <si>
    <t>49513</t>
  </si>
  <si>
    <t>PENBENE 1 000 000</t>
  </si>
  <si>
    <t>POR TBL FLM 30X1MU</t>
  </si>
  <si>
    <t>Furosemid</t>
  </si>
  <si>
    <t>98218</t>
  </si>
  <si>
    <t>FURON 40 MG</t>
  </si>
  <si>
    <t>POR TBL NOB 20X40MG</t>
  </si>
  <si>
    <t>98219</t>
  </si>
  <si>
    <t>POR TBL NOB 50X40MG</t>
  </si>
  <si>
    <t>Imipramin</t>
  </si>
  <si>
    <t>200</t>
  </si>
  <si>
    <t>MELIPRAMIN</t>
  </si>
  <si>
    <t>POR TBL OBD 50X25MG</t>
  </si>
  <si>
    <t>Jiná imunostimulancia</t>
  </si>
  <si>
    <t>17806</t>
  </si>
  <si>
    <t>URO-VAXOM</t>
  </si>
  <si>
    <t>POR CPS DUR 90X6MG</t>
  </si>
  <si>
    <t>Kalcitriol</t>
  </si>
  <si>
    <t>14935</t>
  </si>
  <si>
    <t>ROCALTROL 0,25 MCG</t>
  </si>
  <si>
    <t>POR CPS MOL 30X0.25RG</t>
  </si>
  <si>
    <t>Komplex železa s isomaltosou</t>
  </si>
  <si>
    <t>16594</t>
  </si>
  <si>
    <t>MALTOFER TABLETY</t>
  </si>
  <si>
    <t>POR TBL MND 30X100MG</t>
  </si>
  <si>
    <t>Losartan</t>
  </si>
  <si>
    <t>10604</t>
  </si>
  <si>
    <t>LORISTA 50</t>
  </si>
  <si>
    <t>13892</t>
  </si>
  <si>
    <t>LOZAP 50 ZENTIVA</t>
  </si>
  <si>
    <t>POR TBL FLM 30X50MG</t>
  </si>
  <si>
    <t>Mykofenolová kyselina</t>
  </si>
  <si>
    <t>27437</t>
  </si>
  <si>
    <t>CELLCEPT 500 MG</t>
  </si>
  <si>
    <t>POR TBL NOB 50X500MG</t>
  </si>
  <si>
    <t>122112</t>
  </si>
  <si>
    <t>APO-OME 20</t>
  </si>
  <si>
    <t>POR CPS ETD 28X20MG SKLO</t>
  </si>
  <si>
    <t>157222</t>
  </si>
  <si>
    <t>OMEPRAZOL ACTAVIS 10 MG</t>
  </si>
  <si>
    <t>POR CPS ETD 90X10MG</t>
  </si>
  <si>
    <t>Oxybutynin</t>
  </si>
  <si>
    <t>59104</t>
  </si>
  <si>
    <t>UROXAL 5 MG</t>
  </si>
  <si>
    <t>POR TBL NOB 60X5MG</t>
  </si>
  <si>
    <t>66791</t>
  </si>
  <si>
    <t>DITROPAN</t>
  </si>
  <si>
    <t>Perindopril a diuretika</t>
  </si>
  <si>
    <t>122685</t>
  </si>
  <si>
    <t>PRESTARIUM NEO COMBI 5 MG/1,25 MG</t>
  </si>
  <si>
    <t>66817</t>
  </si>
  <si>
    <t>POR TBL OBD 50X15MG</t>
  </si>
  <si>
    <t>66818</t>
  </si>
  <si>
    <t>POR TBL OBD 100X15MG</t>
  </si>
  <si>
    <t>13475</t>
  </si>
  <si>
    <t>RAMIL 5</t>
  </si>
  <si>
    <t>23957</t>
  </si>
  <si>
    <t>AMPRILAN 1,25</t>
  </si>
  <si>
    <t>POR TBL NOB 90X1.25MG</t>
  </si>
  <si>
    <t>23961</t>
  </si>
  <si>
    <t>AMPRILAN 2,5</t>
  </si>
  <si>
    <t>POR TBL NOB 90X2.5MG</t>
  </si>
  <si>
    <t>23962</t>
  </si>
  <si>
    <t>AMPRILAN 5</t>
  </si>
  <si>
    <t>17994</t>
  </si>
  <si>
    <t>CALCII CARBONICI 0,5 TBL. MEDICAMENTA</t>
  </si>
  <si>
    <t>POR TBL NOB 100X0.5GM</t>
  </si>
  <si>
    <t>*1012</t>
  </si>
  <si>
    <t>*1014</t>
  </si>
  <si>
    <t>*1019</t>
  </si>
  <si>
    <t>*1020</t>
  </si>
  <si>
    <t>*4999</t>
  </si>
  <si>
    <t>Budesonid</t>
  </si>
  <si>
    <t>185108</t>
  </si>
  <si>
    <t>BUDIAIR</t>
  </si>
  <si>
    <t>INH SOL PSS 200X200MCG</t>
  </si>
  <si>
    <t>Butamirát</t>
  </si>
  <si>
    <t>15529</t>
  </si>
  <si>
    <t>SINECOD</t>
  </si>
  <si>
    <t>POR SIR 1X200ML/300MG</t>
  </si>
  <si>
    <t>28831</t>
  </si>
  <si>
    <t>AERIUS 2,5 MG</t>
  </si>
  <si>
    <t>POR TBL DIS 30X2.5MG</t>
  </si>
  <si>
    <t>28834</t>
  </si>
  <si>
    <t>POR TBL DIS 90X2.5MG</t>
  </si>
  <si>
    <t>POR SOL 1X120ML LŽIČKA</t>
  </si>
  <si>
    <t>17804</t>
  </si>
  <si>
    <t>BRONCHO-VAXOM PRO INFANTIBUS</t>
  </si>
  <si>
    <t>POR CPS DUR 30X3.5MG</t>
  </si>
  <si>
    <t>Ketotifen</t>
  </si>
  <si>
    <t>15605</t>
  </si>
  <si>
    <t>KETOF</t>
  </si>
  <si>
    <t>POR SIR 1X200ML</t>
  </si>
  <si>
    <t>Laktulóza</t>
  </si>
  <si>
    <t>42546</t>
  </si>
  <si>
    <t>15373</t>
  </si>
  <si>
    <t>SIMEPAR</t>
  </si>
  <si>
    <t>POR CPS DUR 40X70MG</t>
  </si>
  <si>
    <t>19054</t>
  </si>
  <si>
    <t>POR PLV SOL 50X10GM</t>
  </si>
  <si>
    <t>Tetryzolin, kombinace</t>
  </si>
  <si>
    <t>15518</t>
  </si>
  <si>
    <t>SPERSALLERG</t>
  </si>
  <si>
    <t>45961</t>
  </si>
  <si>
    <t>SERETIDE DISKUS 50/100</t>
  </si>
  <si>
    <t>INH PLV 1X60X50/100RG</t>
  </si>
  <si>
    <t>Benzathin-fenoxymethylpenicilin</t>
  </si>
  <si>
    <t>49549</t>
  </si>
  <si>
    <t>OSPEN 400</t>
  </si>
  <si>
    <t>POR CPS DUR 20X300MG</t>
  </si>
  <si>
    <t>47610</t>
  </si>
  <si>
    <t>POR TBL FLM 84X50MG</t>
  </si>
  <si>
    <t>23291</t>
  </si>
  <si>
    <t>VENTOLIN</t>
  </si>
  <si>
    <t>Zolpidem</t>
  </si>
  <si>
    <t>16286</t>
  </si>
  <si>
    <t>STILNOX</t>
  </si>
  <si>
    <t>95583</t>
  </si>
  <si>
    <t>ZOREM 10 MG</t>
  </si>
  <si>
    <t>53201</t>
  </si>
  <si>
    <t>CIPHIN 250</t>
  </si>
  <si>
    <t>OPH GTT SUS 1X5ML</t>
  </si>
  <si>
    <t>17805</t>
  </si>
  <si>
    <t>POR CPS DUR 30X6MG</t>
  </si>
  <si>
    <t>Moxonidin</t>
  </si>
  <si>
    <t>125391</t>
  </si>
  <si>
    <t>CYNT 0,4</t>
  </si>
  <si>
    <t>POR TBL FLM 98X0.4MG</t>
  </si>
  <si>
    <t>119654</t>
  </si>
  <si>
    <t>POR TBL FLM 100X100MG</t>
  </si>
  <si>
    <t>Klindamycin</t>
  </si>
  <si>
    <t>107135</t>
  </si>
  <si>
    <t>DALACIN C 150 MG</t>
  </si>
  <si>
    <t>POR CPS DUR 16X150MG</t>
  </si>
  <si>
    <t>Lamotrigin</t>
  </si>
  <si>
    <t>17139</t>
  </si>
  <si>
    <t>LAMICTAL 50 MG</t>
  </si>
  <si>
    <t>POR TBL NOB 42X50MG</t>
  </si>
  <si>
    <t>Zonisamid</t>
  </si>
  <si>
    <t>28438</t>
  </si>
  <si>
    <t>ZONEGRAN 25 MG</t>
  </si>
  <si>
    <t>POR CPS DUR 56X25MG</t>
  </si>
  <si>
    <t>28440</t>
  </si>
  <si>
    <t>ZONEGRAN 100 MG</t>
  </si>
  <si>
    <t>POR CPS DUR 56X100MG</t>
  </si>
  <si>
    <t>Mebendazol</t>
  </si>
  <si>
    <t>122198</t>
  </si>
  <si>
    <t>VERMOX</t>
  </si>
  <si>
    <t>POR TBL NOB 6X100MG</t>
  </si>
  <si>
    <t>125060</t>
  </si>
  <si>
    <t>84792</t>
  </si>
  <si>
    <t>AUGMENTIN DUO</t>
  </si>
  <si>
    <t>POR PLV SUS 1X70ML+ODM</t>
  </si>
  <si>
    <t>15658</t>
  </si>
  <si>
    <t>CIPLOX 500</t>
  </si>
  <si>
    <t>26331</t>
  </si>
  <si>
    <t>AERIUS 5 MG</t>
  </si>
  <si>
    <t>128241</t>
  </si>
  <si>
    <t>INJ SOL 1X0.20ML</t>
  </si>
  <si>
    <t>128251</t>
  </si>
  <si>
    <t>INJ SOL 1X0.40ML</t>
  </si>
  <si>
    <t>128261</t>
  </si>
  <si>
    <t>INJ SOL 1X0.15ML</t>
  </si>
  <si>
    <t>Methotrexát (pouze perorální)</t>
  </si>
  <si>
    <t>184705</t>
  </si>
  <si>
    <t>METHOTREXAT EBEWE 2,5 MG TABLETY</t>
  </si>
  <si>
    <t>Serenový plod</t>
  </si>
  <si>
    <t>59711</t>
  </si>
  <si>
    <t>PROSTAMOL UNO</t>
  </si>
  <si>
    <t>POR CPS MOL 60X320MG</t>
  </si>
  <si>
    <t>Pomůcky stomické</t>
  </si>
  <si>
    <t>2709</t>
  </si>
  <si>
    <t>PASTA VYROVNÁVACÍ STOMAHESIVE</t>
  </si>
  <si>
    <t>60G</t>
  </si>
  <si>
    <t>86595</t>
  </si>
  <si>
    <t>SÁČEK 1D VÝPUSTNÝ DANSAC NOVA 1 FOLD UP 823-15</t>
  </si>
  <si>
    <t>BÉŽOVÝ,15-60MM,STANDARD,FILTR NOVA,INTEG.UZÁVĚR,30KS</t>
  </si>
  <si>
    <t>Isotretinoin, kombinace</t>
  </si>
  <si>
    <t>169736</t>
  </si>
  <si>
    <t>ISOTREXIN</t>
  </si>
  <si>
    <t>DRM GEL 1X6GM</t>
  </si>
  <si>
    <t>POR CPS DUR 100</t>
  </si>
  <si>
    <t>57709</t>
  </si>
  <si>
    <t>POR CPS PRO 50X150MG-PP</t>
  </si>
  <si>
    <t>25829</t>
  </si>
  <si>
    <t>KEPPRA 250 MG</t>
  </si>
  <si>
    <t>25835</t>
  </si>
  <si>
    <t>KEPPRA 500 MG</t>
  </si>
  <si>
    <t>Topiramat</t>
  </si>
  <si>
    <t>176792</t>
  </si>
  <si>
    <t>TOPAMAX 50 MG</t>
  </si>
  <si>
    <t>POR TBL FLM 60X50MG</t>
  </si>
  <si>
    <t>*1006</t>
  </si>
  <si>
    <t>45964</t>
  </si>
  <si>
    <t>SERETIDE DISKUS 50/250</t>
  </si>
  <si>
    <t>INH PLV 1X60X50/250RG</t>
  </si>
  <si>
    <t>33753</t>
  </si>
  <si>
    <t>MILUPA GA 2 PRIMA</t>
  </si>
  <si>
    <t>85433</t>
  </si>
  <si>
    <t>GLUKOMETR ACCU-CHEK PERFORMA KIT</t>
  </si>
  <si>
    <t>INZ.REŽ.KOMPLET-PŘÍSTROJ,10 PROUŽKŮ,LANCETOVÉ PERO MULTICLIX,12 LANCET MULTICLIX</t>
  </si>
  <si>
    <t>30018</t>
  </si>
  <si>
    <t>LETROX 75</t>
  </si>
  <si>
    <t>POR TBL NOB 100X75MCG I</t>
  </si>
  <si>
    <t>Testosteron</t>
  </si>
  <si>
    <t>17932</t>
  </si>
  <si>
    <t>UNDESTOR</t>
  </si>
  <si>
    <t>POR CPS MOL 120X40MG</t>
  </si>
  <si>
    <t>19050</t>
  </si>
  <si>
    <t>POR PLV SOL 30X4GM</t>
  </si>
  <si>
    <t>*1999</t>
  </si>
  <si>
    <t>OPH UNG 1X5GM/5MG</t>
  </si>
  <si>
    <t>Metoklopramid</t>
  </si>
  <si>
    <t>DEGAN 10 MG TABLETY</t>
  </si>
  <si>
    <t>POR TBL NOB 40X10MG</t>
  </si>
  <si>
    <t>1003</t>
  </si>
  <si>
    <t>47724</t>
  </si>
  <si>
    <t>POR TBL FLM 14X125MG</t>
  </si>
  <si>
    <t>Cinchokain</t>
  </si>
  <si>
    <t>93124</t>
  </si>
  <si>
    <t>RCT UNG 1X20GM</t>
  </si>
  <si>
    <t>28833</t>
  </si>
  <si>
    <t>POR TBL DIS 60X2.5MG</t>
  </si>
  <si>
    <t>Ekonazol</t>
  </si>
  <si>
    <t>59074</t>
  </si>
  <si>
    <t>PEVARYL</t>
  </si>
  <si>
    <t>NAS SPR SUS 120X27.5RG</t>
  </si>
  <si>
    <t>Glycerol</t>
  </si>
  <si>
    <t>SUPPOSITORIA GLYCERINI LÉČIVA</t>
  </si>
  <si>
    <t>RCT SUP 10X2.06GM</t>
  </si>
  <si>
    <t>201970</t>
  </si>
  <si>
    <t>Kyselina chromoglykanová</t>
  </si>
  <si>
    <t>49933</t>
  </si>
  <si>
    <t>CROMOHEXAL</t>
  </si>
  <si>
    <t>NAS SPR SOL 1X30ML</t>
  </si>
  <si>
    <t>198670</t>
  </si>
  <si>
    <t>ORFIRIL LONG 500 MG</t>
  </si>
  <si>
    <t>POR TBL PRO 50X500MG-SÁČ PAPÍR</t>
  </si>
  <si>
    <t>57712</t>
  </si>
  <si>
    <t>ORFIRIL LONG 300 MG</t>
  </si>
  <si>
    <t>POR CPS PRO 50X300MG-PP</t>
  </si>
  <si>
    <t>19048</t>
  </si>
  <si>
    <t>POR PLV SOL 10X4GM</t>
  </si>
  <si>
    <t>Montelukast</t>
  </si>
  <si>
    <t>125134</t>
  </si>
  <si>
    <t>SINGULAIR 4 MINI</t>
  </si>
  <si>
    <t>POR TBL MND 98X4MG</t>
  </si>
  <si>
    <t>53076</t>
  </si>
  <si>
    <t>SINGULAIR 5 JUNIOR</t>
  </si>
  <si>
    <t>POR TBL MND 28X5MG</t>
  </si>
  <si>
    <t>10142</t>
  </si>
  <si>
    <t>ECOSAL INHALER</t>
  </si>
  <si>
    <t>Valsartan</t>
  </si>
  <si>
    <t>125595</t>
  </si>
  <si>
    <t>VALSACOR 160 MG</t>
  </si>
  <si>
    <t>POR TBL FLM 28X160MG</t>
  </si>
  <si>
    <t>Vigabatrin</t>
  </si>
  <si>
    <t>46408</t>
  </si>
  <si>
    <t>SABRIL</t>
  </si>
  <si>
    <t>Jiná léčiva k terapii peptického vředu a refluxní choroby jí</t>
  </si>
  <si>
    <t>181576</t>
  </si>
  <si>
    <t>GAVISCON DUO EFEKT SÁČKY</t>
  </si>
  <si>
    <t>POR SUS SCC 24</t>
  </si>
  <si>
    <t>169056</t>
  </si>
  <si>
    <t>POMŮCKA REHABILITAČNÍ RESPIRAČNÍ RC-CORNET</t>
  </si>
  <si>
    <t>OSCILAČNÍ VÝDECHOVÁ REHABILITAČNÍ POMŮCKA</t>
  </si>
  <si>
    <t>27899</t>
  </si>
  <si>
    <t>18563</t>
  </si>
  <si>
    <t>MINIRIN MELT 60 MCG</t>
  </si>
  <si>
    <t>POR LYO 30X60RG</t>
  </si>
  <si>
    <t>42452</t>
  </si>
  <si>
    <t>MINIRIN 0,2 MG TABLETY</t>
  </si>
  <si>
    <t>POR TBL NOB 30X0.2MG</t>
  </si>
  <si>
    <t>Diosmin, kombinace</t>
  </si>
  <si>
    <t>14075</t>
  </si>
  <si>
    <t>DETRALEX</t>
  </si>
  <si>
    <t>POR TBL FLM 60X500MG</t>
  </si>
  <si>
    <t>INF SOL 1X500ML</t>
  </si>
  <si>
    <t>Escitalopram</t>
  </si>
  <si>
    <t>20132</t>
  </si>
  <si>
    <t>CIPRALEX 10 MG</t>
  </si>
  <si>
    <t>POR TBL FLM 28X10MG I</t>
  </si>
  <si>
    <t>Estradiol</t>
  </si>
  <si>
    <t>96491</t>
  </si>
  <si>
    <t>ESTROFEM 2 MG</t>
  </si>
  <si>
    <t>POR TBL FLM 28X2MG</t>
  </si>
  <si>
    <t>Fludrokortison</t>
  </si>
  <si>
    <t>185266</t>
  </si>
  <si>
    <t>FLUDROCORTISON SQUIBB</t>
  </si>
  <si>
    <t>POR TBL NOB 100X0.1MG</t>
  </si>
  <si>
    <t>180825</t>
  </si>
  <si>
    <t>HYDROCORTISON 10 MG JENAPHARM</t>
  </si>
  <si>
    <t>POR TBL NOB 20X10MG</t>
  </si>
  <si>
    <t>Jodová terapie</t>
  </si>
  <si>
    <t>61158</t>
  </si>
  <si>
    <t>JODID 100</t>
  </si>
  <si>
    <t>POR TBL NOB 100</t>
  </si>
  <si>
    <t>69191</t>
  </si>
  <si>
    <t>EUTHYROX 150 MIKROGRAMŮ</t>
  </si>
  <si>
    <t>97186</t>
  </si>
  <si>
    <t>EUTHYROX 100 MIKROGRAMŮ</t>
  </si>
  <si>
    <t>POR TBL NOB 100X100RG</t>
  </si>
  <si>
    <t>Medroxyprogesteron</t>
  </si>
  <si>
    <t>21681</t>
  </si>
  <si>
    <t>PROVERA 5 MG</t>
  </si>
  <si>
    <t>Mirtazapin</t>
  </si>
  <si>
    <t>122899</t>
  </si>
  <si>
    <t>REMERON SOLTAB 15 MG</t>
  </si>
  <si>
    <t>POR TBL DIS 96X15MG</t>
  </si>
  <si>
    <t>Norethisteron a estrogen</t>
  </si>
  <si>
    <t>56202</t>
  </si>
  <si>
    <t>TRISEQUENS</t>
  </si>
  <si>
    <t>POR TBL FLM 3X28</t>
  </si>
  <si>
    <t>124091</t>
  </si>
  <si>
    <t>PRESTANCE 5 MG/5 MG</t>
  </si>
  <si>
    <t>POR TBL NOB 90</t>
  </si>
  <si>
    <t>Pyridoxin (vitamin B6)</t>
  </si>
  <si>
    <t>PYRIDOXIN LÉČIVA</t>
  </si>
  <si>
    <t>156188</t>
  </si>
  <si>
    <t>SAIZEN 5,83 MG/ML INJEKČNÍ ROZTOK</t>
  </si>
  <si>
    <t>INJ SOL 1X1.03ML/6MG</t>
  </si>
  <si>
    <t>25169</t>
  </si>
  <si>
    <t>GENOTROPIN 36 M.J.(12MG)</t>
  </si>
  <si>
    <t>INJ PSO LQF 5X36UT</t>
  </si>
  <si>
    <t>56362</t>
  </si>
  <si>
    <t>ZOMACTON 4 MG</t>
  </si>
  <si>
    <t>INJ PSO LQF 5X4.32MG</t>
  </si>
  <si>
    <t>134525</t>
  </si>
  <si>
    <t>ZOMACTON 10 MG</t>
  </si>
  <si>
    <t>INJ PSO LQF 1X10MG+1X1ML</t>
  </si>
  <si>
    <t>156195</t>
  </si>
  <si>
    <t>SAIZEN 8 MG/ML INJEKČNÍ ROZTOK</t>
  </si>
  <si>
    <t>INJ SOL 5X1.5ML/12MG</t>
  </si>
  <si>
    <t>80218</t>
  </si>
  <si>
    <t>POR CPS MOL 60X40MG</t>
  </si>
  <si>
    <t>OPH GTT SOL 5ML/15MG</t>
  </si>
  <si>
    <t>Cefprozil</t>
  </si>
  <si>
    <t>53134</t>
  </si>
  <si>
    <t>CEFZIL 500 MG</t>
  </si>
  <si>
    <t>92757</t>
  </si>
  <si>
    <t>POR CPS DUR 10X300MG</t>
  </si>
  <si>
    <t>Baklofen</t>
  </si>
  <si>
    <t>40274</t>
  </si>
  <si>
    <t>BACLOFEN-POLPHARMA 10 MG</t>
  </si>
  <si>
    <t>POR TBL NOB 50X10MG</t>
  </si>
  <si>
    <t>Cyproheptadin</t>
  </si>
  <si>
    <t>2868</t>
  </si>
  <si>
    <t>PERITOL</t>
  </si>
  <si>
    <t>DIAZEPAM SLOVAKOFARMA 10 MG</t>
  </si>
  <si>
    <t>Fenobarbital</t>
  </si>
  <si>
    <t>POR TBL NOB 50X15MG SKLO</t>
  </si>
  <si>
    <t>Fluoxetin</t>
  </si>
  <si>
    <t>107901</t>
  </si>
  <si>
    <t>APO-FLUOXETINE</t>
  </si>
  <si>
    <t>POR CPS DUR 100X20MG</t>
  </si>
  <si>
    <t>60164</t>
  </si>
  <si>
    <t>TIMONIL 300 RETARD</t>
  </si>
  <si>
    <t>POR TBL PRO 50X300MG</t>
  </si>
  <si>
    <t>60165</t>
  </si>
  <si>
    <t>POR TBL PRO 100X300MG</t>
  </si>
  <si>
    <t>71954</t>
  </si>
  <si>
    <t>TIMONIL 150 RETARD</t>
  </si>
  <si>
    <t>POR TBL PRO 50X150MG</t>
  </si>
  <si>
    <t>Klobazam</t>
  </si>
  <si>
    <t>65342</t>
  </si>
  <si>
    <t>FRISIUM 10</t>
  </si>
  <si>
    <t>Klonazepam</t>
  </si>
  <si>
    <t>14957</t>
  </si>
  <si>
    <t>RIVOTRIL 0,5 MG</t>
  </si>
  <si>
    <t>POR TBL NOB 50X0.5MG</t>
  </si>
  <si>
    <t>RIVOTRIL 2,5 MG/ML</t>
  </si>
  <si>
    <t>198665</t>
  </si>
  <si>
    <t>POR CPS PRO 100X150MG-HDPE</t>
  </si>
  <si>
    <t>198668</t>
  </si>
  <si>
    <t>POR CPS PRO 100X300MG-HDPE</t>
  </si>
  <si>
    <t>44997</t>
  </si>
  <si>
    <t>DEPAKINE CHRONO 500 MG SÉCABLE</t>
  </si>
  <si>
    <t>57710</t>
  </si>
  <si>
    <t>POR CPS PRO 100X150MG-PP</t>
  </si>
  <si>
    <t>57713</t>
  </si>
  <si>
    <t>POR CPS PRO 100X300MG-PP</t>
  </si>
  <si>
    <t>80202</t>
  </si>
  <si>
    <t>CONVULEX</t>
  </si>
  <si>
    <t>92587</t>
  </si>
  <si>
    <t>POR TBL RET 30X500MG</t>
  </si>
  <si>
    <t>Lacosamid</t>
  </si>
  <si>
    <t>500294</t>
  </si>
  <si>
    <t>VIMPAT 150 MG</t>
  </si>
  <si>
    <t>POR TBL FLM 56X150MG</t>
  </si>
  <si>
    <t>151057</t>
  </si>
  <si>
    <t>LAMICTAL 100 MG</t>
  </si>
  <si>
    <t>POR TBL NOB 98X100MG</t>
  </si>
  <si>
    <t>151061</t>
  </si>
  <si>
    <t>LAMICTAL 5 MG</t>
  </si>
  <si>
    <t>POR TBL MND+SUS 42X5MG</t>
  </si>
  <si>
    <t>17133</t>
  </si>
  <si>
    <t>LAMICTAL 25 MG</t>
  </si>
  <si>
    <t>POR TBL NOB 30X25MG</t>
  </si>
  <si>
    <t>17135</t>
  </si>
  <si>
    <t>POR TBL NOB 42X25MG</t>
  </si>
  <si>
    <t>25831</t>
  </si>
  <si>
    <t>POR TBL FLM 100X250MG</t>
  </si>
  <si>
    <t>25849</t>
  </si>
  <si>
    <t>KEPPRA 1000 MG</t>
  </si>
  <si>
    <t>POR TBL FLM 50X1000MG</t>
  </si>
  <si>
    <t>11242</t>
  </si>
  <si>
    <t>GERATAM 1200 MG</t>
  </si>
  <si>
    <t>POR TBL FLM 60X1200MG</t>
  </si>
  <si>
    <t>Rufinamid</t>
  </si>
  <si>
    <t>28146</t>
  </si>
  <si>
    <t>INOVELON 400 MG</t>
  </si>
  <si>
    <t>POR TBL FLM 50X400MG</t>
  </si>
  <si>
    <t>Sultiam</t>
  </si>
  <si>
    <t>55852</t>
  </si>
  <si>
    <t>OSPOLOT</t>
  </si>
  <si>
    <t>POR TBL FLM 50X200MG SKLO</t>
  </si>
  <si>
    <t>15834</t>
  </si>
  <si>
    <t>TOPAMAX 25 MG</t>
  </si>
  <si>
    <t>POR TBL FLM 28X25MG</t>
  </si>
  <si>
    <t>15849</t>
  </si>
  <si>
    <t>15859</t>
  </si>
  <si>
    <t>TOPAMAX 100 MG</t>
  </si>
  <si>
    <t>POR TBL FLM 60X100MG</t>
  </si>
  <si>
    <t>15840</t>
  </si>
  <si>
    <t>POR TBL FLM 60X25MG</t>
  </si>
  <si>
    <t>176768</t>
  </si>
  <si>
    <t>POR TBL FLM 50X25MG</t>
  </si>
  <si>
    <t>Valaciklovir</t>
  </si>
  <si>
    <t>47467</t>
  </si>
  <si>
    <t>VALTREX 500 MG</t>
  </si>
  <si>
    <t>POR TBL FLM 42X500MG</t>
  </si>
  <si>
    <t>Pomůcky  kompenzační pro tělesně postižené</t>
  </si>
  <si>
    <t>23935</t>
  </si>
  <si>
    <t>SEDAČKA DO VANY ZÁVĚSNÁ S VÝŘEZEM 554</t>
  </si>
  <si>
    <t>PLAST.HYG.SEDÁTKO S VÝŘEZEM A OPĚRKOU ZAD</t>
  </si>
  <si>
    <t>140498</t>
  </si>
  <si>
    <t>PŘÍSLUŠENSTVÍ K POLOHOVACÍMU ZAŘÍZENÍ</t>
  </si>
  <si>
    <t>VESTA NEOPRENOVÁ - SÍŤOVÁ FIXAČNÍ 4 NEBO 6 BODOVÁ</t>
  </si>
  <si>
    <t>140499</t>
  </si>
  <si>
    <t>OPĚRKA HLAVY NASTAVITELNÁ</t>
  </si>
  <si>
    <t>140711</t>
  </si>
  <si>
    <t>PŘÍSLUŠENSTVÍ PRO SEDACÍ A POLOHOVACÍ ZAŘÍZENÍ ORT</t>
  </si>
  <si>
    <t>PÁS KYČELNÍ FIXAČNÍ, 85427-X</t>
  </si>
  <si>
    <t>140712</t>
  </si>
  <si>
    <t>POSTRANNÍ OPĚRKY HRUDNÍKOVÉ FIXNÍ, 8910401-X</t>
  </si>
  <si>
    <t>93976</t>
  </si>
  <si>
    <t>ZAŘÍZENÍ POLOHOVACÍ DĚTSKÉ X:PANDA VČ.RÁMU HIGH-LO</t>
  </si>
  <si>
    <t>891XXX-XX+8911XXX-XX,NOSNOST DO 60 KG,VČ.OPĚRKY NOHOU,BEDERNÍCH OPĚREK A PÁSU</t>
  </si>
  <si>
    <t>78699</t>
  </si>
  <si>
    <t>LŮŽKO POLOHOVACÍ A ZVEDACÍ DĚT. PLE-P70-0(PLS-70)</t>
  </si>
  <si>
    <t>Pomůcky dále nespecifikované,paruky</t>
  </si>
  <si>
    <t>93420</t>
  </si>
  <si>
    <t>MATRACE ANTIDEKUBITNÍ KOMŮRK. VZDUCHOVÁ</t>
  </si>
  <si>
    <t>MAT. MIKROPOREN, PROMĚNNÝ TLAK,PO 3 MIN, NOSNOST 100 KG, ROZMĚR 195/90/7</t>
  </si>
  <si>
    <t>78702</t>
  </si>
  <si>
    <t>MATRACE LUX P + SAFR  DĚTSKÁ</t>
  </si>
  <si>
    <t>ROZMĚR 70X170X12CM, STUD. PĚNA, PROŘEZ</t>
  </si>
  <si>
    <t>Pomůcky ortopedickoprotetické  individuálně zhotovované</t>
  </si>
  <si>
    <t>23412</t>
  </si>
  <si>
    <t>ORTÉZA-DĚTSKÁ DO 18TI LET-SPECIÁLNÍ</t>
  </si>
  <si>
    <t>S KONSTRUK.ZÁKLADEM Z ODLEH.MAT.(TITAN,KARBON),NEBO VYUŽITÍM ATYP.KONSTR.DÍLŮ</t>
  </si>
  <si>
    <t>78860</t>
  </si>
  <si>
    <t>ORTÉZA STABILIZAČNÍ PRO SED</t>
  </si>
  <si>
    <t>S KONSTR.ZÁKLADEM Z PEV.MAT.,ZHOTOV.NA ZÁKLADĚ ODEBRÁNÍ MĚR.PODKLADŮ</t>
  </si>
  <si>
    <t>Vozíky včetně příslušenství</t>
  </si>
  <si>
    <t>3592</t>
  </si>
  <si>
    <t>ÚPRAVY VOZÍKŮ</t>
  </si>
  <si>
    <t>78600</t>
  </si>
  <si>
    <t>PŘÍSLUŠENSTVÍ KE KOČÁRKU ZDRAV. TOM</t>
  </si>
  <si>
    <t>BEZPEČNOSTNÍ CHRÁNIČ PROTI ÚRAZU S POLOHOVÁNÍM ZAD</t>
  </si>
  <si>
    <t>18133</t>
  </si>
  <si>
    <t>PŘÍSLUŠENSTVÍ K VOZÍKŮM JAY FIT SYSTÉM</t>
  </si>
  <si>
    <t>KLÍN ABDUKČNÍ ODKLOPNÝ NASTAVITELNÝ</t>
  </si>
  <si>
    <t>18136</t>
  </si>
  <si>
    <t>18138</t>
  </si>
  <si>
    <t>PÁS FIXAČNÍ ČTYŘBODOVÝ</t>
  </si>
  <si>
    <t>135185</t>
  </si>
  <si>
    <t>PŘÍSLUŠENSTVÍ KE KOČÁRKU ZDRAV.TOM</t>
  </si>
  <si>
    <t>ABDUKCE KOLENNÍ, RPRK068</t>
  </si>
  <si>
    <t>135369</t>
  </si>
  <si>
    <t>KOČÁREK ZDRAVOTNÍ SPECIÁLNÍ STINGRAY</t>
  </si>
  <si>
    <t>VČETNĚ PODNOŽKY, POTAHU, OTOČNÉ RUKOJETI, PODVOZKU A PÁSU, NOSNOST 40KG</t>
  </si>
  <si>
    <t>135370</t>
  </si>
  <si>
    <t>PŘÍSLUŠENSTVÍ PRO KOČÁREK ZDRAVOTNÍ STINGRAY</t>
  </si>
  <si>
    <t>ABDUKČNÍ KLÍN, 872050X</t>
  </si>
  <si>
    <t>135371</t>
  </si>
  <si>
    <t>OPĚRKA KYČELNÍ 87202XX</t>
  </si>
  <si>
    <t>135372</t>
  </si>
  <si>
    <t>HRAZDIČKA 872040X</t>
  </si>
  <si>
    <t>13293</t>
  </si>
  <si>
    <t>PŘÍSLUŠENSTVÍ K MECH.VOZÍKU SOPUR</t>
  </si>
  <si>
    <t>KRYTY KOL</t>
  </si>
  <si>
    <t>18083</t>
  </si>
  <si>
    <t>VOZÍK MECHANICKÝ SPECIÁLNÍ SUNRISE MEDICAL ZIPPIE</t>
  </si>
  <si>
    <t>Š.SEDU 25-45CM,POLOHOVATELNÝ,NOSNOST 68KG</t>
  </si>
  <si>
    <t>18122</t>
  </si>
  <si>
    <t>PŘÍSLUŠENSTVÍ K MECH.VOZÍKU SUNRISE MED.ZIPPIE</t>
  </si>
  <si>
    <t>POSTRANICE S VÝŠKOVĚ STAVITELNOU PODRUČKOU</t>
  </si>
  <si>
    <t>18125</t>
  </si>
  <si>
    <t>STUPAČKA ÚHLOVĚ STAVITELNÁ</t>
  </si>
  <si>
    <t>18126</t>
  </si>
  <si>
    <t>FIXACE CHODIDEL PATNÍ</t>
  </si>
  <si>
    <t>18132</t>
  </si>
  <si>
    <t>SEDÁK ANATOMICKY TVAROVANÝ</t>
  </si>
  <si>
    <t>18134</t>
  </si>
  <si>
    <t>OPĚRKA ZAD</t>
  </si>
  <si>
    <t>62154</t>
  </si>
  <si>
    <t>PŘÍSLUŠENSTVÍ K VOZÍKŮM JAY</t>
  </si>
  <si>
    <t>PELOTY BOČNÍ 10X10,12X12,15X15,15,5X12CM</t>
  </si>
  <si>
    <t>40275</t>
  </si>
  <si>
    <t>BACLOFEN-POLPHARMA 25 MG</t>
  </si>
  <si>
    <t>POR TBL NOB 50X25MG</t>
  </si>
  <si>
    <t>Citalopram</t>
  </si>
  <si>
    <t>17425</t>
  </si>
  <si>
    <t>CITALEC 10 ZENTIVA</t>
  </si>
  <si>
    <t>POR TBL FLM 30X10 MG</t>
  </si>
  <si>
    <t>11286</t>
  </si>
  <si>
    <t>POR TBL NOB 20X4MG BL</t>
  </si>
  <si>
    <t>137120</t>
  </si>
  <si>
    <t>MAGNESIUM 250 MG PHARMAVIT</t>
  </si>
  <si>
    <t>POR TBL EFF 20</t>
  </si>
  <si>
    <t>Hypnotika a sedativa v kombinaci, kromě barbiturátů</t>
  </si>
  <si>
    <t>88664</t>
  </si>
  <si>
    <t>NOVO-PASSIT</t>
  </si>
  <si>
    <t>60166</t>
  </si>
  <si>
    <t>TIMONIL 600 RETARD</t>
  </si>
  <si>
    <t>POR TBL PRO 50X600MG</t>
  </si>
  <si>
    <t>32546</t>
  </si>
  <si>
    <t>KLACID SR</t>
  </si>
  <si>
    <t>POR TBL RET 14X500MG-DOUBLE BL</t>
  </si>
  <si>
    <t>14961</t>
  </si>
  <si>
    <t>RIVOTRIL 2 MG</t>
  </si>
  <si>
    <t>POR TBL NOB 100X2MG</t>
  </si>
  <si>
    <t>198667</t>
  </si>
  <si>
    <t>POR CPS PRO 50X300MG-HDPE</t>
  </si>
  <si>
    <t>57715</t>
  </si>
  <si>
    <t>POR TBL PRO 50X500MG-SÁČ PET</t>
  </si>
  <si>
    <t>163871</t>
  </si>
  <si>
    <t>CONVULEX CR 300 MG</t>
  </si>
  <si>
    <t>POR TBL PRO 100X300MG SKLO</t>
  </si>
  <si>
    <t>500291</t>
  </si>
  <si>
    <t>VIMPAT 100 MG</t>
  </si>
  <si>
    <t>POR TBL FLM 56X100MG</t>
  </si>
  <si>
    <t>175091</t>
  </si>
  <si>
    <t>DRETACEN 500 MG</t>
  </si>
  <si>
    <t>25837</t>
  </si>
  <si>
    <t>25851</t>
  </si>
  <si>
    <t>POR TBL FLM 100X1000MG</t>
  </si>
  <si>
    <t>Nimesulid</t>
  </si>
  <si>
    <t>12892</t>
  </si>
  <si>
    <t>AULIN</t>
  </si>
  <si>
    <t>Nystatin, kombinace</t>
  </si>
  <si>
    <t>92490</t>
  </si>
  <si>
    <t>MACMIROR COMPLEX 500</t>
  </si>
  <si>
    <t>VAG GLB 8</t>
  </si>
  <si>
    <t>11243</t>
  </si>
  <si>
    <t>POR TBL FLM 100X1200MG</t>
  </si>
  <si>
    <t>57860</t>
  </si>
  <si>
    <t>33749</t>
  </si>
  <si>
    <t>NUTRIDRINK CREME S PŘÍCHUTÍ BANÁNOVOU</t>
  </si>
  <si>
    <t>Primidon</t>
  </si>
  <si>
    <t>18489</t>
  </si>
  <si>
    <t>LISKANTIN</t>
  </si>
  <si>
    <t>POR TBL NOB 100X250MG</t>
  </si>
  <si>
    <t>27994</t>
  </si>
  <si>
    <t>INOVELON 200 MG</t>
  </si>
  <si>
    <t>POR TBL FLM 100X200MG</t>
  </si>
  <si>
    <t>47538</t>
  </si>
  <si>
    <t>POR CPS DUR 60X25MG</t>
  </si>
  <si>
    <t>132746</t>
  </si>
  <si>
    <t>176763</t>
  </si>
  <si>
    <t>POR CPS DUR 28X25MG</t>
  </si>
  <si>
    <t>28804</t>
  </si>
  <si>
    <t>POR CPS DUR 98X100MG</t>
  </si>
  <si>
    <t>28807</t>
  </si>
  <si>
    <t>28439</t>
  </si>
  <si>
    <t>ZONEGRAN 50 MG</t>
  </si>
  <si>
    <t>POR CPS DUR 56X50MG</t>
  </si>
  <si>
    <t>*3002</t>
  </si>
  <si>
    <t>93482</t>
  </si>
  <si>
    <t>LŮŽKO POLOHOVACÍ ELEKTRICKÉ CASA CLASSIC LIGHT</t>
  </si>
  <si>
    <t>POJÍZDNÉ, VÝŠKOVĚ NASTAVITELNÉ, VYBAVENÍ: HRAZDA, HRAZDIČKA, POSTRANICE</t>
  </si>
  <si>
    <t>93261</t>
  </si>
  <si>
    <t>PŘÍSLUŠENSTVÍ K POL.ZAŘÍZENÍ FLINT,TAMPA</t>
  </si>
  <si>
    <t>KLÍN ABDUKČNÍ, RPRK007</t>
  </si>
  <si>
    <t>140123</t>
  </si>
  <si>
    <t>ZAŘÍZENÍ POLOHOVACÍ DĚTSKÉ  FLINT</t>
  </si>
  <si>
    <t>DURAL.KONSTRUKCE,MECHANICKÉ POLOHOVÁNÍ,VEL.MINI,STD,MAXI,NOSN.DO 50 KG</t>
  </si>
  <si>
    <t>93259</t>
  </si>
  <si>
    <t>PÁS FIXAČNÍ ČTYŘBODOVÝ, RPRK004</t>
  </si>
  <si>
    <t>93260</t>
  </si>
  <si>
    <t>OPĚRKA PODPAŽNÍ, RPRK003</t>
  </si>
  <si>
    <t>140466</t>
  </si>
  <si>
    <t>SEDAČKA ANTIDEKUBITNÍ ANATOMICKÁ</t>
  </si>
  <si>
    <t>VÝŠKA 50MM, VISCOELASTICKÁ PUR PĚNA, TŘÍVRSTVÁ TKANINA, ROZMĚRY DLE VOZÍKU</t>
  </si>
  <si>
    <t>62685</t>
  </si>
  <si>
    <t>MATRACE ANTIDEKUBITNÍ CASACARE 1</t>
  </si>
  <si>
    <t>PU PĚNA,ROZMĚR 90X197X12CM,PROŘEZÁVANÝ POVRCH,PAROPRODYŠNÝ A OMYVATELNÝ POTAH</t>
  </si>
  <si>
    <t>93484</t>
  </si>
  <si>
    <t>MATRACE ANTIDEKUBITNÍ VZDUCHOVÁ PA 1500</t>
  </si>
  <si>
    <t>PŘÍČNÉ KOMORY, VYSOCE ODOLNÉ PVC, ČTYŘFÁZOVÝ CYKLUS, 90X200 CM</t>
  </si>
  <si>
    <t>140357</t>
  </si>
  <si>
    <t>MATRACE ANTIDEKUBITNÍ BOHEMIA EULASTIC</t>
  </si>
  <si>
    <t>STŘ.ST.DEK.,OBOUSTR.,SPEC.PĚNA U RAMEN, VYS NOSNOST, 12 CM,5 ZÓN,ODN.POTAH</t>
  </si>
  <si>
    <t>140825</t>
  </si>
  <si>
    <t>KOMPRESOR KE VZDUCHOVÉ MATRACI PA 1500</t>
  </si>
  <si>
    <t>949</t>
  </si>
  <si>
    <t>ORTÉZA-DĚTSKÁ DO 18TI LET-STANDARDNÍ</t>
  </si>
  <si>
    <t>S KONSTR.ZÁKL.Z PEV.MAT.(PE,LAMINÁT,KOV)ZHOTOV.NA PODKLADĚ SEJMUTÍ MĚR.PODKLADŮ</t>
  </si>
  <si>
    <t>24620</t>
  </si>
  <si>
    <t>VOZÍK MECHANICKÝ ODLEHČENÝ FOX</t>
  </si>
  <si>
    <t>SKLÁDACÍ,TŘI VARIANTY</t>
  </si>
  <si>
    <t>39503</t>
  </si>
  <si>
    <t>PŘÍSLUŠENSTVÍ KE KOČÁRKU ZDRAV.TOM/BEN</t>
  </si>
  <si>
    <t>PELOTY BOČNÍ NASTAVITELNÉ PODPAŽNÍ</t>
  </si>
  <si>
    <t>39507</t>
  </si>
  <si>
    <t>KLÍN ABDUKČNÍ</t>
  </si>
  <si>
    <t>62319</t>
  </si>
  <si>
    <t>BOČNÍ VÝPLNĚ PRO ÚPRAVU ŠÍŘKY SEDU</t>
  </si>
  <si>
    <t>7961</t>
  </si>
  <si>
    <t>PŘÍSLUŠENSTVÍ K VOZÍKU MECHAN. KURY</t>
  </si>
  <si>
    <t>39504</t>
  </si>
  <si>
    <t>135291</t>
  </si>
  <si>
    <t>KOČÁREK ZDRAVOTNÍ JACKO</t>
  </si>
  <si>
    <t>ODLEHČENÝ,SKLÁDACÍ, SKLOP.ZÁDA-2 POLOHY,VEL.STD,MAXI,NOSNOST DO 50 KG,J5SWKP</t>
  </si>
  <si>
    <t>78326</t>
  </si>
  <si>
    <t>KOLEČKO STABILIZAČNÍ</t>
  </si>
  <si>
    <t>55178</t>
  </si>
  <si>
    <t>ZYRTEC</t>
  </si>
  <si>
    <t>Ciklesonid</t>
  </si>
  <si>
    <t>137279</t>
  </si>
  <si>
    <t>ALVESCO 160 INHALER</t>
  </si>
  <si>
    <t>INH SOL PSS 60X160RG</t>
  </si>
  <si>
    <t>28812</t>
  </si>
  <si>
    <t>POR TBL DIS 90X5MG</t>
  </si>
  <si>
    <t>178686</t>
  </si>
  <si>
    <t>JOVESTO 0,5 MG/ML PERORÁLNÍ ROZTOK</t>
  </si>
  <si>
    <t>POR SOL 1X120ML/60MG</t>
  </si>
  <si>
    <t>Fexofenadin</t>
  </si>
  <si>
    <t>164034</t>
  </si>
  <si>
    <t>FEXIGRA TABLETY 120 MG</t>
  </si>
  <si>
    <t>POR TBL FLM 10X120MG</t>
  </si>
  <si>
    <t>42466</t>
  </si>
  <si>
    <t>INH SUS PSS 120X125RG</t>
  </si>
  <si>
    <t>58398</t>
  </si>
  <si>
    <t>FLIXOTIDE DISKUS 100</t>
  </si>
  <si>
    <t>INH PLV 60X100RG</t>
  </si>
  <si>
    <t>Inosin pranobex</t>
  </si>
  <si>
    <t>162748</t>
  </si>
  <si>
    <t>ISOPRINOSINE</t>
  </si>
  <si>
    <t>POR TBL NOB 100X500MG</t>
  </si>
  <si>
    <t>14256</t>
  </si>
  <si>
    <t>BRONCHO-VAXOM PRO INFANTIBUS SÁČKY</t>
  </si>
  <si>
    <t>POR PLV 30X3.5MG</t>
  </si>
  <si>
    <t>17802</t>
  </si>
  <si>
    <t>BRONCHO-VAXOM PRO ADULTIS</t>
  </si>
  <si>
    <t>POR CPS DUR 30X7MG</t>
  </si>
  <si>
    <t>55676</t>
  </si>
  <si>
    <t>RIBOMUNYL</t>
  </si>
  <si>
    <t>POR TBL NOB 20</t>
  </si>
  <si>
    <t>98187</t>
  </si>
  <si>
    <t>POR GRA SOL 4KS(SÁČKY)</t>
  </si>
  <si>
    <t>98189</t>
  </si>
  <si>
    <t>POR GRA SOL 20KS(SÁČKY)</t>
  </si>
  <si>
    <t>66003</t>
  </si>
  <si>
    <t>KETOTIFEN AL</t>
  </si>
  <si>
    <t>POR CPS DUR 50X1MG</t>
  </si>
  <si>
    <t>15606</t>
  </si>
  <si>
    <t>85932</t>
  </si>
  <si>
    <t>NALCROM</t>
  </si>
  <si>
    <t>POR CPS DUR 100X100MG</t>
  </si>
  <si>
    <t>145185</t>
  </si>
  <si>
    <t>ZENARO 5 MG</t>
  </si>
  <si>
    <t>POR TBL FLM 90X5MG III</t>
  </si>
  <si>
    <t>85142</t>
  </si>
  <si>
    <t>XYZAL</t>
  </si>
  <si>
    <t>85143</t>
  </si>
  <si>
    <t>Levokabastin</t>
  </si>
  <si>
    <t>119924</t>
  </si>
  <si>
    <t>LIVOSTIN</t>
  </si>
  <si>
    <t>NAS SPR SUS 1X10ML/5MG</t>
  </si>
  <si>
    <t>Loratadin</t>
  </si>
  <si>
    <t>14910</t>
  </si>
  <si>
    <t>FLONIDAN 10 MG TABLETY</t>
  </si>
  <si>
    <t>POR TBL NOB 90X10MG</t>
  </si>
  <si>
    <t>Mometason</t>
  </si>
  <si>
    <t>16456</t>
  </si>
  <si>
    <t>NASONEX</t>
  </si>
  <si>
    <t>NAS SPR SUS 60X50RG</t>
  </si>
  <si>
    <t>58168</t>
  </si>
  <si>
    <t>ASMANEX 200 MCG</t>
  </si>
  <si>
    <t>INH PLV 60DÁVX200RG</t>
  </si>
  <si>
    <t>119226</t>
  </si>
  <si>
    <t>MONTELUKAST TEVA 10 MG</t>
  </si>
  <si>
    <t>POR TBL FLM 98X10MG</t>
  </si>
  <si>
    <t>125133</t>
  </si>
  <si>
    <t>POR TBL MND 98X5MG</t>
  </si>
  <si>
    <t>125135</t>
  </si>
  <si>
    <t>SINGULAIR 10</t>
  </si>
  <si>
    <t>143372</t>
  </si>
  <si>
    <t>SINGULAIR 4 MG GRANULE</t>
  </si>
  <si>
    <t>POR GRA 28X4MG</t>
  </si>
  <si>
    <t>118511</t>
  </si>
  <si>
    <t>MONTELUKAST TEVA 5 MG, ŽVÝKACÍ TABLETA</t>
  </si>
  <si>
    <t>153252</t>
  </si>
  <si>
    <t>MONTELAR 4 MG</t>
  </si>
  <si>
    <t>144699</t>
  </si>
  <si>
    <t>CASTISPIR 4 MG ŽVÝKACÍ TABLETY</t>
  </si>
  <si>
    <t>Olopatadin</t>
  </si>
  <si>
    <t>27557</t>
  </si>
  <si>
    <t>OPATANOL</t>
  </si>
  <si>
    <t>33400</t>
  </si>
  <si>
    <t>NUTRILON 2 ALLERGY CARE</t>
  </si>
  <si>
    <t>58943</t>
  </si>
  <si>
    <t>NEOCATE</t>
  </si>
  <si>
    <t>Různé alergeny</t>
  </si>
  <si>
    <t>13972</t>
  </si>
  <si>
    <t>STALORAL 300</t>
  </si>
  <si>
    <t>ORM SOL SLG 2X10ML</t>
  </si>
  <si>
    <t>17839</t>
  </si>
  <si>
    <t>ECOSAL EASI-BREATHE</t>
  </si>
  <si>
    <t>Travní pyly, alergeny</t>
  </si>
  <si>
    <t>156253</t>
  </si>
  <si>
    <t>ORALAIR 100 IR &amp; 300 IR</t>
  </si>
  <si>
    <t>ORM TBL SLG 3X100+28X300</t>
  </si>
  <si>
    <t>156255</t>
  </si>
  <si>
    <t>ORALAIR 300 IR</t>
  </si>
  <si>
    <t>ORM TBL SLG 90X300IR</t>
  </si>
  <si>
    <t>FORMOTEROL AND BUDESONIDE</t>
  </si>
  <si>
    <t>180086</t>
  </si>
  <si>
    <t>SYMBICORT TURBUHALER 200 MIKROGRAMŮ/ 6 MIKROGRAMŮ/ INHALACE</t>
  </si>
  <si>
    <t>INH PLV 60DÁV</t>
  </si>
  <si>
    <t>180096</t>
  </si>
  <si>
    <t>SYMBICORT TURBUHALER 100 MIKROGRAMŮ/6 MIKROGRAMŮ/INHALACE</t>
  </si>
  <si>
    <t>INH PLV 1X60DÁV</t>
  </si>
  <si>
    <t>82724</t>
  </si>
  <si>
    <t>INHALÁTOR ULTRAZVUKOVÝ AIR PROJET</t>
  </si>
  <si>
    <t>S PŘÍSLUŠENSTVÍM</t>
  </si>
  <si>
    <t>169606</t>
  </si>
  <si>
    <t>INHALÁTOR KOMPRESOROVÝ SAMI</t>
  </si>
  <si>
    <t>Azithromycin</t>
  </si>
  <si>
    <t>10380</t>
  </si>
  <si>
    <t>AZITROX 250</t>
  </si>
  <si>
    <t>POR TBL FLM 3X250MG</t>
  </si>
  <si>
    <t>155686</t>
  </si>
  <si>
    <t>5496</t>
  </si>
  <si>
    <t>POR TBL FLM 60X10MG</t>
  </si>
  <si>
    <t>155685</t>
  </si>
  <si>
    <t>26330</t>
  </si>
  <si>
    <t>POR TBL FLM 50X5MG</t>
  </si>
  <si>
    <t>28816</t>
  </si>
  <si>
    <t>POR TBL DIS 30X5MG</t>
  </si>
  <si>
    <t>28832</t>
  </si>
  <si>
    <t>POR TBL DIS 50X2.5MG</t>
  </si>
  <si>
    <t>120929</t>
  </si>
  <si>
    <t>EWOFEX 120 MG POTAHOVANÉ TABLETY</t>
  </si>
  <si>
    <t>POR TBL FLM 30X120MG</t>
  </si>
  <si>
    <t>120930</t>
  </si>
  <si>
    <t>POR TBL FLM 50X120MG</t>
  </si>
  <si>
    <t>107676</t>
  </si>
  <si>
    <t>Ipratropium-bromid</t>
  </si>
  <si>
    <t>32992</t>
  </si>
  <si>
    <t>ATROVENT N</t>
  </si>
  <si>
    <t>INH SOL PSS 200X20 MCG</t>
  </si>
  <si>
    <t>84101</t>
  </si>
  <si>
    <t>LUIVAC</t>
  </si>
  <si>
    <t>POR TBL NOB 28</t>
  </si>
  <si>
    <t>187855</t>
  </si>
  <si>
    <t>49932</t>
  </si>
  <si>
    <t>NAS SPR SOL 1X15ML</t>
  </si>
  <si>
    <t>57943</t>
  </si>
  <si>
    <t>124343</t>
  </si>
  <si>
    <t>145175</t>
  </si>
  <si>
    <t>POR TBL FLM 90X5MG I</t>
  </si>
  <si>
    <t>145179</t>
  </si>
  <si>
    <t>POR TBL FLM 50X5MG II</t>
  </si>
  <si>
    <t>32720</t>
  </si>
  <si>
    <t>85140</t>
  </si>
  <si>
    <t>POR TBL FLM 60X5MG</t>
  </si>
  <si>
    <t>137175</t>
  </si>
  <si>
    <t>85141</t>
  </si>
  <si>
    <t>POR TBL FLM 70X5MG</t>
  </si>
  <si>
    <t>156254</t>
  </si>
  <si>
    <t>ORM TBL SLG 30X300IR</t>
  </si>
  <si>
    <t>FENOTEROL AND IPRATROPIUM BROMIDE</t>
  </si>
  <si>
    <t>155861</t>
  </si>
  <si>
    <t>SUMAMED 125 MG</t>
  </si>
  <si>
    <t>POR TBL FLM 6X125MG</t>
  </si>
  <si>
    <t>62697</t>
  </si>
  <si>
    <t>PULMICORT TURBUHALER 100MCG</t>
  </si>
  <si>
    <t>INH PLV 200X100RG</t>
  </si>
  <si>
    <t>69242</t>
  </si>
  <si>
    <t>PULMICORT TURBUHALER 200MCG</t>
  </si>
  <si>
    <t>INH PLV 200X200RG</t>
  </si>
  <si>
    <t>28830</t>
  </si>
  <si>
    <t>POR TBL DIS 20X2.5MG</t>
  </si>
  <si>
    <t>98864</t>
  </si>
  <si>
    <t>FYZIOLOGICKÝ ROZTOK VIAFLO</t>
  </si>
  <si>
    <t>INF SOL 50X100ML</t>
  </si>
  <si>
    <t>Epinefrin (adrenalin)</t>
  </si>
  <si>
    <t>180470</t>
  </si>
  <si>
    <t>EPIPEN JR. 150 MIKROGRAMŮ</t>
  </si>
  <si>
    <t>INJ SOL PEP 1X0.3ML/0.15MG/D</t>
  </si>
  <si>
    <t>180471</t>
  </si>
  <si>
    <t>EPIPEN 300 MIKROGRAMŮ</t>
  </si>
  <si>
    <t>INJ SOL PEP 1X0.3ML/0.3MG/D</t>
  </si>
  <si>
    <t>137177</t>
  </si>
  <si>
    <t>145180</t>
  </si>
  <si>
    <t>POR TBL FLM 90X5MG II</t>
  </si>
  <si>
    <t>155312</t>
  </si>
  <si>
    <t>LEVOCETIRIZIN ACTAVIS 5 MG</t>
  </si>
  <si>
    <t>150035</t>
  </si>
  <si>
    <t>NAS SPR SUS 140X50RG</t>
  </si>
  <si>
    <t>16457</t>
  </si>
  <si>
    <t>153265</t>
  </si>
  <si>
    <t>MONTELAR 10 MG</t>
  </si>
  <si>
    <t>33633</t>
  </si>
  <si>
    <t>92744</t>
  </si>
  <si>
    <t>BUVENTOL EASYHALER 100 MCG/DOSE</t>
  </si>
  <si>
    <t>INH PLV DOS 200DÁVEK</t>
  </si>
  <si>
    <t>180087</t>
  </si>
  <si>
    <t>INH PLV 1X120DÁV</t>
  </si>
  <si>
    <t>180098</t>
  </si>
  <si>
    <t>180097</t>
  </si>
  <si>
    <t>INH PLV 3X60DÁV</t>
  </si>
  <si>
    <t>Azelastin</t>
  </si>
  <si>
    <t>21971</t>
  </si>
  <si>
    <t>ALLERGODIL</t>
  </si>
  <si>
    <t>21972</t>
  </si>
  <si>
    <t>NAS SPR SOL 1X20ML</t>
  </si>
  <si>
    <t>192338</t>
  </si>
  <si>
    <t>INJ SOL PEP 2X0.3ML/0.15MG/D</t>
  </si>
  <si>
    <t>164038</t>
  </si>
  <si>
    <t>POR TBL FLM 60X120MG</t>
  </si>
  <si>
    <t>9310</t>
  </si>
  <si>
    <t>LOCOID 0,1%</t>
  </si>
  <si>
    <t>66002</t>
  </si>
  <si>
    <t>POR CPS DUR 100X1MG</t>
  </si>
  <si>
    <t>119923</t>
  </si>
  <si>
    <t>OPH GTT SUS 4ML/2MG</t>
  </si>
  <si>
    <t>192209</t>
  </si>
  <si>
    <t>192211</t>
  </si>
  <si>
    <t>ASMANEX 400 MCG</t>
  </si>
  <si>
    <t>INH PLV 60DÁVX400RG</t>
  </si>
  <si>
    <t>192521</t>
  </si>
  <si>
    <t>58494</t>
  </si>
  <si>
    <t>POR TBL MND 28X4MG</t>
  </si>
  <si>
    <t>10730</t>
  </si>
  <si>
    <t>STALORAL</t>
  </si>
  <si>
    <t>ORM SOL SLG 4X10ML-IC</t>
  </si>
  <si>
    <t>10731</t>
  </si>
  <si>
    <t>ORM SOL SLG 2X10ML-IC</t>
  </si>
  <si>
    <t>20255</t>
  </si>
  <si>
    <t>ORM SOL SLG 3X10ML</t>
  </si>
  <si>
    <t>187418</t>
  </si>
  <si>
    <t>Tropikamid</t>
  </si>
  <si>
    <t>109820</t>
  </si>
  <si>
    <t>10382</t>
  </si>
  <si>
    <t>AZITROX 500</t>
  </si>
  <si>
    <t>POR TBL FLM 3X500MG</t>
  </si>
  <si>
    <t>Dornáza alfa (desoxyribonukleáza)</t>
  </si>
  <si>
    <t>15369</t>
  </si>
  <si>
    <t>PULMOZYME</t>
  </si>
  <si>
    <t>INH SOL 6X2.5ML</t>
  </si>
  <si>
    <t>Imunoglobuliny, normální lidské, pro extravaskulární aplikac</t>
  </si>
  <si>
    <t>119925</t>
  </si>
  <si>
    <t>IGAMPLIA 160 MG/ML</t>
  </si>
  <si>
    <t>INJ SOL 1X2ML/320MG</t>
  </si>
  <si>
    <t>62806</t>
  </si>
  <si>
    <t>XYZAL 0,5 MG/ML PERORÁLNÍ ROZTOK</t>
  </si>
  <si>
    <t>200306</t>
  </si>
  <si>
    <t>45011</t>
  </si>
  <si>
    <t>AZITROMYCIN SANDOZ 500 MG</t>
  </si>
  <si>
    <t>POR TBL FLM 6X500MG</t>
  </si>
  <si>
    <t>53132</t>
  </si>
  <si>
    <t>15659</t>
  </si>
  <si>
    <t>Fytomenadion</t>
  </si>
  <si>
    <t>POR GTT EML 1X5ML/100MG</t>
  </si>
  <si>
    <t>Chlorid sodný</t>
  </si>
  <si>
    <t>ARDEAELYTOSOL CONC. NATRIUMCHLORID 5,85 %</t>
  </si>
  <si>
    <t>INF CNC SOL 1X80ML</t>
  </si>
  <si>
    <t>Itrakonazol</t>
  </si>
  <si>
    <t>56067</t>
  </si>
  <si>
    <t>SPORANOX</t>
  </si>
  <si>
    <t>POR SOL 1X150ML</t>
  </si>
  <si>
    <t>184035</t>
  </si>
  <si>
    <t>200309</t>
  </si>
  <si>
    <t>122114</t>
  </si>
  <si>
    <t>POR CPS ETD 100X20MG</t>
  </si>
  <si>
    <t>33324</t>
  </si>
  <si>
    <t>NUTRIDRINK MULTI FIBRE S PŘÍCHUTÍ JAHODOVOU</t>
  </si>
  <si>
    <t>33326</t>
  </si>
  <si>
    <t>NUTRIDRINK MULTI FIBRE S PŘÍCHUTÍ VANILKOVOU</t>
  </si>
  <si>
    <t>33327</t>
  </si>
  <si>
    <t>NUTRIDRINK NEUTRAL</t>
  </si>
  <si>
    <t>33335</t>
  </si>
  <si>
    <t>NUTRIDRINK MULTI FIBRE S PŘÍCHUTÍ BANÁNOVOU</t>
  </si>
  <si>
    <t>Retinol</t>
  </si>
  <si>
    <t>347</t>
  </si>
  <si>
    <t>VITAMIN A-SLOVAKOFARMA</t>
  </si>
  <si>
    <t>POR CPS MOL 50X30KU</t>
  </si>
  <si>
    <t>102571</t>
  </si>
  <si>
    <t>BRAMITOB</t>
  </si>
  <si>
    <t>INH SOL 56X300MG/4ML</t>
  </si>
  <si>
    <t>168397</t>
  </si>
  <si>
    <t>TOBI PODHALER 28 MG</t>
  </si>
  <si>
    <t>INH PLV CPS DUR 224X28MG+5INH</t>
  </si>
  <si>
    <t>Tokoferol alfa (vitamin E)</t>
  </si>
  <si>
    <t>VITAMIN E 100-ZENTIVA</t>
  </si>
  <si>
    <t>POR CPS MOL 30X100MG</t>
  </si>
  <si>
    <t>Alprazolam</t>
  </si>
  <si>
    <t>83099</t>
  </si>
  <si>
    <t>XANAX SR 0,5 MG</t>
  </si>
  <si>
    <t>POR TBL PRO 30X0.5MG</t>
  </si>
  <si>
    <t>Warfarin</t>
  </si>
  <si>
    <t>94113</t>
  </si>
  <si>
    <t>WARFARIN ORION 3 MG</t>
  </si>
  <si>
    <t>POR TBL NOB 100X3MG</t>
  </si>
  <si>
    <t>Aminokyseliny včetně kombinací s polypeptidy</t>
  </si>
  <si>
    <t>88117</t>
  </si>
  <si>
    <t>KETOSTERIL</t>
  </si>
  <si>
    <t>POR TBL FLM 1500</t>
  </si>
  <si>
    <t>157119</t>
  </si>
  <si>
    <t>POR TBL NOB 50X2.5MG</t>
  </si>
  <si>
    <t>Vápník, kombinace s vitaminem D a/nebo jinými léčivy</t>
  </si>
  <si>
    <t>164886</t>
  </si>
  <si>
    <t>CALTRATE 600 MG/400 IU D3 POTAHOVANÁ TABLETA</t>
  </si>
  <si>
    <t>AMBROBENE 30 MG</t>
  </si>
  <si>
    <t>POR TBL NOB 20X30MG</t>
  </si>
  <si>
    <t>AMBROBENE 15 MG/5 ML</t>
  </si>
  <si>
    <t>OPH+AUR GTT SOL 5ML</t>
  </si>
  <si>
    <t>16309</t>
  </si>
  <si>
    <t>SANDIMMUN NEORAL 100 MG/ML</t>
  </si>
  <si>
    <t>28826</t>
  </si>
  <si>
    <t>POR TBL DIS 10X2.5MG</t>
  </si>
  <si>
    <t>Dexamethason</t>
  </si>
  <si>
    <t>Enoxaparin</t>
  </si>
  <si>
    <t>INJ SOL 10X0.4ML/4KU</t>
  </si>
  <si>
    <t>135928</t>
  </si>
  <si>
    <t>ESOPREX 10 MG</t>
  </si>
  <si>
    <t>Granisetron</t>
  </si>
  <si>
    <t>102406</t>
  </si>
  <si>
    <t>EMEGAR 2 MG</t>
  </si>
  <si>
    <t>POR TBL FLM 5X2MG</t>
  </si>
  <si>
    <t>DRM SOL 1X120ML</t>
  </si>
  <si>
    <t>16592</t>
  </si>
  <si>
    <t>MALTOFER</t>
  </si>
  <si>
    <t>POR SIR 150ML</t>
  </si>
  <si>
    <t>25364</t>
  </si>
  <si>
    <t>POR CPS ETD 14X20MG SKLO</t>
  </si>
  <si>
    <t>107885</t>
  </si>
  <si>
    <t>APO-SERTRAL 50</t>
  </si>
  <si>
    <t>POR CPS DUR 30X50MG</t>
  </si>
  <si>
    <t>Tramadol</t>
  </si>
  <si>
    <t>192339</t>
  </si>
  <si>
    <t>WARFARIN PMCS 2 MG</t>
  </si>
  <si>
    <t>POR TBL NOB 50X2MG</t>
  </si>
  <si>
    <t>94114</t>
  </si>
  <si>
    <t>WARFARIN ORION 5 MG</t>
  </si>
  <si>
    <t>19679</t>
  </si>
  <si>
    <t>GÁZA SKLÁDANÁ KOMPRESY NESTERILNÍ STERILUX ES</t>
  </si>
  <si>
    <t>5X5CM,8 VRSTEV,100KS</t>
  </si>
  <si>
    <t>80576</t>
  </si>
  <si>
    <t>NÁPLAST HYPOALERGENNÍ CURAPOR STERILNÍ</t>
  </si>
  <si>
    <t>5X7CM,SAMOLEPÍCÍ,S POLŠTÁŘKEM,1KS</t>
  </si>
  <si>
    <t>45324</t>
  </si>
  <si>
    <t>MUCOSOLVAN</t>
  </si>
  <si>
    <t>Deferipron</t>
  </si>
  <si>
    <t>29317</t>
  </si>
  <si>
    <t>FERRIPROX 500 MG</t>
  </si>
  <si>
    <t>97655</t>
  </si>
  <si>
    <t>DOXYBENE 100 MG</t>
  </si>
  <si>
    <t>POR CPS MOL 20X100MG</t>
  </si>
  <si>
    <t>45273</t>
  </si>
  <si>
    <t>125288</t>
  </si>
  <si>
    <t>INJ SOL 50X0.6ML/6KU</t>
  </si>
  <si>
    <t>53797</t>
  </si>
  <si>
    <t>ESTROFEM 1 MG</t>
  </si>
  <si>
    <t>POR TBL FLM 28X1MG</t>
  </si>
  <si>
    <t>Fenofibrát</t>
  </si>
  <si>
    <t>59505</t>
  </si>
  <si>
    <t>LIPANTHYL SUPRA 160 MG</t>
  </si>
  <si>
    <t>POR TBL RET 90X160MG</t>
  </si>
  <si>
    <t>Kodein</t>
  </si>
  <si>
    <t>90</t>
  </si>
  <si>
    <t>CODEIN SLOVAKOFARMA 30 MG</t>
  </si>
  <si>
    <t>POR TBL NOB 10X30MG</t>
  </si>
  <si>
    <t>Komplex železa s isomaltosou a kyselina listová</t>
  </si>
  <si>
    <t>16593</t>
  </si>
  <si>
    <t>MALTOFER FOL TABLETY</t>
  </si>
  <si>
    <t>POR TBL MND 30</t>
  </si>
  <si>
    <t>Kyselina tranexamová</t>
  </si>
  <si>
    <t>42613</t>
  </si>
  <si>
    <t>EXACYL</t>
  </si>
  <si>
    <t>132526</t>
  </si>
  <si>
    <t>HELICID 10</t>
  </si>
  <si>
    <t>119653</t>
  </si>
  <si>
    <t>POR TBL FLM 50X100MG</t>
  </si>
  <si>
    <t>164888</t>
  </si>
  <si>
    <t>POR TBL FLM 90</t>
  </si>
  <si>
    <t>174121</t>
  </si>
  <si>
    <t>CALCIUM 1000 MG / VITAMIN D3 880 IU HERMES ŽVÝKACÍ TABLETY</t>
  </si>
  <si>
    <t>192342</t>
  </si>
  <si>
    <t>WARFARIN PMCS 5 MG</t>
  </si>
  <si>
    <t>*3009</t>
  </si>
  <si>
    <t>Digoxin</t>
  </si>
  <si>
    <t>83318</t>
  </si>
  <si>
    <t>DIGOXIN 0,125 LÉČIVA</t>
  </si>
  <si>
    <t>POR TBL NOB 30X0.125MG</t>
  </si>
  <si>
    <t>Hydrochlorothiazid</t>
  </si>
  <si>
    <t>168</t>
  </si>
  <si>
    <t>HYDROCHLOROTHIAZID LÉČIVA</t>
  </si>
  <si>
    <t>POR TBL NOB 20X25MG</t>
  </si>
  <si>
    <t>999999</t>
  </si>
  <si>
    <t>72812</t>
  </si>
  <si>
    <t>ANOPYRIN 30 MG</t>
  </si>
  <si>
    <t>POR TBL NOB 50X30MG</t>
  </si>
  <si>
    <t>Lerkanidipin</t>
  </si>
  <si>
    <t>169620</t>
  </si>
  <si>
    <t>KAPIDIN 10 MG</t>
  </si>
  <si>
    <t>40368</t>
  </si>
  <si>
    <t>MEDROL 4 MG</t>
  </si>
  <si>
    <t>POR TBL NOB 30X4MG</t>
  </si>
  <si>
    <t>Metoprolol</t>
  </si>
  <si>
    <t>58038</t>
  </si>
  <si>
    <t>BETALOC ZOK 50 MG</t>
  </si>
  <si>
    <t>POR TBL PRO 100X50MG</t>
  </si>
  <si>
    <t>Propafenon</t>
  </si>
  <si>
    <t>53535</t>
  </si>
  <si>
    <t>PROPAFENON AL 150</t>
  </si>
  <si>
    <t>POR TBL FLM 50X150MG</t>
  </si>
  <si>
    <t>56972</t>
  </si>
  <si>
    <t>POR TBL NOB 20X1.25MG</t>
  </si>
  <si>
    <t>56978</t>
  </si>
  <si>
    <t>56981</t>
  </si>
  <si>
    <t>TRITACE 5 MG</t>
  </si>
  <si>
    <t>56982</t>
  </si>
  <si>
    <t>POR TBL NOB 50X5MG</t>
  </si>
  <si>
    <t>*1010</t>
  </si>
  <si>
    <t>125052</t>
  </si>
  <si>
    <t>APO-AMLO 10</t>
  </si>
  <si>
    <t>162942</t>
  </si>
  <si>
    <t>ORCAL NEO 10 MG</t>
  </si>
  <si>
    <t>Lansoprazol</t>
  </si>
  <si>
    <t>17122</t>
  </si>
  <si>
    <t>LANZUL 30 MG</t>
  </si>
  <si>
    <t>POR CPS DUR 56X30MG</t>
  </si>
  <si>
    <t>49941</t>
  </si>
  <si>
    <t>BETALOC ZOK 100 MG</t>
  </si>
  <si>
    <t>POR TBL PRO 100X100MG</t>
  </si>
  <si>
    <t>191030</t>
  </si>
  <si>
    <t>POR TBL NOB 98X5MG</t>
  </si>
  <si>
    <t>191016</t>
  </si>
  <si>
    <t>POR TBL NOB 98X2.5MG</t>
  </si>
  <si>
    <t>Rosuvastatin</t>
  </si>
  <si>
    <t>148074</t>
  </si>
  <si>
    <t>ROSUCARD 20 MG POTAHOVANÉ TABLETY</t>
  </si>
  <si>
    <t>POR TBL FLM 90X20MG</t>
  </si>
  <si>
    <t>164998</t>
  </si>
  <si>
    <t>164999</t>
  </si>
  <si>
    <t>172001</t>
  </si>
  <si>
    <t>49024</t>
  </si>
  <si>
    <t>199647</t>
  </si>
  <si>
    <t>199644</t>
  </si>
  <si>
    <t>Domperidon</t>
  </si>
  <si>
    <t>16595</t>
  </si>
  <si>
    <t>POR GTT SOL 30 ML</t>
  </si>
  <si>
    <t>Kyanokobalamin</t>
  </si>
  <si>
    <t>VITAMIN B12 LÉČIVA 300 MCG</t>
  </si>
  <si>
    <t>INJ SOL 5X1ML/300RG</t>
  </si>
  <si>
    <t>184039</t>
  </si>
  <si>
    <t>119539</t>
  </si>
  <si>
    <t>PENTASA SACHET 2 G</t>
  </si>
  <si>
    <t>POR GRA PRO 60X2G</t>
  </si>
  <si>
    <t>140082</t>
  </si>
  <si>
    <t>SALOFALK 1 G ČÍPKY</t>
  </si>
  <si>
    <t>RCT SUP 30X1GM</t>
  </si>
  <si>
    <t>169721</t>
  </si>
  <si>
    <t>ASACOL 400</t>
  </si>
  <si>
    <t>POR TBL ENT 100X400MG</t>
  </si>
  <si>
    <t>83136</t>
  </si>
  <si>
    <t>POR TBL RET 200X500MG</t>
  </si>
  <si>
    <t>46615</t>
  </si>
  <si>
    <t>POR TBL ENT 30X500MG</t>
  </si>
  <si>
    <t>83674</t>
  </si>
  <si>
    <t>POR TBL RET 600X500MG</t>
  </si>
  <si>
    <t>115317</t>
  </si>
  <si>
    <t>POR CPS ETD 28X20MG HDPE</t>
  </si>
  <si>
    <t>201173</t>
  </si>
  <si>
    <t>ONPRELEN 10</t>
  </si>
  <si>
    <t>POR CPS DUR 28X10MG</t>
  </si>
  <si>
    <t>Organismy produkující kyselinu mléčnou</t>
  </si>
  <si>
    <t>10554</t>
  </si>
  <si>
    <t>LACIDOFIL</t>
  </si>
  <si>
    <t>POR CPS DUR 45</t>
  </si>
  <si>
    <t>33058</t>
  </si>
  <si>
    <t>FRESUBIN ORIGINAL NEUTRAL</t>
  </si>
  <si>
    <t>POR SOL 8X1000ML</t>
  </si>
  <si>
    <t>33059</t>
  </si>
  <si>
    <t>POR SOL 12X500ML</t>
  </si>
  <si>
    <t>33216</t>
  </si>
  <si>
    <t>MCT-OIL</t>
  </si>
  <si>
    <t>POR OIL 1X500ML</t>
  </si>
  <si>
    <t>33323</t>
  </si>
  <si>
    <t>NUTRIDRINK S PŘÍCHUTÍ KARAMELOVOU</t>
  </si>
  <si>
    <t>33329</t>
  </si>
  <si>
    <t>NUTRIDRINK YOGHURT S PŘÍCHUTÍ MALINA</t>
  </si>
  <si>
    <t>33490</t>
  </si>
  <si>
    <t>NUTRIDRINK PROTEIN S PŘÍCHUTÍ LESNÍHO OVOCE</t>
  </si>
  <si>
    <t>33530</t>
  </si>
  <si>
    <t>NUTRISON MULTI FIBRE</t>
  </si>
  <si>
    <t>33531</t>
  </si>
  <si>
    <t>NUTRISON ENERGY MULTI FIBRE</t>
  </si>
  <si>
    <t>33688</t>
  </si>
  <si>
    <t>ISOSOURCE STANDARD FIBRE NEUTRÁLNÍ</t>
  </si>
  <si>
    <t>POR SOL 9X1000ML</t>
  </si>
  <si>
    <t>33705</t>
  </si>
  <si>
    <t>NUTRIDRINK S PŘÍCHUTÍ VANILKOVOU</t>
  </si>
  <si>
    <t>33771</t>
  </si>
  <si>
    <t>NUTRINIDRINK PRO DĚTI S VLÁKNINOU - VANILKOVÁ PŘÍCHUŤ</t>
  </si>
  <si>
    <t>33768</t>
  </si>
  <si>
    <t>NUTRINIDRINK PRO DĚTI S VLÁKNINOU - BANÁNOVÁ PŘÍCHUŤ</t>
  </si>
  <si>
    <t>POR CPS MOL 20</t>
  </si>
  <si>
    <t>Síran železnatý a kyselina listová</t>
  </si>
  <si>
    <t>92195</t>
  </si>
  <si>
    <t>TARDYFERON-FOL</t>
  </si>
  <si>
    <t>POR TBL RET 100</t>
  </si>
  <si>
    <t>Sodná sůl dokusátu, včetně kombinací</t>
  </si>
  <si>
    <t>RCT SOL 2X67.5ML</t>
  </si>
  <si>
    <t>47712</t>
  </si>
  <si>
    <t>Thiamin (vitamin B1)</t>
  </si>
  <si>
    <t>75025</t>
  </si>
  <si>
    <t>THIAMIN LÉČIVA</t>
  </si>
  <si>
    <t>POR TBL NOB 20X50MG</t>
  </si>
  <si>
    <t>Vitamin A a D v kombinaci</t>
  </si>
  <si>
    <t>348</t>
  </si>
  <si>
    <t>VITAMIN AD-SLOVAKOFARMA</t>
  </si>
  <si>
    <t>POR CPS MOL 30</t>
  </si>
  <si>
    <t>47122</t>
  </si>
  <si>
    <t>184041</t>
  </si>
  <si>
    <t>162810</t>
  </si>
  <si>
    <t>POR PLV SOL 100X10GM</t>
  </si>
  <si>
    <t>140079</t>
  </si>
  <si>
    <t>RCT SUP 10X1GM</t>
  </si>
  <si>
    <t>200305</t>
  </si>
  <si>
    <t>115396</t>
  </si>
  <si>
    <t>POR CPS ETD 90X10MG HDPE</t>
  </si>
  <si>
    <t>33064</t>
  </si>
  <si>
    <t>FRESUBIN ORIGINAL S VANILKOVOU PŘÍCHUTÍ</t>
  </si>
  <si>
    <t>33065</t>
  </si>
  <si>
    <t>33488</t>
  </si>
  <si>
    <t>NUTRIDRINK PROTEIN S PŘÍCHUTÍ VANILKOVOU</t>
  </si>
  <si>
    <t>33489</t>
  </si>
  <si>
    <t>NUTRIDRINK PROTEIN S PŘÍCHUTÍ ČOKOLÁDOVOU</t>
  </si>
  <si>
    <t>Další osteosyntetický materiál</t>
  </si>
  <si>
    <t>1005</t>
  </si>
  <si>
    <t>5950</t>
  </si>
  <si>
    <t>POR TBL FLM 10X1GM</t>
  </si>
  <si>
    <t>93127</t>
  </si>
  <si>
    <t>RCT SUP 10</t>
  </si>
  <si>
    <t>47719</t>
  </si>
  <si>
    <t>DOXYCYCLIN AL 100</t>
  </si>
  <si>
    <t>POR TBL NOB 20X100MG</t>
  </si>
  <si>
    <t>Hydrochlorothiazid a kalium šetřící diuretika</t>
  </si>
  <si>
    <t>94804</t>
  </si>
  <si>
    <t>MODURETIC</t>
  </si>
  <si>
    <t>115395</t>
  </si>
  <si>
    <t>POR CPS ETD 28X10MG HDPE</t>
  </si>
  <si>
    <t>30665</t>
  </si>
  <si>
    <t>ORTANOL 10 MG</t>
  </si>
  <si>
    <t>POR CPS ETD 98X10MG</t>
  </si>
  <si>
    <t>33747</t>
  </si>
  <si>
    <t>ALFAMINO 1X400GM</t>
  </si>
  <si>
    <t>POR PLV SOL</t>
  </si>
  <si>
    <t>191949</t>
  </si>
  <si>
    <t>POR TBL RET 14 I</t>
  </si>
  <si>
    <t>15378</t>
  </si>
  <si>
    <t>AGEN 5</t>
  </si>
  <si>
    <t>POR TBL NOB 90X5MG</t>
  </si>
  <si>
    <t>59642</t>
  </si>
  <si>
    <t>ENAP 10 MG</t>
  </si>
  <si>
    <t>Kyselina alendronová</t>
  </si>
  <si>
    <t>41671</t>
  </si>
  <si>
    <t>ALENDRONATE-TEVA 70 MG</t>
  </si>
  <si>
    <t>POR TBL NOB 12X70MG</t>
  </si>
  <si>
    <t>107176</t>
  </si>
  <si>
    <t>LORISTA 25</t>
  </si>
  <si>
    <t>POR TBL FLM 98X25MG</t>
  </si>
  <si>
    <t>169133</t>
  </si>
  <si>
    <t>POR TBL FLM 84X25MG</t>
  </si>
  <si>
    <t>183301</t>
  </si>
  <si>
    <t>23954</t>
  </si>
  <si>
    <t>POR TBL NOB 30X1.25MG</t>
  </si>
  <si>
    <t>23955</t>
  </si>
  <si>
    <t>56973</t>
  </si>
  <si>
    <t>16405</t>
  </si>
  <si>
    <t>PIRAMIL 1,25 MG</t>
  </si>
  <si>
    <t>Takrolimus</t>
  </si>
  <si>
    <t>57628</t>
  </si>
  <si>
    <t>PROGRAF 1 MG</t>
  </si>
  <si>
    <t>POR CPS DUR 60X1MG</t>
  </si>
  <si>
    <t>Fluocinolon-acetonid</t>
  </si>
  <si>
    <t>3388</t>
  </si>
  <si>
    <t>FLUCINAR</t>
  </si>
  <si>
    <t>DRM UNG 1X15GM 0.025%</t>
  </si>
  <si>
    <t>Ketoprofen</t>
  </si>
  <si>
    <t>76657</t>
  </si>
  <si>
    <t>KETONAL</t>
  </si>
  <si>
    <t>INJ SOL 10X2ML/100MG</t>
  </si>
  <si>
    <t>23787</t>
  </si>
  <si>
    <t>LOSEPRAZOL 10 MG</t>
  </si>
  <si>
    <t>192721</t>
  </si>
  <si>
    <t>TRAMYLPA 37,5 MG/325 MG</t>
  </si>
  <si>
    <t>66363</t>
  </si>
  <si>
    <t>POR SIR 1X60ML</t>
  </si>
  <si>
    <t>28836</t>
  </si>
  <si>
    <t>POR SOL 1X50ML LŽIČKA</t>
  </si>
  <si>
    <t>66082</t>
  </si>
  <si>
    <t>RCT SUP 2X100MG</t>
  </si>
  <si>
    <t>66360</t>
  </si>
  <si>
    <t>OSPEN 1500</t>
  </si>
  <si>
    <t>POR TBL FLM 12X1500KU</t>
  </si>
  <si>
    <t>45996</t>
  </si>
  <si>
    <t>OSPEN 500</t>
  </si>
  <si>
    <t>POR TBL FLM 30X500KU</t>
  </si>
  <si>
    <t>Cyproteron a estrogen</t>
  </si>
  <si>
    <t>40416</t>
  </si>
  <si>
    <t>MINERVA</t>
  </si>
  <si>
    <t>POR TBL OBD 3X21</t>
  </si>
  <si>
    <t>66035</t>
  </si>
  <si>
    <t>POR CPS DUR 70X100MG</t>
  </si>
  <si>
    <t>Klenbuterol</t>
  </si>
  <si>
    <t>45997</t>
  </si>
  <si>
    <t>OSPEN 1000</t>
  </si>
  <si>
    <t>POR TBL FLM 30X1000KU</t>
  </si>
  <si>
    <t>45998</t>
  </si>
  <si>
    <t>POR TBL FLM 30X1500KU</t>
  </si>
  <si>
    <t>88</t>
  </si>
  <si>
    <t>CODEIN SLOVAKOFARMA 15 MG</t>
  </si>
  <si>
    <t>POR TBL NOB 10X15MG</t>
  </si>
  <si>
    <t>HERPESIN KRÉM</t>
  </si>
  <si>
    <t>DRM CRM 1X2GM 5%</t>
  </si>
  <si>
    <t>76213</t>
  </si>
  <si>
    <t>OSPEN 750 KRKA</t>
  </si>
  <si>
    <t>POR SUS 1X60ML/9GM</t>
  </si>
  <si>
    <t>96416</t>
  </si>
  <si>
    <t>AMOKSIKLAV FORTE 312,5 MG/5ML SUSPENZE</t>
  </si>
  <si>
    <t>POR PLV SUS 100ML</t>
  </si>
  <si>
    <t>Promethazin</t>
  </si>
  <si>
    <t>155864</t>
  </si>
  <si>
    <t>SUMAMED FORTE SIRUP</t>
  </si>
  <si>
    <t>POR PLV SUS 1X30ML</t>
  </si>
  <si>
    <t>155867</t>
  </si>
  <si>
    <t>SUMAMED SIRUP</t>
  </si>
  <si>
    <t>POR PLV SUS 1X20ML</t>
  </si>
  <si>
    <t>Fusidová kyselina</t>
  </si>
  <si>
    <t>88740</t>
  </si>
  <si>
    <t>FUCITHALMIC</t>
  </si>
  <si>
    <t>OPH GTT SUS 1X5GM/50MG</t>
  </si>
  <si>
    <t>122997</t>
  </si>
  <si>
    <t>DRM CRM 1X2GM/100MG</t>
  </si>
  <si>
    <t>Amidy</t>
  </si>
  <si>
    <t>URT GEL 1X20GM/200MG</t>
  </si>
  <si>
    <t>62050</t>
  </si>
  <si>
    <t>DUOMOX 500</t>
  </si>
  <si>
    <t>POR TBL SUS 20X500MG</t>
  </si>
  <si>
    <t>Analgetika a anestetika, kombinace</t>
  </si>
  <si>
    <t>107143</t>
  </si>
  <si>
    <t>OTIPAX</t>
  </si>
  <si>
    <t>AUR GTT SOL 1X16GM</t>
  </si>
  <si>
    <t>Bilastin</t>
  </si>
  <si>
    <t>148675</t>
  </si>
  <si>
    <t>XADOS 20 MG TABLETY</t>
  </si>
  <si>
    <t>POR TBL NOB 50X20MG</t>
  </si>
  <si>
    <t>18547</t>
  </si>
  <si>
    <t>XORIMAX 500 MG POTAHOVANÉ TABLETY</t>
  </si>
  <si>
    <t>132575</t>
  </si>
  <si>
    <t>132710</t>
  </si>
  <si>
    <t>155689</t>
  </si>
  <si>
    <t>26327</t>
  </si>
  <si>
    <t>POR TBL FLM 20X5MG</t>
  </si>
  <si>
    <t>28837</t>
  </si>
  <si>
    <t>POR SOL 1X60ML LŽIČKA</t>
  </si>
  <si>
    <t>1881</t>
  </si>
  <si>
    <t>POR TBL FLM 21X1MU</t>
  </si>
  <si>
    <t>56831</t>
  </si>
  <si>
    <t>POR TBL FLM 12X500KU</t>
  </si>
  <si>
    <t>9307</t>
  </si>
  <si>
    <t>LOCOID 0,1% LOTION</t>
  </si>
  <si>
    <t>DRM SOL 1X30ML</t>
  </si>
  <si>
    <t>201971</t>
  </si>
  <si>
    <t>DRM PLV SOL 1X10LAH</t>
  </si>
  <si>
    <t>Jiná léčiva k terapii onemocnění žlučových cest</t>
  </si>
  <si>
    <t>699</t>
  </si>
  <si>
    <t>CHOLAGOL</t>
  </si>
  <si>
    <t>Kanamycin</t>
  </si>
  <si>
    <t>163346</t>
  </si>
  <si>
    <t>KANAMYCIN-POS</t>
  </si>
  <si>
    <t>OPH GTT SOL 1X5ML/25MG</t>
  </si>
  <si>
    <t>58491</t>
  </si>
  <si>
    <t>FROMILID 125MG/5ML</t>
  </si>
  <si>
    <t>13361</t>
  </si>
  <si>
    <t>POR TBL NOB 100X0.02MG</t>
  </si>
  <si>
    <t>176954</t>
  </si>
  <si>
    <t>POR GTT SOL 1X50ML</t>
  </si>
  <si>
    <t>91083</t>
  </si>
  <si>
    <t>SALBUTAMOL WZF POLFA 2 MG</t>
  </si>
  <si>
    <t>POR TBL NOB 30X2MG</t>
  </si>
  <si>
    <t>Antitusika a expektorancia</t>
  </si>
  <si>
    <t>115364</t>
  </si>
  <si>
    <t>STOPTUSSIN SIRUP</t>
  </si>
  <si>
    <t>Všeobecná ambulance</t>
  </si>
  <si>
    <t>Diabetologické centrum-pediatrická část</t>
  </si>
  <si>
    <t>Standardní lůžková péče</t>
  </si>
  <si>
    <t>Ambulance neurologická</t>
  </si>
  <si>
    <t>Ambulance dětské alergologie a imunolog</t>
  </si>
  <si>
    <t>Ambulance dětské pneumonologie</t>
  </si>
  <si>
    <t>Ambulance dětské hematoonkologie</t>
  </si>
  <si>
    <t>Ambulance dětské kardiologie</t>
  </si>
  <si>
    <t>Ambulance dětské gastroenterologie</t>
  </si>
  <si>
    <t>Ambulance nefrologická</t>
  </si>
  <si>
    <t>Příjmová ambulance</t>
  </si>
  <si>
    <t>ambulance-LSPP pro děti a dorost</t>
  </si>
  <si>
    <t>Preskripce a záchyt receptů a poukazů - orientační přehled</t>
  </si>
  <si>
    <t>Přehled plnění pozitivního listu (PL) - 
   preskripce léčivých přípravků dle objemu Kč mimo PL</t>
  </si>
  <si>
    <t>H01AC01 - Somatropin</t>
  </si>
  <si>
    <t>R03DC03 - Montelukast</t>
  </si>
  <si>
    <t>N03AX14 - Levetiracetam</t>
  </si>
  <si>
    <t>L04AA06 - Mykofenolová kyselina</t>
  </si>
  <si>
    <t>C08CA01 - Amlodipin</t>
  </si>
  <si>
    <t>C09CA01 - Losartan</t>
  </si>
  <si>
    <t>C09AA05 - Ramipril</t>
  </si>
  <si>
    <t>N06AB10 - Escitalopram</t>
  </si>
  <si>
    <t>C02AC05 - Moxonidin</t>
  </si>
  <si>
    <t>C03EA01 - Hydrochlorothiazid a kalium šetřící diuretika</t>
  </si>
  <si>
    <t>R03CC02 - Salbutamol</t>
  </si>
  <si>
    <t>N05BA12 - Alprazolam</t>
  </si>
  <si>
    <t>C01BC03 - Propafenon</t>
  </si>
  <si>
    <t>C10AA07 - Rosuvastatin</t>
  </si>
  <si>
    <t>H03AA01 - Levothyroxin, sodná sůl</t>
  </si>
  <si>
    <t>N03AX09 - Lamotrigin</t>
  </si>
  <si>
    <t>N06AB04 - Citalopram</t>
  </si>
  <si>
    <t>A02BA02 - Ranitidin</t>
  </si>
  <si>
    <t>C10AB05 - Fenofibrát</t>
  </si>
  <si>
    <t>J01AA02 - Doxycyklin</t>
  </si>
  <si>
    <t>A10AB01 - Inzulin lidský</t>
  </si>
  <si>
    <t>A10AE05 - Inzulin detemir</t>
  </si>
  <si>
    <t>R06AX17 - Ketotifen</t>
  </si>
  <si>
    <t>N06AB03 - Fluoxetin</t>
  </si>
  <si>
    <t>N06AX11 - Mirtazapin</t>
  </si>
  <si>
    <t>M01AX17 - Nimesulid</t>
  </si>
  <si>
    <t>A02BC03 - Lansoprazol</t>
  </si>
  <si>
    <t>A10AC01 - Inzulin lidský</t>
  </si>
  <si>
    <t>M05BA04 - Kyselina alendronová</t>
  </si>
  <si>
    <t>R06AX13 - Loratadin</t>
  </si>
  <si>
    <t>B01AA03 - Warfarin</t>
  </si>
  <si>
    <t>J05AB11 - Valaciklovir</t>
  </si>
  <si>
    <t>J01FF01 - Klindamycin</t>
  </si>
  <si>
    <t>N03AX14</t>
  </si>
  <si>
    <t>A10AB01</t>
  </si>
  <si>
    <t>A10AC01</t>
  </si>
  <si>
    <t>A10AE05</t>
  </si>
  <si>
    <t>H01AC01</t>
  </si>
  <si>
    <t>H03AA01</t>
  </si>
  <si>
    <t>A02BA02</t>
  </si>
  <si>
    <t>C08CA01</t>
  </si>
  <si>
    <t>C09AA05</t>
  </si>
  <si>
    <t>C09CA01</t>
  </si>
  <si>
    <t>L04AA06</t>
  </si>
  <si>
    <t>M05BA04</t>
  </si>
  <si>
    <t>R03DC03</t>
  </si>
  <si>
    <t>R06AX13</t>
  </si>
  <si>
    <t>R06AX17</t>
  </si>
  <si>
    <t>J05AB11</t>
  </si>
  <si>
    <t>N03AX09</t>
  </si>
  <si>
    <t>N06AB03</t>
  </si>
  <si>
    <t>R03CC02</t>
  </si>
  <si>
    <t>C01BC03</t>
  </si>
  <si>
    <t>B01AA03</t>
  </si>
  <si>
    <t>N05BA12</t>
  </si>
  <si>
    <t>C02AC05</t>
  </si>
  <si>
    <t>J01FF01</t>
  </si>
  <si>
    <t>M01AX17</t>
  </si>
  <si>
    <t>N06AB04</t>
  </si>
  <si>
    <t>N06AB10</t>
  </si>
  <si>
    <t>C10AB05</t>
  </si>
  <si>
    <t>J01AA02</t>
  </si>
  <si>
    <t>C03EA01</t>
  </si>
  <si>
    <t>A02BC03</t>
  </si>
  <si>
    <t>C10AA07</t>
  </si>
  <si>
    <t>N06AX11</t>
  </si>
  <si>
    <t>Přehled plnění PL - Preskripce léčivých přípravků - orientační přehled</t>
  </si>
  <si>
    <t>50115020</t>
  </si>
  <si>
    <t>Diagnostika (132 03 001)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</si>
  <si>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</si>
  <si>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</si>
  <si>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</si>
  <si>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</si>
  <si>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</si>
  <si>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</si>
  <si>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</si>
  <si>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katetry, stenty, porty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</si>
  <si>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</si>
  <si>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</si>
  <si>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</si>
  <si>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</si>
  <si>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</si>
  <si>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</si>
  <si>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1041</t>
  </si>
  <si>
    <t>Dětská klinika, laboratoř experiment. medicíny</t>
  </si>
  <si>
    <t>1042</t>
  </si>
  <si>
    <t>Dětská klinika, LEM - referenční diagnostika</t>
  </si>
  <si>
    <t>ZA006</t>
  </si>
  <si>
    <t>Obinadlo pruban č.  8 427308</t>
  </si>
  <si>
    <t>ZA329</t>
  </si>
  <si>
    <t>Obinadlo fixa crep   6 cm x 4 m 1323100102</t>
  </si>
  <si>
    <t>ZA439</t>
  </si>
  <si>
    <t>Obinadlo pruban č.  6 427306</t>
  </si>
  <si>
    <t>ZA446</t>
  </si>
  <si>
    <t>Vata buničitá přířezy 20 x 30 cm 1230200129</t>
  </si>
  <si>
    <t>ZA450</t>
  </si>
  <si>
    <t>Náplast omniplast hospital 1,25 cm x 9,1 m 9004520</t>
  </si>
  <si>
    <t>ZA451</t>
  </si>
  <si>
    <t>Náplast omniplast 5 cm x 9,2 m 9004540 (900429)</t>
  </si>
  <si>
    <t>ZA467</t>
  </si>
  <si>
    <t>Tyčinka vatová nesterilní 15 cm 9679369</t>
  </si>
  <si>
    <t>ZA518</t>
  </si>
  <si>
    <t>Kompresa NT 7,5 x 7,5 cm nesterilní 06102</t>
  </si>
  <si>
    <t>ZA539</t>
  </si>
  <si>
    <t>Kompresa NT 10 x 10 cm nesterilní 06103</t>
  </si>
  <si>
    <t>ZA593</t>
  </si>
  <si>
    <t>Tampon stáčený sterilní 20 x 20 cm / 5 ks 28003</t>
  </si>
  <si>
    <t>ZC100</t>
  </si>
  <si>
    <t>Vata buničitá dělená 2 role / 500 ks 40 x 50 mm 1230200310</t>
  </si>
  <si>
    <t>ZD103</t>
  </si>
  <si>
    <t>Náplast omniplast   2,5 cm x 9,2 m 9004530</t>
  </si>
  <si>
    <t>ZD111</t>
  </si>
  <si>
    <t>Náplast omnifix E 5 cm x 10 m 9006493</t>
  </si>
  <si>
    <t>ZH011</t>
  </si>
  <si>
    <t>Náplast micropore 1,25 cm x 9,14 m bal. á 24 ks 1530-0</t>
  </si>
  <si>
    <t>ZH012</t>
  </si>
  <si>
    <t>Náplast micropore 2,50 cm x 5,00 m 840W</t>
  </si>
  <si>
    <t>ZL684</t>
  </si>
  <si>
    <t>Náplast santiband standard poinjekční jednotl. baleno 19 mm x 72 mm 652</t>
  </si>
  <si>
    <t>ZL662</t>
  </si>
  <si>
    <t>Krytí mastný tyl pharmatull   5 x   5 cm bal. á 10 ks P-Tull5050</t>
  </si>
  <si>
    <t>ZA399</t>
  </si>
  <si>
    <t>Kapilára 230 ul UH 105175</t>
  </si>
  <si>
    <t>ZA727</t>
  </si>
  <si>
    <t>Kontejner 30 ml sterilní 331690251750</t>
  </si>
  <si>
    <t>ZA728</t>
  </si>
  <si>
    <t>Lopatka lékařská nesterilní 1320100655</t>
  </si>
  <si>
    <t>ZA737</t>
  </si>
  <si>
    <t>Filtr mini spike modrý 4550234</t>
  </si>
  <si>
    <t>ZA743</t>
  </si>
  <si>
    <t>Zkumavka odběrová 0,5 ml tapval fialová 11170</t>
  </si>
  <si>
    <t>ZA744</t>
  </si>
  <si>
    <t>Kanyla neoflon 24G žlutá BDC391350</t>
  </si>
  <si>
    <t>ZA746</t>
  </si>
  <si>
    <t>Stříkačka omnifix 1 ml 9161406V</t>
  </si>
  <si>
    <t>ZA762</t>
  </si>
  <si>
    <t>Pohár na moč 100 ml UH 712252</t>
  </si>
  <si>
    <t>ZA775</t>
  </si>
  <si>
    <t>Sáček močový lepicí dětský pro novoroz. 744988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</si>
  <si>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</si>
  <si>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</si>
  <si>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</si>
  <si>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</si>
  <si>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</si>
  <si>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</si>
  <si>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ZA888</t>
  </si>
  <si>
    <t>Zkumavka odběrová s gelem tapval bílá 19860</t>
  </si>
  <si>
    <t>ZB006</t>
  </si>
  <si>
    <t>Teploměr digitální thermoval basic 9250391</t>
  </si>
  <si>
    <t>ZB103</t>
  </si>
  <si>
    <t>Láhev k odsávačce flovac 2l hadice 1,8 m 000-036-021</t>
  </si>
  <si>
    <t>ZB108</t>
  </si>
  <si>
    <t>Kanyla optiva W 24G/19 mm žlutá M-1124</t>
  </si>
  <si>
    <t>ZB199</t>
  </si>
  <si>
    <t>Kanyla neoflon 26G fialová BDC391349</t>
  </si>
  <si>
    <t>ZB336</t>
  </si>
  <si>
    <t>Zkumavka odběrová 1 ml tapval modrá bal. á 50 ks 13060</t>
  </si>
  <si>
    <t>ZB360</t>
  </si>
  <si>
    <t>Rourka rektální CH12 délka 12 cm sterilní bal. á 20 ks 646699</t>
  </si>
  <si>
    <t>ZB439</t>
  </si>
  <si>
    <t>Odstraňovač náplastí Convacare, á 100 ks, 37443</t>
  </si>
  <si>
    <t>ZB708</t>
  </si>
  <si>
    <t>Katetr močový foley silikon CH6 23.000.14.206</t>
  </si>
  <si>
    <t>ZB724</t>
  </si>
  <si>
    <t>Kapilára sedimentační kalibrovaná 727111</t>
  </si>
  <si>
    <t>ZB750</t>
  </si>
  <si>
    <t>Hadice vrapovaná metráž á 50 m 1574000/W</t>
  </si>
  <si>
    <t>ZB755</t>
  </si>
  <si>
    <t>Zkumavka 1 ml K3 edta fialová 454034</t>
  </si>
  <si>
    <t>ZB761</t>
  </si>
  <si>
    <t>Zkumavka červená 4 ml 454092</t>
  </si>
  <si>
    <t>ZB777</t>
  </si>
  <si>
    <t>Zkumavka červená 4 ml gel 454071</t>
  </si>
  <si>
    <t>ZB949</t>
  </si>
  <si>
    <t>Pinzeta UH sterilní HAR999565</t>
  </si>
  <si>
    <t>ZC769</t>
  </si>
  <si>
    <t>Hadička spojovací HS 1,8 x 450LL 606301</t>
  </si>
  <si>
    <t>ZC863</t>
  </si>
  <si>
    <t>Hadička spojovací HS 1,8 x 1800LL 606304</t>
  </si>
  <si>
    <t>ZD020</t>
  </si>
  <si>
    <t>Rourka rektální CH14 délka 12 cm sterilní bal. á 20 ks 646700</t>
  </si>
  <si>
    <t>ZD903</t>
  </si>
  <si>
    <t>Kontejner+lopatka 30 ml nesterilní 331690251330</t>
  </si>
  <si>
    <t>ZF159</t>
  </si>
  <si>
    <t>Nádoba na kontaminovaný odpad 1 l 15-0002</t>
  </si>
  <si>
    <t>ZF192</t>
  </si>
  <si>
    <t>Nádoba na kontaminovaný odpad 4 l 15-0004</t>
  </si>
  <si>
    <t>ZF778</t>
  </si>
  <si>
    <t>Válec odměrný 500 ml 632432151343</t>
  </si>
  <si>
    <t>ZG515</t>
  </si>
  <si>
    <t>Zkumavka močová vacuette 10,5 ml bal. á 50 ks 331980455007</t>
  </si>
  <si>
    <t>ZG963</t>
  </si>
  <si>
    <t>Brýle kyslíkové americký typ upevnění svorkou kojenecké H-103026</t>
  </si>
  <si>
    <t>ZI179</t>
  </si>
  <si>
    <t>Zkumavka s mediem+ flovakovaný tampon eSwab růžový 490CE.A</t>
  </si>
  <si>
    <t>ZI182</t>
  </si>
  <si>
    <t>Zkumavka + aplikátor s chem.stabilizátorem UriSwab žlutá 802CE.A</t>
  </si>
  <si>
    <t>ZI683</t>
  </si>
  <si>
    <t>Drátek míchací á 500 ks 110009</t>
  </si>
  <si>
    <t>ZJ526</t>
  </si>
  <si>
    <t>In uzávěr 39.000.00.212</t>
  </si>
  <si>
    <t>ZK798</t>
  </si>
  <si>
    <t xml:space="preserve">Zátka combi modrá 4495152 </t>
  </si>
  <si>
    <t>ZK974</t>
  </si>
  <si>
    <t>Cévka odsávací CH8 s přerušovačem sání P01192a</t>
  </si>
  <si>
    <t>ZL105</t>
  </si>
  <si>
    <t xml:space="preserve">Nástavec pro odběr moče ke zkumavce vacuete GREI450251DE </t>
  </si>
  <si>
    <t>ZI034</t>
  </si>
  <si>
    <t>Sosák kulatý úzký silikonový 0,8 otvor 3004</t>
  </si>
  <si>
    <t>ZI269</t>
  </si>
  <si>
    <t>Brýle kyslíkové americký typ upevnění svorkou dětské H-103016</t>
  </si>
  <si>
    <t>ZL781</t>
  </si>
  <si>
    <t>Konektor bezjehlový K-NECT 7 denní M79400845</t>
  </si>
  <si>
    <t>ZB364</t>
  </si>
  <si>
    <t>Nůžky obvazové P01120</t>
  </si>
  <si>
    <t>ZD069</t>
  </si>
  <si>
    <t>Pinzeta anatomická rovná 14,5 cm B397114920003</t>
  </si>
  <si>
    <t>ZB385</t>
  </si>
  <si>
    <t>Hadice silikon 6 x 10 mm á 25 m P00272</t>
  </si>
  <si>
    <t>ZB704</t>
  </si>
  <si>
    <t>Oxisenzor oxi-max I20 (3-20 kg) bal.á 24 ks MAX-I-I</t>
  </si>
  <si>
    <t>ZI359</t>
  </si>
  <si>
    <t>Válec odměrný 100 ml třída přesnosti  B 632432351230</t>
  </si>
  <si>
    <t>ZA715</t>
  </si>
  <si>
    <t>Set infuzní intrafix 4062957</t>
  </si>
  <si>
    <t>ZE079</t>
  </si>
  <si>
    <t>Set transfúzní non PVC s odvzdušněním a bakteriálním filtrem ZAR-I-TS</t>
  </si>
  <si>
    <t>ZA832</t>
  </si>
  <si>
    <t>Jehla injekční 0,9 x   40 mm žlutá 4657519</t>
  </si>
  <si>
    <t>ZA999</t>
  </si>
  <si>
    <t>Jehla injekční 0,5 x   16 mm oranžová 4657853</t>
  </si>
  <si>
    <t>ZB556</t>
  </si>
  <si>
    <t>Jehla injekční 1,2 x   40 mm růžová 4665120</t>
  </si>
  <si>
    <t>ZK473</t>
  </si>
  <si>
    <t>Rukavice operační latexové s pudrem ansell medigrip plus vel. 6,0 302922</t>
  </si>
  <si>
    <t>ZK476</t>
  </si>
  <si>
    <t>Rukavice operační latexové s pudrem ansell medigrip plus vel. 7,5 302925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</si>
  <si>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</si>
  <si>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</si>
  <si>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</si>
  <si>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</si>
  <si>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</si>
  <si>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</si>
  <si>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DG383</t>
  </si>
  <si>
    <t>Bactec PEDS</t>
  </si>
  <si>
    <t>ZA324</t>
  </si>
  <si>
    <t>Náplast tegaderm 10,0 cm x 12,0 cm bal. á 50 ks 1626W</t>
  </si>
  <si>
    <t>ZA478</t>
  </si>
  <si>
    <t>Krytí actisorb plus 10,5 x 10,5 cm bal. á 10 ks SYSMAP105_1/5</t>
  </si>
  <si>
    <t>ZB404</t>
  </si>
  <si>
    <t>Náplast cosmos 8 cm x 1m 5403353</t>
  </si>
  <si>
    <t>ZC854</t>
  </si>
  <si>
    <t xml:space="preserve">Kompresa NT 7,5 x 7,5 cm / 2 ks sterilní 26510 </t>
  </si>
  <si>
    <t>ZC885</t>
  </si>
  <si>
    <t>Náplast omnifix E 10 cm x 10 m 900650</t>
  </si>
  <si>
    <t>ZF352</t>
  </si>
  <si>
    <t>Náplast transpore bílá 2,50 cm x 9,14 m bal. á 12 ks 1534-1</t>
  </si>
  <si>
    <t>ZL410</t>
  </si>
  <si>
    <t>Hemagel 100 g A2681147</t>
  </si>
  <si>
    <t>ZL789</t>
  </si>
  <si>
    <t>Obvaz sterilní hotový č. 2 004091360</t>
  </si>
  <si>
    <t>ZL790</t>
  </si>
  <si>
    <t>Obvaz sterilní hotový č. 3 004101144</t>
  </si>
  <si>
    <t>ZE396</t>
  </si>
  <si>
    <t>Krytí mastný tyl grassolind 7,5 x 10 cm bal. á 10 ks 499313</t>
  </si>
  <si>
    <t>ZL996</t>
  </si>
  <si>
    <t>Obinadlo hyrofilní sterilní  8 cm x 5 m  004310182</t>
  </si>
  <si>
    <t>ZA210</t>
  </si>
  <si>
    <t>Cévka vyživovací CV-01 GAM646957</t>
  </si>
  <si>
    <t>ZA674</t>
  </si>
  <si>
    <t>Cévka CN-01 646959</t>
  </si>
  <si>
    <t>ZA787</t>
  </si>
  <si>
    <t>Stříkačka injekční 10 ml 4606108V</t>
  </si>
  <si>
    <t>ZA967</t>
  </si>
  <si>
    <t>Flocare set 800 pump pro enter.vaky-569886  A4323102</t>
  </si>
  <si>
    <t>ZB117</t>
  </si>
  <si>
    <t>Lanceta haemolance modrá, á 150 ks, DIS7575</t>
  </si>
  <si>
    <t>ZB768</t>
  </si>
  <si>
    <t>Jehla vakuová 216/38 mm zelená 450076</t>
  </si>
  <si>
    <t>ZB961</t>
  </si>
  <si>
    <t>Maska kyslíková s hadičkou a nosní svorkou dětská H-103012</t>
  </si>
  <si>
    <t>ZC498</t>
  </si>
  <si>
    <t>Držák močových sáčků UH 800800100</t>
  </si>
  <si>
    <t>ZE468</t>
  </si>
  <si>
    <t>Zkumavka modrá 1 ml 454320</t>
  </si>
  <si>
    <t>ZI180</t>
  </si>
  <si>
    <t>Zkumavka s mediem+ flovakovaný tampon eSwab minitip oranžový 491CE.A</t>
  </si>
  <si>
    <t>ZJ703</t>
  </si>
  <si>
    <t>Sonda žaludeční CH8 1200mm s RTG linkou bal. á 10 ks 412008</t>
  </si>
  <si>
    <t>ZE560</t>
  </si>
  <si>
    <t>Sonda Freka PEG žaludeční universal CH20 7751531</t>
  </si>
  <si>
    <t>ZA834</t>
  </si>
  <si>
    <t>Jehla injekční 0,7 x   40 mm černá 4660021</t>
  </si>
  <si>
    <t>ZD669</t>
  </si>
  <si>
    <t>Rukavice nitratex ep M 700123</t>
  </si>
  <si>
    <t>ZI758</t>
  </si>
  <si>
    <t>Rukavice vinyl bez p. M á 100 ks EFEKTVR03</t>
  </si>
  <si>
    <t>ZA315</t>
  </si>
  <si>
    <t>Kompresa NT   5 x  5 cm / 2 ks sterilní 26501</t>
  </si>
  <si>
    <t>ZA421</t>
  </si>
  <si>
    <t>Obinadlo elastické idealtex 10 cm x 5 m 931062</t>
  </si>
  <si>
    <t>ZA505</t>
  </si>
  <si>
    <t>Krytí mepore film 15 x 20 cm bal. á 10 ks 273000-02</t>
  </si>
  <si>
    <t>ZA557</t>
  </si>
  <si>
    <t>Kompresa gáza sterilní 10 x 20 cm / 5 ks 26013</t>
  </si>
  <si>
    <t>ZD668</t>
  </si>
  <si>
    <t>Kompresa gáza 10 x 10 cm / 5 ks sterilní 1325019275</t>
  </si>
  <si>
    <t>ZD225</t>
  </si>
  <si>
    <t>Tampon 12 x 12 cm / 5 ks sterilní stáčený 0438</t>
  </si>
  <si>
    <t>ZA964</t>
  </si>
  <si>
    <t>Stříkačka janett 60 ml vyplachovací MRG564</t>
  </si>
  <si>
    <t>ZB501</t>
  </si>
  <si>
    <t>Přerušovač sání fingertip sterilní bal. á 100 ks 07.031.00.000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</si>
  <si>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</si>
  <si>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</si>
  <si>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</si>
  <si>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</si>
  <si>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</si>
  <si>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</si>
  <si>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</si>
  <si>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</si>
  <si>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</si>
  <si>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</si>
  <si>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ZB770</t>
  </si>
  <si>
    <t>Držák jehly excentrický Holdex 450263</t>
  </si>
  <si>
    <t>ZB774</t>
  </si>
  <si>
    <t>Zkumavka červená 5 ml gel 456071</t>
  </si>
  <si>
    <t>ZB775</t>
  </si>
  <si>
    <t>Zkumavka koagulace 4 ml modrá 454328</t>
  </si>
  <si>
    <t>ZD808</t>
  </si>
  <si>
    <t>Kanyla vasofix 22G modrá safety 4269098S-01</t>
  </si>
  <si>
    <t>ZE159</t>
  </si>
  <si>
    <t>Nádoba na kontaminovaný odpad 2 l 15-0003</t>
  </si>
  <si>
    <t>ZB922</t>
  </si>
  <si>
    <t>Sonda flocare PUR CH8/125 cm soft enlock 2806967</t>
  </si>
  <si>
    <t>ZL688</t>
  </si>
  <si>
    <t>Proužky Accu-Check Inform IIStrip 50 EU1 á 50 ks 05942861</t>
  </si>
  <si>
    <t>ZB781</t>
  </si>
  <si>
    <t>Jehla cytocan žlutá bal. á 25 ks 4439767</t>
  </si>
  <si>
    <t>ZI759</t>
  </si>
  <si>
    <t>Rukavice vinyl bez p. L á 100 ks EFEKTVR04</t>
  </si>
  <si>
    <t>DG211</t>
  </si>
  <si>
    <t>HEPTAPHAN, DIAG.PROUZKY 50 ks</t>
  </si>
  <si>
    <t>ZB487</t>
  </si>
  <si>
    <t>Peán rovný Rochester 16 cm P00662</t>
  </si>
  <si>
    <t>ZB675</t>
  </si>
  <si>
    <t>Elektroda EKG dětská á 120 ks 19.000.00.816</t>
  </si>
  <si>
    <t>ZB780</t>
  </si>
  <si>
    <t>Kontejner 120 ml sterilní 331690250350</t>
  </si>
  <si>
    <t>ZB494</t>
  </si>
  <si>
    <t>Kopíčko testovací Stallerpoint bal. á 1000 ks A4191624</t>
  </si>
  <si>
    <t>ZB533</t>
  </si>
  <si>
    <t>Zkumavka na kovy 6 ml 456080</t>
  </si>
  <si>
    <t>ZJ252</t>
  </si>
  <si>
    <t>Zkumavka 0,25 ml K3 edta 450476</t>
  </si>
  <si>
    <t>ZH687</t>
  </si>
  <si>
    <t>Filtr mikrobiologický Micro Gard pro spirometrii kulatý bal. á 100 ks pro 892385</t>
  </si>
  <si>
    <t>ZJ315</t>
  </si>
  <si>
    <t>Elektroda kalíšková dětská ušní 6 mm s připijovacím vodičem E5-6</t>
  </si>
  <si>
    <t>DE411</t>
  </si>
  <si>
    <t>NycoCard CRP test, 48 test bez špiček</t>
  </si>
  <si>
    <t>DG548</t>
  </si>
  <si>
    <t>CURATEST F</t>
  </si>
  <si>
    <t>ZA544</t>
  </si>
  <si>
    <t>Krytí inadine nepřilnavé 5,0 x 5,0 cm 1/10 SYS01481EE</t>
  </si>
  <si>
    <t>ZA547</t>
  </si>
  <si>
    <t>Krytí inadine nepřilnavé 9,5 x 9,5 cm 1/10 SYS01512EE</t>
  </si>
  <si>
    <t>ZB769</t>
  </si>
  <si>
    <t>Jehla vakuová 206/38 mm žlutá 450077</t>
  </si>
  <si>
    <t>ZA337</t>
  </si>
  <si>
    <t>Náplast softpore 1,25 cm x 9,15 m bal. á 24 ks 1320103111</t>
  </si>
  <si>
    <t>ZA589</t>
  </si>
  <si>
    <t>Tampon sterilní stáčený 30 x 30 cm / 5 ks karton á 1500 ks 28007</t>
  </si>
  <si>
    <t>ZA603</t>
  </si>
  <si>
    <t>Kompresa gáza 7,5 x 7,5 cm / 2 ks sterilní karton á 1000 ks 26005</t>
  </si>
  <si>
    <t>ZA617</t>
  </si>
  <si>
    <t>Tampon TC-OC k ošetření dutiny ústní á 250 ks 12240</t>
  </si>
  <si>
    <t>ZC857</t>
  </si>
  <si>
    <t>Krytí mastný tyl grassolind 10 x 20 cm bal. á 30 ks 4993368</t>
  </si>
  <si>
    <t>ZE090</t>
  </si>
  <si>
    <t>Krytí sterilní VECA-C bal. á 50 ks BED:392020</t>
  </si>
  <si>
    <t>ZI558</t>
  </si>
  <si>
    <t>Náplast curapor   7 x   5 cm 22 120 ( náhrada za cosmopor )</t>
  </si>
  <si>
    <t>ZI973</t>
  </si>
  <si>
    <t>Pěna malá  V.A.C M8275051</t>
  </si>
  <si>
    <t>ZA328</t>
  </si>
  <si>
    <t>Krytí hydrosorb 10 x 10 cm sterilní bal. á 5 ks 900854</t>
  </si>
  <si>
    <t>ZK920</t>
  </si>
  <si>
    <t>Kanystr Info V.A.C. M8275063</t>
  </si>
  <si>
    <t>ZD229</t>
  </si>
  <si>
    <t>Krytí hydrosorb gel 15 g 7031320</t>
  </si>
  <si>
    <t>ZF042</t>
  </si>
  <si>
    <t>Krytí mastný tyl jelonet 10 x 10 cm á 10 ks 7404</t>
  </si>
  <si>
    <t>ZA729</t>
  </si>
  <si>
    <t>Tyčinka vatová ster. velká, 1 bal/200 ks 967952</t>
  </si>
  <si>
    <t>ZA791</t>
  </si>
  <si>
    <t>Stříkačka janett 140-160 ml JNP1543(MED114408)</t>
  </si>
  <si>
    <t>ZB231</t>
  </si>
  <si>
    <t>Pinzeta anatomická 14 cm P00894</t>
  </si>
  <si>
    <t>ZB453</t>
  </si>
  <si>
    <t>Lopatka dřevěná ústní sterilní bal. á 100 ks 4700096</t>
  </si>
  <si>
    <t>ZB764</t>
  </si>
  <si>
    <t>Zkumavka zelená 4 ml 454051</t>
  </si>
  <si>
    <t>ZB765</t>
  </si>
  <si>
    <t>Zkumavka zelená 9 ml 455051</t>
  </si>
  <si>
    <t>ZC765</t>
  </si>
  <si>
    <t>Nůžky oční P00908</t>
  </si>
  <si>
    <t>ZD212</t>
  </si>
  <si>
    <t>Brýle kyslíkové pro dospělé 1161000/L</t>
  </si>
  <si>
    <t>ZK799</t>
  </si>
  <si>
    <t>Zátka combi červená 4495101</t>
  </si>
  <si>
    <t>ZK884</t>
  </si>
  <si>
    <t>Kohout trojcestný discofix modrý 4095111</t>
  </si>
  <si>
    <t>ZB258</t>
  </si>
  <si>
    <t>Injectomat line PE 200 cm 9004182</t>
  </si>
  <si>
    <t>ZC078</t>
  </si>
  <si>
    <t>Válec odměrný vysoký 50 ml 710920</t>
  </si>
  <si>
    <t>ZC774</t>
  </si>
  <si>
    <t>Sklo podložní řezané, čiré 76 x 26 mm 635901000076</t>
  </si>
  <si>
    <t>ZC831</t>
  </si>
  <si>
    <t>Sklo podložní mat. okraj 2501</t>
  </si>
  <si>
    <t>ZI435</t>
  </si>
  <si>
    <t xml:space="preserve">Port single titanium detached silicone catheter 7.5 F with 8 F Introducer SSDX-14-1 </t>
  </si>
  <si>
    <t>ZA240</t>
  </si>
  <si>
    <t>Katetr broviak 1 lumen 6,6Fr x 90 cm 0600540CE</t>
  </si>
  <si>
    <t>ZC634</t>
  </si>
  <si>
    <t>Jehla portacath dětská á 12 ks 22G 21-2737-24</t>
  </si>
  <si>
    <t>ZE508</t>
  </si>
  <si>
    <t>Set pro koniotomii Quicktrach  I 30-04-002-1</t>
  </si>
  <si>
    <t>ZA379</t>
  </si>
  <si>
    <t>Jehla pro odběr kostní dřeně BIP1610/50</t>
  </si>
  <si>
    <t>ZB246</t>
  </si>
  <si>
    <t>Jehla atraumatická lumbální MDI 2290</t>
  </si>
  <si>
    <t>ZF431</t>
  </si>
  <si>
    <t>Rukavice operační gammex PF sensitive vel. 7,5 353195</t>
  </si>
  <si>
    <t>ZK475</t>
  </si>
  <si>
    <t>Rukavice operační latexové s pudrem ansell medigrip plus vel. 7,0 302924</t>
  </si>
  <si>
    <t>ZL072</t>
  </si>
  <si>
    <t>Rukavice operační gammex bez pudru PF EnLite vel. 7,0 353384</t>
  </si>
  <si>
    <t>804528</t>
  </si>
  <si>
    <t>-Roztok Lowyho 200 ml</t>
  </si>
  <si>
    <t>DG395</t>
  </si>
  <si>
    <t>Diagnostická souprava ABO set monoklonální na 30</t>
  </si>
  <si>
    <t>DG191</t>
  </si>
  <si>
    <t>UNIV.INDIK.PAPIRKY pH 0-12</t>
  </si>
  <si>
    <t>ZB407</t>
  </si>
  <si>
    <t>Sonda gastrojejunální VANKEMMEL bal. á 5 ks LA6218</t>
  </si>
  <si>
    <t>ZA540</t>
  </si>
  <si>
    <t>Náplast omnifix E 15 cm x 10 m 9006513</t>
  </si>
  <si>
    <t>ZA574</t>
  </si>
  <si>
    <t>Tampon gáza sterilní stáčený 30 x 30 / 3 ks karton á 300 ks 1230110415</t>
  </si>
  <si>
    <t>ZF076</t>
  </si>
  <si>
    <t>Tampon 19 x 20 cm / 3 ks sterilní stáčený 0444</t>
  </si>
  <si>
    <t>ZA687</t>
  </si>
  <si>
    <t>Sáček močový curity s hod.diurézou 200 ml hadička 150 cm 6502</t>
  </si>
  <si>
    <t>ZA707</t>
  </si>
  <si>
    <t>Katetr močový foley 12CH bal. á 12 ks 1125-02</t>
  </si>
  <si>
    <t>ZA847</t>
  </si>
  <si>
    <t>Filtr H-V small kombinovaný čistý přímý bal. á 50 ks 19502</t>
  </si>
  <si>
    <t>ZB239</t>
  </si>
  <si>
    <t>Spojka pacientská Superset 15F 3535000/W</t>
  </si>
  <si>
    <t>ZB249</t>
  </si>
  <si>
    <t>Sáček močový s křížovou výpustí sterilní 2000 ml ZAR-TNU201601</t>
  </si>
  <si>
    <t>ZB267</t>
  </si>
  <si>
    <t>Filtr kapalinový Hygrob. 355/5427</t>
  </si>
  <si>
    <t>ZB295</t>
  </si>
  <si>
    <t>Filtr iso-gard hepa čistý bal. á 20 ks 28012</t>
  </si>
  <si>
    <t>ZB299</t>
  </si>
  <si>
    <t>Konektor bezjehlový s prodl.hadičkou 4097154</t>
  </si>
  <si>
    <t>ZB575</t>
  </si>
  <si>
    <t>Katetr močový foley urologický 10CH bal. á 12 ks 2910-02</t>
  </si>
  <si>
    <t>ZB773</t>
  </si>
  <si>
    <t>Zkumavka šedá-glykemie 454085</t>
  </si>
  <si>
    <t>ZB990</t>
  </si>
  <si>
    <t>Okruh k ventilaci Raphael bal.á 20 ks 353900</t>
  </si>
  <si>
    <t>ZC177</t>
  </si>
  <si>
    <t>Systém odsávací uzavřený TC CH14 wet pack 54 cm / 72 h 2276-5</t>
  </si>
  <si>
    <t>ZC648</t>
  </si>
  <si>
    <t>Elektroda EKG s gelem ovál 51 x 33 mm pro dospělé H-108006</t>
  </si>
  <si>
    <t>ZD650</t>
  </si>
  <si>
    <t>Aquapak - sterilní voda  340 ml s adaptérem bal. á 20 ks 400340</t>
  </si>
  <si>
    <t>ZE368</t>
  </si>
  <si>
    <t>Elektroda EKG dětská 32 x 36 mm á 30 ks FSTC1</t>
  </si>
  <si>
    <t>ZF233</t>
  </si>
  <si>
    <t>Stříkačka arteriální 3 ml line-draw L/S á 200 ks 4043E</t>
  </si>
  <si>
    <t>ZH491</t>
  </si>
  <si>
    <t>Stříkačka 50 - 60 ml LL MRG00711</t>
  </si>
  <si>
    <t>ZH493</t>
  </si>
  <si>
    <t>Katetr močový foley CH16 180605-000160</t>
  </si>
  <si>
    <t>ZH818</t>
  </si>
  <si>
    <t>Katetr močový foley CH20 180605-000200</t>
  </si>
  <si>
    <t>ZI682</t>
  </si>
  <si>
    <t>Zátka ke kapiláře á 500 ks 110235</t>
  </si>
  <si>
    <t>ZK973</t>
  </si>
  <si>
    <t>Cévka odsávací CH6 s přerušovačem sání, á 50 ks, P01190a</t>
  </si>
  <si>
    <t>ZL334</t>
  </si>
  <si>
    <t>Systém odsávací uzavřený TS Comfortsoft CH 6 30 cm 72 hod. 02-011-01</t>
  </si>
  <si>
    <t>ZA698</t>
  </si>
  <si>
    <t>Elektroda EKG H124SG bal. á 500 ks 31.1245.21</t>
  </si>
  <si>
    <t>ZB152</t>
  </si>
  <si>
    <t>Páska bepa clip vario dětský 15 cm s háčky á 20 ks NKS:200221</t>
  </si>
  <si>
    <t>ZB257</t>
  </si>
  <si>
    <t>Stříkačka injectomat spritze 50 ml 9000731</t>
  </si>
  <si>
    <t>ZB377</t>
  </si>
  <si>
    <t>Systém odsávací uzavřený TC CH10 neo / pedi  40,5 cm 1910-5</t>
  </si>
  <si>
    <t>ZB473</t>
  </si>
  <si>
    <t>Filtr antibakteriální Uni junior bal. á 50 ks M1003346</t>
  </si>
  <si>
    <t>ZC913</t>
  </si>
  <si>
    <t>Elektroda defibrilační pro děti 0-33/BS/ 0-15 kg quick combo 11996-000093</t>
  </si>
  <si>
    <t>ZI496</t>
  </si>
  <si>
    <t xml:space="preserve">Elektroda QC pro dospělé 11996-000017 </t>
  </si>
  <si>
    <t>ZI120</t>
  </si>
  <si>
    <t>Manžeta TK novorozenecká č. 4 M1872B</t>
  </si>
  <si>
    <t>ZE784</t>
  </si>
  <si>
    <t>Konektor bezjehlový smartsite modrý 2000E7D</t>
  </si>
  <si>
    <t>DG382</t>
  </si>
  <si>
    <t>Bactec Plus Aerobic</t>
  </si>
  <si>
    <t>DG385</t>
  </si>
  <si>
    <t>Bactec Plus Anaerobic</t>
  </si>
  <si>
    <t>DA001</t>
  </si>
  <si>
    <t>PROUZKY DIAPHAN pro samotestování 50ks</t>
  </si>
  <si>
    <t>DG416</t>
  </si>
  <si>
    <t>S1 Rinse Solution, 2 Pcs</t>
  </si>
  <si>
    <t>DG417</t>
  </si>
  <si>
    <t>S2 Fluid pack, 1 Pc</t>
  </si>
  <si>
    <t>DG418</t>
  </si>
  <si>
    <t>S3 Fluid pack, 1 Pc</t>
  </si>
  <si>
    <t>DG426</t>
  </si>
  <si>
    <t>Clot Catcher 250 Pc</t>
  </si>
  <si>
    <t>DG427</t>
  </si>
  <si>
    <t>Printer paper OMNI/OMNI S, 6 Pcs</t>
  </si>
  <si>
    <t>DG424</t>
  </si>
  <si>
    <t>Autotrol plus B, level 2, 40 pcs</t>
  </si>
  <si>
    <t>DG423</t>
  </si>
  <si>
    <t>Autotrol plus B, level 1, 40 pcs</t>
  </si>
  <si>
    <t>DG422</t>
  </si>
  <si>
    <t>Sensor GLU/LAC</t>
  </si>
  <si>
    <t>DG419</t>
  </si>
  <si>
    <t>W Waste container, 2 Pcs</t>
  </si>
  <si>
    <t>DG425</t>
  </si>
  <si>
    <t>Autotrol plus B, level 3, 40 pcs</t>
  </si>
  <si>
    <t>800098</t>
  </si>
  <si>
    <t xml:space="preserve">-DEFIBRINOVANA KREV BERANI </t>
  </si>
  <si>
    <t>910058</t>
  </si>
  <si>
    <t>-CHLORID AMONNY P.A. 1000 G</t>
  </si>
  <si>
    <t>DD273</t>
  </si>
  <si>
    <t>Hydrogenuhličitan amonný p.a.</t>
  </si>
  <si>
    <t>ZF037</t>
  </si>
  <si>
    <t>Špička eppendorf Tips 2-200 ul bal. á 1000 ks 0030000870</t>
  </si>
  <si>
    <t>ZD678</t>
  </si>
  <si>
    <t>Sigmaware lab.tape-white L-8394</t>
  </si>
  <si>
    <t>ZD769</t>
  </si>
  <si>
    <t>Nůžky chirurgické rovné hrotnatotupé 15 cm 397113080120</t>
  </si>
  <si>
    <t>ZB862</t>
  </si>
  <si>
    <t>Pipeta serologická 10 ml á 200 ks 94010</t>
  </si>
  <si>
    <t>ZA768</t>
  </si>
  <si>
    <t>Špička epDualfilter Tips 0,1-10 ul S bal. á 960 ks 0030077504</t>
  </si>
  <si>
    <t>ZC796</t>
  </si>
  <si>
    <t>Zkumavka zamražovací 2 ml stoj. vnější á 100 ks R529231</t>
  </si>
  <si>
    <t>ZE157</t>
  </si>
  <si>
    <t>Špička epDuafilter Tips 0,1-10 ul M bal. á 960 ks 0030077512</t>
  </si>
  <si>
    <t>ZE821</t>
  </si>
  <si>
    <t>Špička eppendorf Tips 50-1000 ul á 2 x 500 ks 0030000919</t>
  </si>
  <si>
    <t>ZF212</t>
  </si>
  <si>
    <t>Mikrozkumavka eppendorf 3810X 1,5 ml bal. á 1000 ks 0030125150</t>
  </si>
  <si>
    <t>ZF216</t>
  </si>
  <si>
    <t>Mikrozkumavka Safe-Lock 2,0 ml 0030123344</t>
  </si>
  <si>
    <t>ZB225</t>
  </si>
  <si>
    <t>Zkumavka centrifugační 15 ml bal. á 800 ks 91015</t>
  </si>
  <si>
    <t>ZB261</t>
  </si>
  <si>
    <t>Špička epDualfilter Tips 50-1000 ul bal. á 960 ks 0030077571</t>
  </si>
  <si>
    <t>DB616</t>
  </si>
  <si>
    <t>Ethanolum 99,5% (pro lab.úč.)</t>
  </si>
  <si>
    <t>DA828</t>
  </si>
  <si>
    <t>ACETON P.A.</t>
  </si>
  <si>
    <t>DD659</t>
  </si>
  <si>
    <t>kyselina octová p.a.</t>
  </si>
  <si>
    <t>DC166</t>
  </si>
  <si>
    <t>ETHANOL 99,5%,  P.A.</t>
  </si>
  <si>
    <t>DG393</t>
  </si>
  <si>
    <t>Ethanol 96%</t>
  </si>
  <si>
    <t>DA231</t>
  </si>
  <si>
    <t>Cobas DNA Sample Preparation Kit</t>
  </si>
  <si>
    <t>DE447</t>
  </si>
  <si>
    <t>QIAquick PCR purification kit (250)</t>
  </si>
  <si>
    <t>DG230</t>
  </si>
  <si>
    <t>ISOPROPYLALKOHOL P.A.</t>
  </si>
  <si>
    <t>DD276</t>
  </si>
  <si>
    <t>Xylen p.a.</t>
  </si>
  <si>
    <t>DG231</t>
  </si>
  <si>
    <t>Ethanol 99,8% UV spektroskopie, 1L</t>
  </si>
  <si>
    <t>DA849</t>
  </si>
  <si>
    <t>therascreen KRAS RGQ PCR Kit,(24 reactions)</t>
  </si>
  <si>
    <t>ZA502</t>
  </si>
  <si>
    <t>Tampon stáčený 30 x 60 nesterilní 1320300406</t>
  </si>
  <si>
    <t>ZI974</t>
  </si>
  <si>
    <t>Pěna střední V.A.C M8275052</t>
  </si>
  <si>
    <t>ZI977</t>
  </si>
  <si>
    <t>Kanystr s gelem V.A.C. 500 ml M6275063</t>
  </si>
  <si>
    <t>KG978</t>
  </si>
  <si>
    <t>kleště bioptické á 20 ks FB-231K N1081220</t>
  </si>
  <si>
    <t>ZD012</t>
  </si>
  <si>
    <t>Válec odměrný 100 ml 632432151130</t>
  </si>
  <si>
    <t>ZE561</t>
  </si>
  <si>
    <t>Sonda Freka PEG žaludeční universal intestinal CH12 7901351</t>
  </si>
  <si>
    <t>ZD075</t>
  </si>
  <si>
    <t>Sonda Freka PEG žaludeční universal intestinal CH9 7901051</t>
  </si>
  <si>
    <t>KG976</t>
  </si>
  <si>
    <t>kleště bioptické á 20 ks FB-240U E0482107</t>
  </si>
  <si>
    <t>DB325</t>
  </si>
  <si>
    <t>ITEST-HELICOBACTER</t>
  </si>
  <si>
    <t>DG379</t>
  </si>
  <si>
    <t>Doprava 21%</t>
  </si>
  <si>
    <t>Spotřeba zdravotnického materiálu - orientační přehled</t>
  </si>
  <si>
    <t>ON Data</t>
  </si>
  <si>
    <t>003 - Pracoviště LSPP</t>
  </si>
  <si>
    <t>102 - Pracoviště angiologie</t>
  </si>
  <si>
    <t>103 - Pracoviště diabetologie</t>
  </si>
  <si>
    <t>105 - Pracoviště gastroenterologie a hepatologie</t>
  </si>
  <si>
    <t>108 - Pracoviště nefrologie</t>
  </si>
  <si>
    <t>202 - Pracoviště klinické hematologie</t>
  </si>
  <si>
    <t>205 - Pracoviště tuberkulózy a respiračních nemocí</t>
  </si>
  <si>
    <t>207 - Pracoviště alergologie a klinické imunologie</t>
  </si>
  <si>
    <t>301 - Pracoviště pediatrie</t>
  </si>
  <si>
    <t>302 - Pracoviště dětské kardiologie</t>
  </si>
  <si>
    <t>409 - Pracoviště dětské neurologie</t>
  </si>
  <si>
    <t>701 - Pracoviště otorinolaryngologie</t>
  </si>
  <si>
    <t>816 - Laboratoř lékařské genetiky</t>
  </si>
  <si>
    <t xml:space="preserve"> </t>
  </si>
  <si>
    <t>Ambulantní péče znamená, že pacient v den poskytnutí zdravotní péče není hospitalizován ve FNOL</t>
  </si>
  <si>
    <t>Zdravotní výkony vykázané na pracovišti v rámci ambulantní péče *</t>
  </si>
  <si>
    <t>003</t>
  </si>
  <si>
    <t>V</t>
  </si>
  <si>
    <t>09547</t>
  </si>
  <si>
    <t>REGULAČNÍ POPLATEK -- POJIŠTĚNEC OD ÚHRADY POPLATK</t>
  </si>
  <si>
    <t>09545</t>
  </si>
  <si>
    <t>REGULAČNÍ POPLATEK ZA POHOTOVOSTNÍ SLUŽBU -- POPLA</t>
  </si>
  <si>
    <t>02033</t>
  </si>
  <si>
    <t>CÍLENÉ VYŠETŘENÍ PRAKTICKÝM LÉKAŘEM PRO DĚTI A DOR</t>
  </si>
  <si>
    <t>09543</t>
  </si>
  <si>
    <t>REGULAČNÍ POPLATEK ZA NÁVŠTĚVU -- POPLATEK UHRAZEN</t>
  </si>
  <si>
    <t>103</t>
  </si>
  <si>
    <t>06145</t>
  </si>
  <si>
    <t>REEDUKACE PACIENTA S DIABETEM MELLITEM A JEMU BLÍZ</t>
  </si>
  <si>
    <t>09511</t>
  </si>
  <si>
    <t>MINIMÁLNÍ KONTAKT LÉKAŘE S PACIENTEM</t>
  </si>
  <si>
    <t>13051</t>
  </si>
  <si>
    <t>CÍLENÁ EDUKACE  DIABETIKA</t>
  </si>
  <si>
    <t>13075</t>
  </si>
  <si>
    <t>KONTINUÁLNÍ MONITOROVÁNÍ GLYKÉMIE POMOCÍ SENZORU</t>
  </si>
  <si>
    <t>09555</t>
  </si>
  <si>
    <t>OŠETŘENÍ DÍTĚTE DO 6 LET</t>
  </si>
  <si>
    <t>09119</t>
  </si>
  <si>
    <t xml:space="preserve">ODBĚR KRVE ZE ŽÍLY U DOSPĚLÉHO NEBO DÍTĚTE NAD 10 </t>
  </si>
  <si>
    <t>13023</t>
  </si>
  <si>
    <t>KONTROLNÍ VYŠETŘENÍ DIABETOLOGEM</t>
  </si>
  <si>
    <t>09513</t>
  </si>
  <si>
    <t>TELEFONICKÁ KONZULTACE OŠETŘUJÍCÍHO LÉKAŘE PACIENT</t>
  </si>
  <si>
    <t>13022</t>
  </si>
  <si>
    <t>CÍLENÉ VYŠETŘENÍ DIABETOLOGEM</t>
  </si>
  <si>
    <t>105</t>
  </si>
  <si>
    <t>0025564</t>
  </si>
  <si>
    <t>0025566</t>
  </si>
  <si>
    <t>09117</t>
  </si>
  <si>
    <t>ODBĚR KRVE ZE ŽÍLY U DÍTĚTĚ DO 10 LET</t>
  </si>
  <si>
    <t>15180</t>
  </si>
  <si>
    <t>RYCHLÝ UREÁZOVÝ TEST (CLO TEST)</t>
  </si>
  <si>
    <t>15401</t>
  </si>
  <si>
    <t>ESOFAGOGASTRODUODENOSKOPIE</t>
  </si>
  <si>
    <t>15440</t>
  </si>
  <si>
    <t>ODBĚR BIOPTICKÉHO MATERIÁLU PŘI ENDOSKOPII</t>
  </si>
  <si>
    <t>15445</t>
  </si>
  <si>
    <t xml:space="preserve">POUŽITÍ VIDEOENDOSKOPU PŘI ENDOSKOPICKÉM VÝKONU Á </t>
  </si>
  <si>
    <t>99991</t>
  </si>
  <si>
    <t>(VZP) KÓD POUZE PRO CENTRA DLE VYHL. 368/2006 - SL</t>
  </si>
  <si>
    <t>15404</t>
  </si>
  <si>
    <t>TOTÁLNÍ KOLOSKOPIE</t>
  </si>
  <si>
    <t>15402</t>
  </si>
  <si>
    <t>REKTOSKOPIE</t>
  </si>
  <si>
    <t>09245</t>
  </si>
  <si>
    <t>ZAVEDENÍ GASTRICKÉ SONDY PRO ENTERÁLNÍ VÝŽIVU</t>
  </si>
  <si>
    <t>09215</t>
  </si>
  <si>
    <t>INJEKCE I. M., S. C., I. D.</t>
  </si>
  <si>
    <t>09523</t>
  </si>
  <si>
    <t>EDUKAČNÍ POHOVOR LÉKAŘE S NEMOCNÝM ČI RODINOU</t>
  </si>
  <si>
    <t>15022</t>
  </si>
  <si>
    <t>CÍLENÉ VYŠETŘENÍ GASTROENTEROLOGEM</t>
  </si>
  <si>
    <t>108</t>
  </si>
  <si>
    <t>0014968</t>
  </si>
  <si>
    <t>0014969</t>
  </si>
  <si>
    <t>EPREX 400 IU/0,1ML</t>
  </si>
  <si>
    <t>0026704</t>
  </si>
  <si>
    <t>09561</t>
  </si>
  <si>
    <t>VYBAVENÍ PACIENTA PRO PÉČI MIMO ZDRAVOTNICKÉ ZAŘÍZ</t>
  </si>
  <si>
    <t>17129</t>
  </si>
  <si>
    <t>NEINVASIVNÍ AMBULANTNÍ MONITOROVÁNÍ KREVNÍHO TLAKU</t>
  </si>
  <si>
    <t>18022</t>
  </si>
  <si>
    <t>CÍLENÉ VYŠETŘENÍ NEFROLOGEM</t>
  </si>
  <si>
    <t>18023</t>
  </si>
  <si>
    <t>KONTROLNÍ VYŠETŘENÍ NEFROLOGEM</t>
  </si>
  <si>
    <t>202</t>
  </si>
  <si>
    <t>0011420</t>
  </si>
  <si>
    <t>VINCRISTINE TEVA 1 MG/ML</t>
  </si>
  <si>
    <t>0011421</t>
  </si>
  <si>
    <t>0013873</t>
  </si>
  <si>
    <t>ALEXAN 50 MG/ML</t>
  </si>
  <si>
    <t>0013874</t>
  </si>
  <si>
    <t>0016470</t>
  </si>
  <si>
    <t>KIOVIG 100MG/ML</t>
  </si>
  <si>
    <t>0027197</t>
  </si>
  <si>
    <t>0027803</t>
  </si>
  <si>
    <t>EXJADE</t>
  </si>
  <si>
    <t>0028026</t>
  </si>
  <si>
    <t>GLIVEC</t>
  </si>
  <si>
    <t>GLIVEC 100 MG</t>
  </si>
  <si>
    <t>0028028</t>
  </si>
  <si>
    <t>0031966</t>
  </si>
  <si>
    <t>0042267</t>
  </si>
  <si>
    <t>ADRIBLASTINA CS</t>
  </si>
  <si>
    <t>0042270</t>
  </si>
  <si>
    <t>0078914</t>
  </si>
  <si>
    <t>NEUPOGEN 30 MU/0,5 ML</t>
  </si>
  <si>
    <t>0087240</t>
  </si>
  <si>
    <t>FANHDI 100 I.U./ML</t>
  </si>
  <si>
    <t>0089028</t>
  </si>
  <si>
    <t>IMMUNATE STIM PLUS 500</t>
  </si>
  <si>
    <t>0089029</t>
  </si>
  <si>
    <t>IMMUNATE STIM PLUS 1000</t>
  </si>
  <si>
    <t>0090099</t>
  </si>
  <si>
    <t>FACTOR VII BAXTER 600 IU</t>
  </si>
  <si>
    <t>0107681</t>
  </si>
  <si>
    <t>DOXORUBICIN EBEWE 2 MG/ML</t>
  </si>
  <si>
    <t>0139063</t>
  </si>
  <si>
    <t>DOXORUBICIN TEVA 2 MG/ML</t>
  </si>
  <si>
    <t>0139065</t>
  </si>
  <si>
    <t>0149993</t>
  </si>
  <si>
    <t>0155379</t>
  </si>
  <si>
    <t>0500566</t>
  </si>
  <si>
    <t>ZARZIO 30 MU/0,5 ML</t>
  </si>
  <si>
    <t>0500683</t>
  </si>
  <si>
    <t>9999999</t>
  </si>
  <si>
    <t>Nespecifikovany LEK</t>
  </si>
  <si>
    <t>2</t>
  </si>
  <si>
    <t>0007955</t>
  </si>
  <si>
    <t>Erytrocyty deleukotizované</t>
  </si>
  <si>
    <t>0007957</t>
  </si>
  <si>
    <t>0107959</t>
  </si>
  <si>
    <t>Trombocyty z aferézy deleukotizované</t>
  </si>
  <si>
    <t>0407942</t>
  </si>
  <si>
    <t>Příplatek za ozáření</t>
  </si>
  <si>
    <t>3</t>
  </si>
  <si>
    <t>0038953</t>
  </si>
  <si>
    <t>JEHLA TREPANOBIOPTICKÁ - JAMSHIDI S ERGONOM. DRŽ.</t>
  </si>
  <si>
    <t>0038968</t>
  </si>
  <si>
    <t>JEHLA STERNÁLNÍ - ILLINOIS DIN1515X</t>
  </si>
  <si>
    <t>09220</t>
  </si>
  <si>
    <t>KANYLACE PERIFERNÍ ŽÍLY VČETNĚ INFÚZE</t>
  </si>
  <si>
    <t>09227</t>
  </si>
  <si>
    <t>I. V. APLIKACE KRVE NEBO KREVNÍCH DERIVÁTŮ</t>
  </si>
  <si>
    <t>22114</t>
  </si>
  <si>
    <t>PUNKCE KOSTNÍ DŘENĚ A ASPIRACE</t>
  </si>
  <si>
    <t>22029</t>
  </si>
  <si>
    <t>(VZP) VYDÁNÍ ANTIHEMOFILICKÝCH PŘÍPRAVKŮ PRO DOMÁC</t>
  </si>
  <si>
    <t>22022</t>
  </si>
  <si>
    <t>CÍLENÉ VYŠETŘENÍ HEMATOLOGEM</t>
  </si>
  <si>
    <t>22118</t>
  </si>
  <si>
    <t>TREPANOBIOPSIE KOSTNÍ</t>
  </si>
  <si>
    <t>09125</t>
  </si>
  <si>
    <t>PULZNÍ OXYMETRIE</t>
  </si>
  <si>
    <t>22023</t>
  </si>
  <si>
    <t>KONTROLNÍ VYŠETŘENÍ HEMATOLOGEM</t>
  </si>
  <si>
    <t>22021</t>
  </si>
  <si>
    <t>KOMPLEXNÍ VYŠETŘENÍ HEMATOLOGEM</t>
  </si>
  <si>
    <t>205</t>
  </si>
  <si>
    <t>0027635</t>
  </si>
  <si>
    <t>SYNAGI</t>
  </si>
  <si>
    <t>SYNAGIS 50 MG</t>
  </si>
  <si>
    <t>0027636</t>
  </si>
  <si>
    <t>25135</t>
  </si>
  <si>
    <t>APLIKACE BRONCHODILATANCIA</t>
  </si>
  <si>
    <t>27101</t>
  </si>
  <si>
    <t>KVANTITATIVNÍ STANOVENÍ OXIDU DUSNATÉHO VE VYDECHO</t>
  </si>
  <si>
    <t>27220</t>
  </si>
  <si>
    <t>INTRADERMÁLNÍ TEST JINÝ</t>
  </si>
  <si>
    <t>25213</t>
  </si>
  <si>
    <t>SPIROMETRIE (OBVYKLE METODOU PRŮTOK - OBJEM)</t>
  </si>
  <si>
    <t>25237</t>
  </si>
  <si>
    <t>MĚŘENÍ IMPEDANCE, ODPORU A REAKTANCE DÝCHACÍCH CES</t>
  </si>
  <si>
    <t>25023</t>
  </si>
  <si>
    <t>KONTROLNÍ VYŠETŘENÍ PNEUMOLOGEM</t>
  </si>
  <si>
    <t>25022</t>
  </si>
  <si>
    <t>CÍLENÉ VYŠETŘENÍ PNEUMOLOGEM</t>
  </si>
  <si>
    <t>25133</t>
  </si>
  <si>
    <t>APLIKACE SPECIFICKÉHO NEBO NESPECIFICKÉHO BRONCHOP</t>
  </si>
  <si>
    <t>207</t>
  </si>
  <si>
    <t>27021</t>
  </si>
  <si>
    <t>KOMPLEXNÍ VYŠETŘENÍ ALERGOLOGEM A KLINICKÝM IMUNOL</t>
  </si>
  <si>
    <t>27240</t>
  </si>
  <si>
    <t>KOŽNÍ TEST ALERGENEM - PRICK TEST</t>
  </si>
  <si>
    <t>27260</t>
  </si>
  <si>
    <t>DVOJITĚ SLEPÝ PLACEBEM KONTROLOVANÝ POTRAVINOVÝ OR</t>
  </si>
  <si>
    <t>31023</t>
  </si>
  <si>
    <t>KONTROLNÍ VYŠETŘENÍ DĚTSKÝM LÉKAŘEM</t>
  </si>
  <si>
    <t>31022</t>
  </si>
  <si>
    <t>CÍLENÉ VYŠETŘENÍ DĚTSKÝM LÉKAŘEM</t>
  </si>
  <si>
    <t>27022</t>
  </si>
  <si>
    <t>CÍLENÉ VYŠETŘENÍ ALERGOLOGEM A KLINICKÝM IMUNOLOGE</t>
  </si>
  <si>
    <t>27023</t>
  </si>
  <si>
    <t>KONTROLNÍ VYŠETŘENÍ ALERGOLOGEM A KLINICKÝM IMUNOL</t>
  </si>
  <si>
    <t>301</t>
  </si>
  <si>
    <t>0001656</t>
  </si>
  <si>
    <t>0006215</t>
  </si>
  <si>
    <t>DIPHERELINE S.R. 11,25 MG</t>
  </si>
  <si>
    <t>0096107</t>
  </si>
  <si>
    <t>09111</t>
  </si>
  <si>
    <t>ODBĚR KAPILÁRNÍ KRVE</t>
  </si>
  <si>
    <t>09127</t>
  </si>
  <si>
    <t>EKG VYŠETŘENÍ</t>
  </si>
  <si>
    <t>09217</t>
  </si>
  <si>
    <t xml:space="preserve">INTRAVENÓZNÍ INJEKCE U KOJENCE NEBO DÍTĚTE  DO 10 </t>
  </si>
  <si>
    <t>09221</t>
  </si>
  <si>
    <t>INFÚZE U KOJENCE NEBO DÍTĚTE DO 10 LET</t>
  </si>
  <si>
    <t>09237</t>
  </si>
  <si>
    <t>OŠETŘENÍ A PŘEVAZ RÁNY VČETNĚ OŠETŘENÍ KOŽNÍCH A P</t>
  </si>
  <si>
    <t>09532</t>
  </si>
  <si>
    <t>PROHLÍDKA OSOBY DISPENZARIZOVANÉ</t>
  </si>
  <si>
    <t>13021</t>
  </si>
  <si>
    <t>KOMPLEXNÍ VYŠETŘENÍ DIABETOLOGEM</t>
  </si>
  <si>
    <t>14110</t>
  </si>
  <si>
    <t>DYNAMICKÉ TESTY V ENDOKRINOLOGII</t>
  </si>
  <si>
    <t>25235</t>
  </si>
  <si>
    <t>INHALAČNÍ AEROSOLOVÁ LÉČBA</t>
  </si>
  <si>
    <t>31013</t>
  </si>
  <si>
    <t>09563</t>
  </si>
  <si>
    <t>VÝKON ÚSTAVNÍ POHOTOVOSTNÍ SLUŽBY</t>
  </si>
  <si>
    <t>31021</t>
  </si>
  <si>
    <t>KOMPLEXNÍ VYŠETŘENÍ DĚTSKÝM LÉKAŘEM</t>
  </si>
  <si>
    <t>09219</t>
  </si>
  <si>
    <t xml:space="preserve">INTRAVENÓZNÍ INJEKCE U DOSPĚLÉHO ČI DÍTĚTE NAD 10 </t>
  </si>
  <si>
    <t>09525</t>
  </si>
  <si>
    <t>ROZHOVOR LÉKAŘE S RODINOU</t>
  </si>
  <si>
    <t>09115</t>
  </si>
  <si>
    <t>ODBĚR BIOLOGICKÉHO MATERIÁLU JINÉHO NEŽ KREV NA KV</t>
  </si>
  <si>
    <t>31011</t>
  </si>
  <si>
    <t>31110</t>
  </si>
  <si>
    <t>VYŠETŘENÍ CHLORIDŮ V POTU PILOKARPINOVOU IONTOFORÉ</t>
  </si>
  <si>
    <t>09123</t>
  </si>
  <si>
    <t>ANALÝZA MOČI CHEMICKY</t>
  </si>
  <si>
    <t>31012</t>
  </si>
  <si>
    <t>76211</t>
  </si>
  <si>
    <t>KATETRIZACE MOČOVÉHO MĚCHÝŘE PERMANENTNÍ CÉVKOU</t>
  </si>
  <si>
    <t>302</t>
  </si>
  <si>
    <t>17111</t>
  </si>
  <si>
    <t>EKG VYŠETŘENÍ SPECIALISTOU</t>
  </si>
  <si>
    <t>17260</t>
  </si>
  <si>
    <t>ZÁKLADNÍ ECHOKARDIOGRAFICKÉ VYŠETŘENÍ</t>
  </si>
  <si>
    <t>17261</t>
  </si>
  <si>
    <t>SPECIALIZOVANÉ ECHOKARDIOGRAFICKÉ VYŠETŘENÍ</t>
  </si>
  <si>
    <t>32023</t>
  </si>
  <si>
    <t>KONTROLNÍ VYŠETŘENÍ DĚTSKÝM KARDIOLOGEM</t>
  </si>
  <si>
    <t>32022</t>
  </si>
  <si>
    <t>CÍLENÉ VYŠETŘENÍ DĚTSKÝM KARDIOLOGEM</t>
  </si>
  <si>
    <t>17263</t>
  </si>
  <si>
    <t>SPECIALIZOVANÁ KONTRASTNÍ ECHOKARDIOGRAFIE</t>
  </si>
  <si>
    <t>32431</t>
  </si>
  <si>
    <t>SPECIALIZOVANÉ ECHOKARDIOGRAFICKÉ VYŠETŘENÍ U DĚTÍ</t>
  </si>
  <si>
    <t>32021</t>
  </si>
  <si>
    <t>KOMPLEXNÍ VYŠETŘENÍ DĚTSKÝM KARDIOLOGEM</t>
  </si>
  <si>
    <t>409</t>
  </si>
  <si>
    <t>0032074</t>
  </si>
  <si>
    <t>DYSPORT 500 SPEYWOOD JEDNOTEK</t>
  </si>
  <si>
    <t>0165476</t>
  </si>
  <si>
    <t>DYSPORT 300 SPEYWOOD JEDNOTEK</t>
  </si>
  <si>
    <t>29001</t>
  </si>
  <si>
    <t>KOMPLEXNÍ VYŠETŘENÍ DĚTSKÝM NEUROLOGEM</t>
  </si>
  <si>
    <t>29015</t>
  </si>
  <si>
    <t>EEG STANDARDNÍ VYŠETŘENÍ U DĚTÍ DO 6 LET - VYHODNO</t>
  </si>
  <si>
    <t>29025</t>
  </si>
  <si>
    <t>EEG S UŽITÍM AKTIVAČNÍCH METOD U DĚTÍ DO 6 LET - V</t>
  </si>
  <si>
    <t>29125</t>
  </si>
  <si>
    <t>EEG S UŽITÍM AKTIVAČNÍCH METOD - VYHODNOCENÍ</t>
  </si>
  <si>
    <t>29123</t>
  </si>
  <si>
    <t>EEG S UŽITÍM AKTIVAČNÍCH METOD (JEN TECHNICKÉ PROV</t>
  </si>
  <si>
    <t>29002</t>
  </si>
  <si>
    <t>CÍLENÉ VYŠETŘENÍ DĚTSKÝM NEUROLOGEM</t>
  </si>
  <si>
    <t>29003</t>
  </si>
  <si>
    <t>KONTROLNÍ VYŠETŘENÍ DĚTSKÝM NEUROLOGEM</t>
  </si>
  <si>
    <t>29004</t>
  </si>
  <si>
    <t>SPECIÁLNÍ VYŠETŘOVACÍ TESTY PROVÁDĚNÉ DĚTSKÝM NEUR</t>
  </si>
  <si>
    <t>29024</t>
  </si>
  <si>
    <t>EEG S UŽITÍM AKTIVAČNÍCH METOD U DĚTÍ DO 6 LET - J</t>
  </si>
  <si>
    <t>29014</t>
  </si>
  <si>
    <t>EEG STANDARDNÍ VYŠETŘENÍ VČETNĚ HYPERVENTILACE U D</t>
  </si>
  <si>
    <t>701</t>
  </si>
  <si>
    <t>816</t>
  </si>
  <si>
    <t>91431</t>
  </si>
  <si>
    <t>ZVLÁŠTĚ NÁROČNÉ IZOLACE BUNĚK GRADIENTOVOU CENTRIF</t>
  </si>
  <si>
    <t>94127</t>
  </si>
  <si>
    <t>ELEKTROFORÉZA NUKLEOVÝCH KYSELIN V POLYAKRYLAMIDU</t>
  </si>
  <si>
    <t>94201</t>
  </si>
  <si>
    <t>(VZP) FLUORESCENČNÍ IN SITU HYBRIDIZACE LIDSKÉ DNA</t>
  </si>
  <si>
    <t>94119</t>
  </si>
  <si>
    <t>IZOLACE A UCHOVÁNÍ LIDSKÉ DNA (RNA)</t>
  </si>
  <si>
    <t>94115</t>
  </si>
  <si>
    <t>IN SITU HYBRIDIZACE LIDSKÉ DNA SE ZNAČENOU SONDOU</t>
  </si>
  <si>
    <t>94189</t>
  </si>
  <si>
    <t>HYBRIDIZACE DNA SE ZNAČENOU SONDOU</t>
  </si>
  <si>
    <t>94199</t>
  </si>
  <si>
    <t>AMPLIFIKACE METODOU PCR</t>
  </si>
  <si>
    <t>94123</t>
  </si>
  <si>
    <t>PCR ANALÝZA LIDSKÉ DNA</t>
  </si>
  <si>
    <t>94200</t>
  </si>
  <si>
    <t xml:space="preserve">(VZP) KVANTITATIVNÍ PCR (qPCR) V REÁLNÉM ČASE PRO </t>
  </si>
  <si>
    <t>Zdravotní výkony + ZUM + ZULP vykázané na pracovišti v rámci ambulantní péče - orientační přehled</t>
  </si>
  <si>
    <t>02 - II. INTERNÍ  KLINIKA</t>
  </si>
  <si>
    <t>04 - I. CHIRURGICKÁ KLINIKA</t>
  </si>
  <si>
    <t>06 - NEUROCHIRURGICKÁ KLINIKA</t>
  </si>
  <si>
    <t>08 - PORODNICKO-GYNEKOLOGICKÁ KLINIKA</t>
  </si>
  <si>
    <t>09 - NOVOROZENECKÉ ODDĚLENÍ</t>
  </si>
  <si>
    <t>10 - DĚTSKÁ KLINIKA</t>
  </si>
  <si>
    <t>13 - OTOLARYNGOLOGICKÁ KLINIKA</t>
  </si>
  <si>
    <t>16 - KLINIKA PLICNÍCH NEMOCÍ A TUBERKULÓZY</t>
  </si>
  <si>
    <t>18 - KLINIKA PSYCHIATRIE</t>
  </si>
  <si>
    <t>20 - KLINIKA CHOROB KOŽNÍCH A POHLAVNÍCH</t>
  </si>
  <si>
    <t>21 - ONKOLOGICKÁ KLINIKA</t>
  </si>
  <si>
    <t>29 - ODDĚLENÍ PLASTICKÉ A ESTETICKÉ CHIRURGIE</t>
  </si>
  <si>
    <t>31 - TRAUMATOLOGICKÉ ODDĚLENÍ</t>
  </si>
  <si>
    <t>50 - KARDIOCHIRURGICKÁ KLINIKA</t>
  </si>
  <si>
    <t>59 - ODD. INTENZIVNÍ PÉČE CHIRURGICKÝCH OBORŮ</t>
  </si>
  <si>
    <t>02</t>
  </si>
  <si>
    <t>04</t>
  </si>
  <si>
    <t>94211</t>
  </si>
  <si>
    <t>DLOUHODOBÁ KULTIVACE BUNĚK RŮZNÝCH TKÁNÍ Z PRENATÁ</t>
  </si>
  <si>
    <t>87415</t>
  </si>
  <si>
    <t>CYTOLOGICKÉ OTISKY A STĚRY -  ZA 4-10 PREPARÁTŮ</t>
  </si>
  <si>
    <t>94195</t>
  </si>
  <si>
    <t>SYNTÉZA cDNA REVERZNÍ TRANSKRIPCÍ</t>
  </si>
  <si>
    <t>06</t>
  </si>
  <si>
    <t>08</t>
  </si>
  <si>
    <t>09</t>
  </si>
  <si>
    <t>25113</t>
  </si>
  <si>
    <t>FLEXIBILNÍ BRONCHOSKOPIE DIAGNOSTICKÁ NEBO TERAPEU</t>
  </si>
  <si>
    <t>02023</t>
  </si>
  <si>
    <t>01024</t>
  </si>
  <si>
    <t>KONTROLNÍ VYŠETŘENÍ PRAKTICKÝM LÉKAŘEM</t>
  </si>
  <si>
    <t>02024</t>
  </si>
  <si>
    <t xml:space="preserve">KONTROLNÍ VYŠETŘENÍ PRAKTICKÝM LÉKAŘEM PRO DĚTI A </t>
  </si>
  <si>
    <t>0151008</t>
  </si>
  <si>
    <t>KATÉTR PH METRICKÝ 2 KANÁLOVÝ, AB 5-21CM - JEDNORÁ</t>
  </si>
  <si>
    <t>15160</t>
  </si>
  <si>
    <t>PH METRIE JÍCNU</t>
  </si>
  <si>
    <t>15960</t>
  </si>
  <si>
    <t>ENDOSKOPICKÁ GASTROSTOMIE - PŘIČTI K CENĚ ZÁKLADNÍ</t>
  </si>
  <si>
    <t>15403</t>
  </si>
  <si>
    <t>KOLOSKOPIE NEÚPLNÁ  (NEBO SIGMOIDEOSKOPIE)</t>
  </si>
  <si>
    <t>25119</t>
  </si>
  <si>
    <t>BRONCHOALVEOLÁRNÍ LAVÁŽ (BAL) (PŘIČTI K CENĚ ZÁKL.</t>
  </si>
  <si>
    <t>25123</t>
  </si>
  <si>
    <t xml:space="preserve">INSTILACE LÉČEBNÝCH A DIAGNOSTICKÝCH PŘÍPRAVKŮ DO </t>
  </si>
  <si>
    <t>25117</t>
  </si>
  <si>
    <t>CÍLENÁ ASPIRACE ENDOBRONCHIÁLNÍHO MATERIÁLU NEBO K</t>
  </si>
  <si>
    <t>2F2</t>
  </si>
  <si>
    <t>09544</t>
  </si>
  <si>
    <t>REGULAČNÍ POPLATEK ZA KAŽDÝ DEN LŮŽKOVÉ PÉČE -- PO</t>
  </si>
  <si>
    <t>2T2</t>
  </si>
  <si>
    <t>0003952</t>
  </si>
  <si>
    <t>AMIKIN 500 MG</t>
  </si>
  <si>
    <t>0011389</t>
  </si>
  <si>
    <t>0011390</t>
  </si>
  <si>
    <t>0026041</t>
  </si>
  <si>
    <t>0026042</t>
  </si>
  <si>
    <t>0031968</t>
  </si>
  <si>
    <t>0049982</t>
  </si>
  <si>
    <t>0049983</t>
  </si>
  <si>
    <t>0049984</t>
  </si>
  <si>
    <t>0058092</t>
  </si>
  <si>
    <t>0072972</t>
  </si>
  <si>
    <t>0072973</t>
  </si>
  <si>
    <t>0076360</t>
  </si>
  <si>
    <t>0077044</t>
  </si>
  <si>
    <t>0083487</t>
  </si>
  <si>
    <t>MERONEM 500 MG</t>
  </si>
  <si>
    <t>0084229</t>
  </si>
  <si>
    <t>0084230</t>
  </si>
  <si>
    <t>0084231</t>
  </si>
  <si>
    <t>0085515</t>
  </si>
  <si>
    <t>FLEBOGAMMA 5%</t>
  </si>
  <si>
    <t>0085516</t>
  </si>
  <si>
    <t>0092206</t>
  </si>
  <si>
    <t>AUGMENTIN 600 MG</t>
  </si>
  <si>
    <t>0092207</t>
  </si>
  <si>
    <t>AUGMENTIN 1,2 G</t>
  </si>
  <si>
    <t>0093260</t>
  </si>
  <si>
    <t>0096414</t>
  </si>
  <si>
    <t>0097577</t>
  </si>
  <si>
    <t>0097687</t>
  </si>
  <si>
    <t>0107682</t>
  </si>
  <si>
    <t>0121238</t>
  </si>
  <si>
    <t>0137484</t>
  </si>
  <si>
    <t>ANBINEX</t>
  </si>
  <si>
    <t>0163175</t>
  </si>
  <si>
    <t>0163179</t>
  </si>
  <si>
    <t>0163180</t>
  </si>
  <si>
    <t>0163307</t>
  </si>
  <si>
    <t>0163310</t>
  </si>
  <si>
    <t>0164350</t>
  </si>
  <si>
    <t>TAZOCIN 4 G/0,5 G</t>
  </si>
  <si>
    <t>9999991</t>
  </si>
  <si>
    <t>ATENATIV</t>
  </si>
  <si>
    <t>0129057</t>
  </si>
  <si>
    <t>0137483</t>
  </si>
  <si>
    <t>0201030</t>
  </si>
  <si>
    <t>0017743</t>
  </si>
  <si>
    <t>DRÁT KIRSCHNERŮV OCEL</t>
  </si>
  <si>
    <t>0055769</t>
  </si>
  <si>
    <t>KATETR BROVIAC JEDNOLUMEN. STANDART 0600100</t>
  </si>
  <si>
    <t>0058362</t>
  </si>
  <si>
    <t>APPENDEKTOMIE DRG 90795</t>
  </si>
  <si>
    <t>0076931</t>
  </si>
  <si>
    <t>HŘEB ELASTICKÝ TITAN</t>
  </si>
  <si>
    <t>0082521</t>
  </si>
  <si>
    <t>DLAHA FIXAČNÍ CELÉ DOLNÍ KONČETINY - SÁDRA</t>
  </si>
  <si>
    <t>00631</t>
  </si>
  <si>
    <t>OD TYPU 31 - PRO NEMOCNICE TYPU 3, (KATEGORIE 6)</t>
  </si>
  <si>
    <t>00880</t>
  </si>
  <si>
    <t>ROZLIŠENÍ VYKÁZANÉ HOSPITALIZACE JAKO: = NOVÁ HOSP</t>
  </si>
  <si>
    <t>00881</t>
  </si>
  <si>
    <t>ROZLIŠENÍ VYKÁZANÉ HOSPITALIZACE JAKO: = POKRAČOVÁ</t>
  </si>
  <si>
    <t>34455</t>
  </si>
  <si>
    <t>(VZP) PORODNÍ VÁHA NOVOROZENCE NAD 2499 GRAMŮ</t>
  </si>
  <si>
    <t>22313</t>
  </si>
  <si>
    <t>SPECIALIZOVANÁ HEMATOLOGICKÁ LÉČBA NEMOCNÝCH NA SP</t>
  </si>
  <si>
    <t>00632</t>
  </si>
  <si>
    <t>OD TYPU 32 - PRO NEMOCNICE TYPU 3, (KATEGORIE 6)</t>
  </si>
  <si>
    <t>31130</t>
  </si>
  <si>
    <t>PŘIJETÍ DOPROVODU DÍTĚTE</t>
  </si>
  <si>
    <t>00668</t>
  </si>
  <si>
    <t>OD TYPU 68 - PRO NEMOCNICE TYPU 3, (KATEGORIE 6) -</t>
  </si>
  <si>
    <t>09550</t>
  </si>
  <si>
    <t>SIGNÁLNÍ VÝKON - INFORMACE O VYDÁNÍ ROZHODNUTÍ O D</t>
  </si>
  <si>
    <t>09551</t>
  </si>
  <si>
    <t>SIGNÁLNÍ VÝKON - INFORMACE O VYDÁNÍ ROZHODNUTÍ O U</t>
  </si>
  <si>
    <t>3F1</t>
  </si>
  <si>
    <t>0001093</t>
  </si>
  <si>
    <t>PENICILIN G 1,0 DRASELNÁ SOĹ BIOTIKA</t>
  </si>
  <si>
    <t>0004234</t>
  </si>
  <si>
    <t>DALACIN C</t>
  </si>
  <si>
    <t>0008807</t>
  </si>
  <si>
    <t>0008808</t>
  </si>
  <si>
    <t>0011592</t>
  </si>
  <si>
    <t>METRONIDAZOL B. BRAUN 5 MG/ML</t>
  </si>
  <si>
    <t>0011785</t>
  </si>
  <si>
    <t>AMIKIN 1 G</t>
  </si>
  <si>
    <t>0015273</t>
  </si>
  <si>
    <t>SULPERAZON 2 G IM/IV</t>
  </si>
  <si>
    <t>0015669</t>
  </si>
  <si>
    <t>0017376</t>
  </si>
  <si>
    <t>GAMMAGARD S/D</t>
  </si>
  <si>
    <t>0017377</t>
  </si>
  <si>
    <t>0017810</t>
  </si>
  <si>
    <t>0026039</t>
  </si>
  <si>
    <t>0027283</t>
  </si>
  <si>
    <t>REMICA</t>
  </si>
  <si>
    <t>0056801</t>
  </si>
  <si>
    <t>0066020</t>
  </si>
  <si>
    <t>0068998</t>
  </si>
  <si>
    <t>AMPICILIN 1,0 BIOTIKA</t>
  </si>
  <si>
    <t>0068999</t>
  </si>
  <si>
    <t>AMPICILIN 0,5 BIOTIKA</t>
  </si>
  <si>
    <t>0076353</t>
  </si>
  <si>
    <t>FORTUM 1 G</t>
  </si>
  <si>
    <t>0077018</t>
  </si>
  <si>
    <t>ULTRAVIST 370</t>
  </si>
  <si>
    <t>0077043</t>
  </si>
  <si>
    <t>0083050</t>
  </si>
  <si>
    <t>0083417</t>
  </si>
  <si>
    <t>MERONEM 1 G</t>
  </si>
  <si>
    <t>0092289</t>
  </si>
  <si>
    <t>EDICIN 0,5 G</t>
  </si>
  <si>
    <t>0096413</t>
  </si>
  <si>
    <t>GENTAMICIN LEK 40 MG/2 ML</t>
  </si>
  <si>
    <t>0097910</t>
  </si>
  <si>
    <t>HUMAN ALBUMIN GRIFOLS 20%</t>
  </si>
  <si>
    <t>0100328</t>
  </si>
  <si>
    <t>0125255</t>
  </si>
  <si>
    <t>CIPROFLOXACIN KABI 200 MG/100 ML INFUZNÍ ROZTOK</t>
  </si>
  <si>
    <t>0131654</t>
  </si>
  <si>
    <t>0131656</t>
  </si>
  <si>
    <t>0137499</t>
  </si>
  <si>
    <t>0155939</t>
  </si>
  <si>
    <t>0017378</t>
  </si>
  <si>
    <t>0164347</t>
  </si>
  <si>
    <t>0001018</t>
  </si>
  <si>
    <t>ŠROUB SAMOŘEZNÝ KORTIKÁLNÍ MALÝ FRAGMENTY OCEL</t>
  </si>
  <si>
    <t>0001154</t>
  </si>
  <si>
    <t>ŠROUB SAMOŘEZNÝ KORTIKÁLNÍ RUKA OCEL</t>
  </si>
  <si>
    <t>0001739</t>
  </si>
  <si>
    <t>0004070</t>
  </si>
  <si>
    <t>ŠROUB LCP A VA-LCP SAMOŘEZNÝ MALÝ FRAGMENT OCEL</t>
  </si>
  <si>
    <t>0004073</t>
  </si>
  <si>
    <t>0010767</t>
  </si>
  <si>
    <t>0012711</t>
  </si>
  <si>
    <t>IMPLANTÁT MAXILLOFACIÁLNÍ</t>
  </si>
  <si>
    <t>0012886</t>
  </si>
  <si>
    <t>JEHLA ULTRA VERESSIHO                  (PN 150)</t>
  </si>
  <si>
    <t>0012892</t>
  </si>
  <si>
    <t>APLIKÁTOR KLIPŮ ENDOSKOPIC.ROTAČNÍ ER 220.320.420</t>
  </si>
  <si>
    <t>0012985</t>
  </si>
  <si>
    <t>STAPLER LINEÁRNÍ TL30.TLH30.TLV30.TX30B.30G.30V</t>
  </si>
  <si>
    <t>0017745</t>
  </si>
  <si>
    <t>0017751</t>
  </si>
  <si>
    <t>0020135</t>
  </si>
  <si>
    <t>DRÁT EXTENČNÍ KIRSCHNER</t>
  </si>
  <si>
    <t>0020177</t>
  </si>
  <si>
    <t>ŠROUB KORTIKÁLNÍ</t>
  </si>
  <si>
    <t>0027737</t>
  </si>
  <si>
    <t>DLAHA LCP ROVNÁ MALÝ FRAGMENT OCEL</t>
  </si>
  <si>
    <t>0027807</t>
  </si>
  <si>
    <t>DLAHA ROVNÁ LCP REKONSTRUKČNÍ MALÝ FRAGMENT OCEL</t>
  </si>
  <si>
    <t>0028338</t>
  </si>
  <si>
    <t>SET RENÁLNÍ A NEFROSTOMICKÝ RE400740,400840,400940</t>
  </si>
  <si>
    <t>0028347</t>
  </si>
  <si>
    <t>KATETR RENODRAIN SAAMOSTATNÝ PIGTAIL, TYP YELLOW</t>
  </si>
  <si>
    <t>0028382</t>
  </si>
  <si>
    <t>SET RENÁLNÍ A NEFROSTOMICKÝ RE 440720</t>
  </si>
  <si>
    <t>0028411</t>
  </si>
  <si>
    <t>SET RENÁLNÍ A NEFROSTOMICKÝ RE 450105..106..110</t>
  </si>
  <si>
    <t>0029900</t>
  </si>
  <si>
    <t>JEHLA  K BIOPSII</t>
  </si>
  <si>
    <t>0030934</t>
  </si>
  <si>
    <t>DRÁT TI; VRTACÍ; VODÍCÍ</t>
  </si>
  <si>
    <t>0031888</t>
  </si>
  <si>
    <t>ŠROUB SPONGIÓZNÍ</t>
  </si>
  <si>
    <t>0034333</t>
  </si>
  <si>
    <t>JEHLA PUNKČNÍ, MITTY-POLACKOVA,ECHOTIP</t>
  </si>
  <si>
    <t>0046612</t>
  </si>
  <si>
    <t>DRÁT VODÍCÍ LUNDERQUIST RE-420780..180..380</t>
  </si>
  <si>
    <t>0051181</t>
  </si>
  <si>
    <t>TROKAR S OSTŘÍM XCEL, PRŮMĚR 11,12MM, DÉLKA 100MM</t>
  </si>
  <si>
    <t>0051334</t>
  </si>
  <si>
    <t>KATETR URETERÁLNÍ,POLLACK,FLEXI-TIP U-021305</t>
  </si>
  <si>
    <t>0051990</t>
  </si>
  <si>
    <t>KATETR URETER.PŘÍMÉ OLIV.,FLÉT.,CYL. ZAK.- AC50..5</t>
  </si>
  <si>
    <t>0052832</t>
  </si>
  <si>
    <t>STENT PERIFERNÍ URETERÁLNÍ OPTIPUR,POLYURETAN</t>
  </si>
  <si>
    <t>0053481</t>
  </si>
  <si>
    <t>SÁČEK - ENDO CATCH 10MM</t>
  </si>
  <si>
    <t>0053772</t>
  </si>
  <si>
    <t>STAPLER LINEÁRNÍ S BŘITEM  TCT10,TLC10</t>
  </si>
  <si>
    <t>0054525</t>
  </si>
  <si>
    <t>DRÁT VODÍCÍ</t>
  </si>
  <si>
    <t>0056344</t>
  </si>
  <si>
    <t>SADA PUNKČNÍ SUPRAPUBICKÁ - EASYCYST, 170718..1707</t>
  </si>
  <si>
    <t>0058371</t>
  </si>
  <si>
    <t>CHOLECYSTEKTOMIE PROSTÁ DRG 90818</t>
  </si>
  <si>
    <t>0058383</t>
  </si>
  <si>
    <t>VARIKOKÉLA DRG 90837</t>
  </si>
  <si>
    <t>0058423</t>
  </si>
  <si>
    <t>ENUKLEACE JEDNODUCHÉ CYSTY DRG 90805</t>
  </si>
  <si>
    <t>0058622</t>
  </si>
  <si>
    <t>STENT PERIFERNÍ URETERÁLNÍ WHITE STAR STENOSIS</t>
  </si>
  <si>
    <t>0058624</t>
  </si>
  <si>
    <t>SET NEFROSTOMICKÝ PUNKČNÍ RENODRAIN TYP YELLOW</t>
  </si>
  <si>
    <t>0058756</t>
  </si>
  <si>
    <t>VODIČ DRÁTĚNÝ ROADRUNNER</t>
  </si>
  <si>
    <t>0059756</t>
  </si>
  <si>
    <t>KATÉTR PH METRICKÝ 2 KANÁLOVÝ - OPAK.POUŽ.</t>
  </si>
  <si>
    <t>0067523</t>
  </si>
  <si>
    <t>IMPLANTÁT STŘEDOUŠNÍ PORP KLAČANSKÉHO</t>
  </si>
  <si>
    <t>0068059</t>
  </si>
  <si>
    <t>IMPLANTÁT MAMMÁRNÍ EXPANDER TKÁŇOVÝ</t>
  </si>
  <si>
    <t>0068060</t>
  </si>
  <si>
    <t>0077439</t>
  </si>
  <si>
    <t>ŠROUB KORTIKÁLNÍ SAMOŘEZNÝ</t>
  </si>
  <si>
    <t>0082000</t>
  </si>
  <si>
    <t>V.A.C.GRANUFOAM(PU PĚNA) VELIKOST M</t>
  </si>
  <si>
    <t>0082509</t>
  </si>
  <si>
    <t>DLAHA FIXAČNÍ - RUKA,PŘEDLOKTÍ - SÁDRA</t>
  </si>
  <si>
    <t>0082513</t>
  </si>
  <si>
    <t>DLAHA FIXAČNÍ CELÉ HORNÍ KONČETINY - SÁDRA</t>
  </si>
  <si>
    <t>0082517</t>
  </si>
  <si>
    <t>DLAHA FIXAČNÍ - NOHA,BÉREC - SÁDRA</t>
  </si>
  <si>
    <t>0082519</t>
  </si>
  <si>
    <t>OBVAZ CIRKULÁRNÍ - NOHA,BÉREC - SÁDRA</t>
  </si>
  <si>
    <t>0082523</t>
  </si>
  <si>
    <t>OBVAZ CIRKULÁRNÍ NA DOLNÍ KONČETINĚ - SÁDRA</t>
  </si>
  <si>
    <t>0098616</t>
  </si>
  <si>
    <t>ŠROUB KANYLOVANÝ TI T-DRIVE</t>
  </si>
  <si>
    <t>0098648</t>
  </si>
  <si>
    <t>0098656</t>
  </si>
  <si>
    <t>0098685</t>
  </si>
  <si>
    <t>PODLOŽKA TI</t>
  </si>
  <si>
    <t>0098686</t>
  </si>
  <si>
    <t>0099885</t>
  </si>
  <si>
    <t>ŠROUB KANYLOVANÝ KOMPRESNÍ TITAN</t>
  </si>
  <si>
    <t>0110664</t>
  </si>
  <si>
    <t>KOLÍK ODLAMOVACÍ K-SNAP</t>
  </si>
  <si>
    <t>0163308</t>
  </si>
  <si>
    <t>IMPLANTÁT OČNÍ KANYLA SLZNÉ CESTY</t>
  </si>
  <si>
    <t>0163597</t>
  </si>
  <si>
    <t>0027901</t>
  </si>
  <si>
    <t>STENT PERIFERNÍ URETERÁLNÍ WHITE STAR DOUBLE-J</t>
  </si>
  <si>
    <t>0097862</t>
  </si>
  <si>
    <t>18310</t>
  </si>
  <si>
    <t>RENÁLNÍ PUNKČNÍ BIOPSIE</t>
  </si>
  <si>
    <t>29410</t>
  </si>
  <si>
    <t>ODBĚR MOZKOMÍŠNÍHO MOKU LUMBÁLNÍ NEBO SUBOKCIPITÁL</t>
  </si>
  <si>
    <t>99981</t>
  </si>
  <si>
    <t xml:space="preserve">(VZP) PACIENT HOSPITALIZOVANÝ V LŮŽKOVÉM ZAŘÍZENÍ </t>
  </si>
  <si>
    <t>34454</t>
  </si>
  <si>
    <t>(VZP) PORODNÍ VÁHA NOVOROZENCE OD 2000 DO 2499 GRA</t>
  </si>
  <si>
    <t>99999</t>
  </si>
  <si>
    <t>Nespecifikovany vykon</t>
  </si>
  <si>
    <t>78210</t>
  </si>
  <si>
    <t>ANALGOSEDACE INTRAVENÓZNÍ</t>
  </si>
  <si>
    <t>00699</t>
  </si>
  <si>
    <t>OD TYPU 99 - PRO NEMOCNICE TYPU 3, (KATEGORIE 6) -</t>
  </si>
  <si>
    <t>00603</t>
  </si>
  <si>
    <t>OD TYPU 03 - PRO NEMOCNICE TYPU 3, (KATEGORIE 6)</t>
  </si>
  <si>
    <t>15374</t>
  </si>
  <si>
    <t>NECÍLENÁ JATERNÍ BIOPSIE</t>
  </si>
  <si>
    <t>11501</t>
  </si>
  <si>
    <t>ENTERÁLNÍ VÝŽIVA</t>
  </si>
  <si>
    <t>78830</t>
  </si>
  <si>
    <t>ZAVEDENÍ INTRAJEJUNÁLNÍ SONDY PRO ENTERÁLNÍ VÝŽIVU</t>
  </si>
  <si>
    <t>3T1</t>
  </si>
  <si>
    <t>0014583</t>
  </si>
  <si>
    <t>TIENAM 500 MG/500 MG I.V.</t>
  </si>
  <si>
    <t>0026902</t>
  </si>
  <si>
    <t>VFEND 200 MG</t>
  </si>
  <si>
    <t>0065989</t>
  </si>
  <si>
    <t>0093649</t>
  </si>
  <si>
    <t>ACTILYSE</t>
  </si>
  <si>
    <t>0097909</t>
  </si>
  <si>
    <t>0104051</t>
  </si>
  <si>
    <t>HUMAN ALBUMIN 200 G/L BAXTER</t>
  </si>
  <si>
    <t>0076355</t>
  </si>
  <si>
    <t>FORTUM 500 MG</t>
  </si>
  <si>
    <t>0207921</t>
  </si>
  <si>
    <t>Plazma čerstvá zmrazená</t>
  </si>
  <si>
    <t>0058425</t>
  </si>
  <si>
    <t>SALPINGEKTOMIE DRG 90807</t>
  </si>
  <si>
    <t>0069500</t>
  </si>
  <si>
    <t>KANYLA TRACHEOSTOMICKÁ  S NÍZKOTLAKOU  MANŽETOU</t>
  </si>
  <si>
    <t>0095637</t>
  </si>
  <si>
    <t>SYSTÉM HYDROCEPHALNÍ DRENÁŽNÍ - SHUNT HAKIM BACTIS</t>
  </si>
  <si>
    <t>0068221</t>
  </si>
  <si>
    <t>SYSTÉM HYDROCEPHALNÍ DRENÁŽNÍ-SHUNT</t>
  </si>
  <si>
    <t>0068202</t>
  </si>
  <si>
    <t>SYSTÉM HYDROCEPHALNÍ DRENÁŽNÍ</t>
  </si>
  <si>
    <t>0068200</t>
  </si>
  <si>
    <t>0055779</t>
  </si>
  <si>
    <t>KATETR BROVIAC JEDNOLUMENOVÝ ZAVÁDĚCÍ SET 0600520</t>
  </si>
  <si>
    <t>00661</t>
  </si>
  <si>
    <t>OD TYPU 61 - PRO NEMOCNICE TYPU 3, (KATEGORIE 6) -</t>
  </si>
  <si>
    <t>00665</t>
  </si>
  <si>
    <t>OD TYPU 65 - PRO NEMOCNICE TYPU 3, (KATEGORIE 6) -</t>
  </si>
  <si>
    <t>11506</t>
  </si>
  <si>
    <t>PLNOHODNOTNÁ PARENTERÁLNÍ VÝŽIVA</t>
  </si>
  <si>
    <t>90902</t>
  </si>
  <si>
    <t xml:space="preserve">(DRG) DOBA TRVÁNÍ UMĚLÉ PLICNÍ VENTILACE VÍCE NEŽ </t>
  </si>
  <si>
    <t>99982</t>
  </si>
  <si>
    <t>(VZP) PACIENT KLASIFIKOVANÝ LZZ NA ZÁKLADĚ POZITIV</t>
  </si>
  <si>
    <t>90906</t>
  </si>
  <si>
    <t>90907</t>
  </si>
  <si>
    <t>90903</t>
  </si>
  <si>
    <t>90904</t>
  </si>
  <si>
    <t>99980</t>
  </si>
  <si>
    <t>(VZP) PACIENT S DIAGNOSTIKOVANÝM POLYTRAUMATEM S I</t>
  </si>
  <si>
    <t>90905</t>
  </si>
  <si>
    <t>501</t>
  </si>
  <si>
    <t>09253</t>
  </si>
  <si>
    <t>UVOLNĚNÍ PREPUCIA, VČETNĚ NEOPERAČNÍ REPOZICE PARA</t>
  </si>
  <si>
    <t>5F1</t>
  </si>
  <si>
    <t>32510</t>
  </si>
  <si>
    <t>ZAVEDENÍ DLOUHODOBÉ KANYLACE CENTRÁLNÍHO ŽILNÍHO S</t>
  </si>
  <si>
    <t>51239</t>
  </si>
  <si>
    <t xml:space="preserve">RADIKÁLNÍ EXSTIRPACE AXILÁRNÍCH NEBO INQUINÁLNÍCH </t>
  </si>
  <si>
    <t>51353</t>
  </si>
  <si>
    <t>PUNKCE, ODSÁTÍ TENKÉHO STŘEVA, MANIPULACE SE STŘEV</t>
  </si>
  <si>
    <t>51369</t>
  </si>
  <si>
    <t>APENDEKTOMIE PŘI PERFORAČNÍ APENDICITIDĚ S PERITON</t>
  </si>
  <si>
    <t>51388</t>
  </si>
  <si>
    <t>GASTROENTEROANASTOMÓZA  NEBO RESEKCE A (NEBO) ANAS</t>
  </si>
  <si>
    <t>51423</t>
  </si>
  <si>
    <t>DIVULZE ANU EV. S VYNĚTÍM CIZÍHO TĚLESA A MANUÁLNÍ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</si>
  <si>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</si>
  <si>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</si>
  <si>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</si>
  <si>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</si>
  <si>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</si>
  <si>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</si>
  <si>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52213</t>
  </si>
  <si>
    <t>PYLOROMYOTOMIE U NOVOROZENCŮ A KOJENCŮ</t>
  </si>
  <si>
    <t>52313</t>
  </si>
  <si>
    <t xml:space="preserve">OPERACE TŘÍSELNÉ NEBO FEMORÁLNÍ NEBO PUPEČNÍ KÝLY </t>
  </si>
  <si>
    <t>61123</t>
  </si>
  <si>
    <t>EXCIZE KOŽNÍ LÉZE OD 2 DO 10 CM^2, BEZ UZAVŘENÍ VZ</t>
  </si>
  <si>
    <t>61129</t>
  </si>
  <si>
    <t>EXCIZE KOŽNÍ LÉZE, SUTURA OD 2 DO 10 CM</t>
  </si>
  <si>
    <t>61147</t>
  </si>
  <si>
    <t>UZAVŘENÍ DEFEKTU KOŽNÍM LALOKEM MÍSTNÍM DO 10 CM^2</t>
  </si>
  <si>
    <t>61409</t>
  </si>
  <si>
    <t>MODELACE A PŘITAŽENÍ ODSTÁLÉHO BOLTCE</t>
  </si>
  <si>
    <t>63589</t>
  </si>
  <si>
    <t>SALPINGEKTOMIE NEBO ADNEXEKTOMIE A NEBO RESEKCE OV</t>
  </si>
  <si>
    <t>76439</t>
  </si>
  <si>
    <t>ORCHIECTOMIE JEDNOSTRANNÁ</t>
  </si>
  <si>
    <t>90807</t>
  </si>
  <si>
    <t>(DRG) SALPINGEKTOMIE LAPAROSKOPICKY</t>
  </si>
  <si>
    <t>90795</t>
  </si>
  <si>
    <t>(DRG) APPENDEKTOMIE LAPAROSKOPICKY</t>
  </si>
  <si>
    <t>90785</t>
  </si>
  <si>
    <t>(DRG) CHOLANGIOGRAFIE LAPAROSKOPICKY</t>
  </si>
  <si>
    <t>07546</t>
  </si>
  <si>
    <t>(DRG) OTEVŘENÝ PŘÍSTUP</t>
  </si>
  <si>
    <t>07545</t>
  </si>
  <si>
    <t>(DRG) DRUHÁ A DALŠÍ REOPERACE</t>
  </si>
  <si>
    <t>07550</t>
  </si>
  <si>
    <t>(DRG) ENDOVASKULÁRNÍ PŘÍSTUP PERKUTÁNNÍ NEBO S?PRE</t>
  </si>
  <si>
    <t>07542</t>
  </si>
  <si>
    <t>(VZP) CÉVNÍ VÝKON JINDE NEZAŘAZENÝ</t>
  </si>
  <si>
    <t>09233</t>
  </si>
  <si>
    <t>INJEKČNÍ OKRSKOVÁ ANESTÉZIE</t>
  </si>
  <si>
    <t>51825</t>
  </si>
  <si>
    <t>SEKUNDÁRNÍ SUTURA RÁNY</t>
  </si>
  <si>
    <t>51111</t>
  </si>
  <si>
    <t>OPERACE CYSTY NEBO HEMANGIOMU NEBO LIPOMU NEBO PIL</t>
  </si>
  <si>
    <t>51850</t>
  </si>
  <si>
    <t>PŘEVAZ RÁNY METODOU V. A. C. (VACUUM ASISTED CLOSU</t>
  </si>
  <si>
    <t>61125</t>
  </si>
  <si>
    <t>EXCIZE KOŽNÍ LÉZE NAD 10 CM^2, BEZ UZAVŘENÍ VZNIKL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</si>
  <si>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</si>
  <si>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</si>
  <si>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</si>
  <si>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</si>
  <si>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</si>
  <si>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</si>
  <si>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51811</t>
  </si>
  <si>
    <t>ABSCES NEBO HEMATOM SUBKUTANNÍ, PILONIDÁLNÍ, INTRA</t>
  </si>
  <si>
    <t>APENDEKTOMIE NEBO OPERAČNÍ DRENÁŽ PERIAPENDIKULÁRN</t>
  </si>
  <si>
    <t>51821</t>
  </si>
  <si>
    <t>CHIRURGICKÉ ODSTRANĚNÍ CIZÍHO TĚLESA</t>
  </si>
  <si>
    <t>07562</t>
  </si>
  <si>
    <t>(DRG) PLÁNOVANÁ OPERACE KVCH</t>
  </si>
  <si>
    <t>61151</t>
  </si>
  <si>
    <t>UZAVŘENÍ DEFEKTU KOŽNÍM LALOKEM MÍSTNÍM NAD 20 CM^</t>
  </si>
  <si>
    <t>07552</t>
  </si>
  <si>
    <t>(DRG) OPERAČNÍ VÝKON BEZ MIMOTĚLNÍHO OBĚHU</t>
  </si>
  <si>
    <t>51357</t>
  </si>
  <si>
    <t>JEJUNOSTOMIE, ILEOSTOMIE NEBO KOLOSTOMIE, ANTEPOZI</t>
  </si>
  <si>
    <t>77115</t>
  </si>
  <si>
    <t>ORCHIDOPEXE JEDNOSTRANNÁ U DĚTÍ DO 3 LET</t>
  </si>
  <si>
    <t>07544</t>
  </si>
  <si>
    <t>(DRG) PRVNÍ REOPERACE</t>
  </si>
  <si>
    <t>51515</t>
  </si>
  <si>
    <t>OPERACE KÝLY UMBILIKÁLNÍ NEBO EPIGASTRICKÁ - DOSPĚ</t>
  </si>
  <si>
    <t>07519</t>
  </si>
  <si>
    <t>(VZP) JINÉ OPERACE NA ŽILNÍM SYSTÉMU</t>
  </si>
  <si>
    <t>52311</t>
  </si>
  <si>
    <t>51421</t>
  </si>
  <si>
    <t>KOREKCE ANÁLNÍHO SFINKTERU A ANOREKTÁLNÍHO PŘECHOD</t>
  </si>
  <si>
    <t>61131</t>
  </si>
  <si>
    <t>EXCIZE KOŽNÍ LÉZE, SUTURA VÍCE NEŽ 10 CM</t>
  </si>
  <si>
    <t>77135</t>
  </si>
  <si>
    <t>CIRKUMCIZE DO 3 LET</t>
  </si>
  <si>
    <t>5F3</t>
  </si>
  <si>
    <t>51859</t>
  </si>
  <si>
    <t>FIXAČNÍ SÁDROVÁ DLAHA - NOHA, BÉREC</t>
  </si>
  <si>
    <t>51863</t>
  </si>
  <si>
    <t>FIXAČNÍ SÁDROVÁ DLAHA CELÉ DOLNÍ KONČETINY</t>
  </si>
  <si>
    <t>51877</t>
  </si>
  <si>
    <t>PŘILOŽENÍ LÉČEBNÉ POMŮCKY - ORTÉZY</t>
  </si>
  <si>
    <t>53119</t>
  </si>
  <si>
    <t>ZAVŘENÁ REPOZICE ZLOMENIN PŘEDLOKTÍ, LOKTE, PAŽE N</t>
  </si>
  <si>
    <t>53152</t>
  </si>
  <si>
    <t>OTEVŘENÁ REPOZICE A OSTEOSYNTÉZA ZLOMENINY NEBO LU</t>
  </si>
  <si>
    <t>53159</t>
  </si>
  <si>
    <t>OTEVŘENÁ REPOZICE A OSTEOSYNTÉZA ZLOMENIN OBOU KOS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</si>
  <si>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</si>
  <si>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</si>
  <si>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</si>
  <si>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</si>
  <si>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</si>
  <si>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</si>
  <si>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53459</t>
  </si>
  <si>
    <t>OTEVŘENÁ REPOZICE NITROKLOUBNÍCH LUXAČNÍCH ZLOMENI</t>
  </si>
  <si>
    <t>53469</t>
  </si>
  <si>
    <t>ZLOMENINA DIAFÝZY A SUPRAKONDYLICKÉ OBLASTI FEMURU</t>
  </si>
  <si>
    <t>66039</t>
  </si>
  <si>
    <t>SLOŽITÁ OPERAČNÍ ARTROSKOPIE</t>
  </si>
  <si>
    <t>66813</t>
  </si>
  <si>
    <t>ODSTRANĚNÍ OSTEOSYNTETICKÉHO MATERIÁLU</t>
  </si>
  <si>
    <t>66949</t>
  </si>
  <si>
    <t>PUNKCE KLOUBNÍ S APLIKACÍ LÉČIVA</t>
  </si>
  <si>
    <t>53457</t>
  </si>
  <si>
    <t>ZLOMENINY DOLNÍHO KONCE BÉRCE A HLEZNA S NITROKLOU</t>
  </si>
  <si>
    <t>53115</t>
  </si>
  <si>
    <t>ZAVŘENÁ REPOZICE LUXACE KARPU NEBO INTRAARTIKULÁRN</t>
  </si>
  <si>
    <t>66127</t>
  </si>
  <si>
    <t>MANIPULACE V CELKOVÉ NEBO LOKÁLNÍ ANESTÉZII</t>
  </si>
  <si>
    <t>51855</t>
  </si>
  <si>
    <t>FIXAČNÍ SÁDROVÁ DLAHA CELÉ HORNÍ KONČETINY</t>
  </si>
  <si>
    <t>53157</t>
  </si>
  <si>
    <t>OTEVŘENÁ REPOZICE A OSTEOSYNTÉZA ZLOMENINY JEDNÉ K</t>
  </si>
  <si>
    <t>53161</t>
  </si>
  <si>
    <t>OTEVŘENÁ REPOZICE A OSTEOSYNTÉZA IZOLOVANÉ ZLOMENI</t>
  </si>
  <si>
    <t>53467</t>
  </si>
  <si>
    <t>ZLOMENINY TIBIÁLNÍHO NEBO FIBULÁRNÍHO PLATEAU TIBI</t>
  </si>
  <si>
    <t>66821</t>
  </si>
  <si>
    <t>PERKUTÁNNÍ FIXACE K-DRÁTEM</t>
  </si>
  <si>
    <t>53151</t>
  </si>
  <si>
    <t>OTEVĚNÁ REPOZICE A OSTEOSYNTÉZA ZLOMENINY NEBO LUX</t>
  </si>
  <si>
    <t>5F6</t>
  </si>
  <si>
    <t>56133</t>
  </si>
  <si>
    <t>VENTRIKULOSTOMIE III. - STOOCKEY- SCARFF</t>
  </si>
  <si>
    <t>56163</t>
  </si>
  <si>
    <t>ZEVNÍ KOMOROVÁ DRENÁŽ NEBO ZAVEDENÍ ČIDLA NA MĚŘEN</t>
  </si>
  <si>
    <t>56169</t>
  </si>
  <si>
    <t>VENTRIKULOSKOPIE</t>
  </si>
  <si>
    <t>56151</t>
  </si>
  <si>
    <t>TREPANACE PRO EXTRACEREBRÁLNÍ HEMATOM NEBO KRANIOT</t>
  </si>
  <si>
    <t>56145</t>
  </si>
  <si>
    <t>OŠETŘENÍ JEDNODUCHÉ - VPÁČENÉ ZLOMENINY LEBKY</t>
  </si>
  <si>
    <t>56125</t>
  </si>
  <si>
    <t>OPERAČNÍ REVIZE NEBO ZAVEDENÍ DRENÁŽE MOZKOMÍŠNÍHO</t>
  </si>
  <si>
    <t>603</t>
  </si>
  <si>
    <t>64111</t>
  </si>
  <si>
    <t>VAGINOSKOPIE</t>
  </si>
  <si>
    <t>6F1</t>
  </si>
  <si>
    <t>56419</t>
  </si>
  <si>
    <t>POUŽITÍ OPERAČNÍHO MIKROSKOPU Á 15 MINUT</t>
  </si>
  <si>
    <t>61119</t>
  </si>
  <si>
    <t>SUTURA PERIFERNÍHO NERVU MIKROCHIRURGICKOU TECHNIK</t>
  </si>
  <si>
    <t>61137</t>
  </si>
  <si>
    <t>ODBĚR FASCIÁLNÍHO ŠTĚPU Z FASCIA LATA</t>
  </si>
  <si>
    <t>61149</t>
  </si>
  <si>
    <t xml:space="preserve">UZAVŘENÍ DEFEKTU  KOŽNÍM LALOKEM MÍSTNÍM OD 10 DO </t>
  </si>
  <si>
    <t>61209</t>
  </si>
  <si>
    <t>TENOLÝZA FLEXORU</t>
  </si>
  <si>
    <t>61219</t>
  </si>
  <si>
    <t>TENOLÝZA EXTENZORU</t>
  </si>
  <si>
    <t>61233</t>
  </si>
  <si>
    <t>KAPSULOTOMIE MP NEBO IP KLOUBU</t>
  </si>
  <si>
    <t>61473</t>
  </si>
  <si>
    <t>IMPLANTACE TKÁŇOVÉHO EXPANDERU</t>
  </si>
  <si>
    <t>66929</t>
  </si>
  <si>
    <t>TENOLÝZA - ROZSÁHLÉ UVOLNĚNÍ JEDNÉ ŠLACHY - MIMO R</t>
  </si>
  <si>
    <t>66841</t>
  </si>
  <si>
    <t>EXSTIRPACE NÁDORU MĚKKÝCH TKÁNÍ - HLUBOKO ULOŽENÝC</t>
  </si>
  <si>
    <t>51861</t>
  </si>
  <si>
    <t>CIRKULÁRNÍ SÁDROVÝ OBVAZ - NOHA, BÉREC</t>
  </si>
  <si>
    <t>62410</t>
  </si>
  <si>
    <t>ŠTĚP PŘI POPÁLENÍ - DLAŇ, DORSUM RUKY, NOHY NEBO D</t>
  </si>
  <si>
    <t>61225</t>
  </si>
  <si>
    <t>NEUROLÝZA</t>
  </si>
  <si>
    <t>51817</t>
  </si>
  <si>
    <t>OŠETŘENÍ NEHTU NA RUCE, NOZE (FENESTRACE, PARCIÁLN</t>
  </si>
  <si>
    <t>62610</t>
  </si>
  <si>
    <t>ODBĚR DERMOEPIDERMÁLNÍHO ŠTĚPU DO 1 % POVRCHU TĚLA</t>
  </si>
  <si>
    <t>61431</t>
  </si>
  <si>
    <t>STATICKODYNAMICKÝ FASC. ZÁVĚS U PARÉZY N. FACIALIS</t>
  </si>
  <si>
    <t>66847</t>
  </si>
  <si>
    <t>TRANSPOZICE / TRANSPLANTACE ŠLACHY</t>
  </si>
  <si>
    <t>61135</t>
  </si>
  <si>
    <t>AUTOTRANSPLANTACE KOŽNÍM ŠTĚPEM V PLNÉ TLOUŠTCE DO</t>
  </si>
  <si>
    <t>61215</t>
  </si>
  <si>
    <t>REKONSTRUKCE ŠLACHY FLEXORU ŠTĚPEM</t>
  </si>
  <si>
    <t>62420</t>
  </si>
  <si>
    <t>ŠTĚP PŘI POPÁLENÍ (A OSTATNÍCH KOŽNÍCH ZTRÁTÁCH) -</t>
  </si>
  <si>
    <t>61145</t>
  </si>
  <si>
    <t>ODBĚR KORIOTUKOVÉHO ŠTĚPU</t>
  </si>
  <si>
    <t>62810</t>
  </si>
  <si>
    <t xml:space="preserve">ODBĚR KOŽNÍHO ŠTĚPU V PLNÉ TLOUŠŤCE DO ROZSAHU 20 </t>
  </si>
  <si>
    <t>62660</t>
  </si>
  <si>
    <t xml:space="preserve">ODBĚR DERMOEPIDERMÁLNÍHO ŠTĚPU: 5 - 10 % Z PLOCHY </t>
  </si>
  <si>
    <t>61401</t>
  </si>
  <si>
    <t>KOREKCE MALÉ VROZENÉ ANOMÁLIE BOLTCE A OKOLÍ (VÝRŮ</t>
  </si>
  <si>
    <t>61261</t>
  </si>
  <si>
    <t>SEPARACE JEDNOHO MEZIPRSTÍ U MĚKKÉ SYNDAKTYLIE</t>
  </si>
  <si>
    <t>62460</t>
  </si>
  <si>
    <t>ŠTĚP PŘI POPÁLENÍ (A OSTATNCH KOŽNÍCH ZTRÁTÁCH), 5</t>
  </si>
  <si>
    <t>62720</t>
  </si>
  <si>
    <t>SÍŤOVÁNÍ (MESHOVÁNÍ) ŠTĚPU NAD 5 % MAX. DO 20 %</t>
  </si>
  <si>
    <t>61351</t>
  </si>
  <si>
    <t>OPERACE FIMÓZY DLE BURIANA</t>
  </si>
  <si>
    <t>6F3</t>
  </si>
  <si>
    <t>90817</t>
  </si>
  <si>
    <t>(DRG) ADHEZIOLÝZA PRVNÍHO STUPNĚ LAPAROSKOPICKY</t>
  </si>
  <si>
    <t>90805</t>
  </si>
  <si>
    <t>(DRG) ENUKLEACE JEDNODUCHÉ CYSTY LAPAROSKOPICKY</t>
  </si>
  <si>
    <t>6F5</t>
  </si>
  <si>
    <t>65923</t>
  </si>
  <si>
    <t>EGALIZACE ALVEOLÁRNÍHO VÝBĚŽKU ČELISTI NAD JEDEN S</t>
  </si>
  <si>
    <t>6F6</t>
  </si>
  <si>
    <t>66118</t>
  </si>
  <si>
    <t>SPIKA KYČELNÍ OBOUSTRANNÁ - PROVEDENÁ LÉKAŘEM</t>
  </si>
  <si>
    <t>66229</t>
  </si>
  <si>
    <t xml:space="preserve">PES EQUINOVARUS ATD. - PŘILOŽENÍ KOREKČNÍ SÁDROVÉ </t>
  </si>
  <si>
    <t>66639</t>
  </si>
  <si>
    <t>EPIFYZEODÉZA FEMURU NEBO TIBIE</t>
  </si>
  <si>
    <t>66643</t>
  </si>
  <si>
    <t>ARTRODÉZA NA DK S VÝJIMKOU KYČELNÍHO A SI KLOUBU</t>
  </si>
  <si>
    <t>66713</t>
  </si>
  <si>
    <t>EXCIZE / EXSTIRPACE OSTRUHY PATNÍ KOSTI</t>
  </si>
  <si>
    <t>66879</t>
  </si>
  <si>
    <t>OTEVŘENÁ SPONGIOPLASTIKA</t>
  </si>
  <si>
    <t>66939</t>
  </si>
  <si>
    <t>PRODLOUŽENÍ / ZKRÁCENÍ JEDNÉ ŠLACHY - MIMO RUKY</t>
  </si>
  <si>
    <t>66041</t>
  </si>
  <si>
    <t>REKONSTRUKČNÍ ARTROSKOPIE SLOŽITÁ</t>
  </si>
  <si>
    <t>61245</t>
  </si>
  <si>
    <t>FENESTRACE ŠLACHOVÉ POCHVY</t>
  </si>
  <si>
    <t>VÝPLŇ DUTINY</t>
  </si>
  <si>
    <t>51865</t>
  </si>
  <si>
    <t>CIRKULÁRNÍ SÁDROVÝ OBVAZ NA DOLNÍ KONČETINĚ</t>
  </si>
  <si>
    <t>53461</t>
  </si>
  <si>
    <t>ZLOMENINA HORNÍHO KONCE TIBIE - DIAKONDYLICKÁ - (T</t>
  </si>
  <si>
    <t>66745</t>
  </si>
  <si>
    <t>POSTEROMEDIÁLNÍ UVOLNĚNÍ, LATERÁLNÍ ZKRÁCENÍ, TRAN</t>
  </si>
  <si>
    <t>66747</t>
  </si>
  <si>
    <t>UVOLNĚNÍ PLANTÁRNÍ FASCIE PRO PES EQUINOVARUS</t>
  </si>
  <si>
    <t>66875</t>
  </si>
  <si>
    <t>TENOTOMIE OTEVŘENÁ - MIMO RUKY</t>
  </si>
  <si>
    <t>66631</t>
  </si>
  <si>
    <t>VROZENÁ LUXACE KYČLE - OTEVŘENÁ REPOZICE</t>
  </si>
  <si>
    <t>66661</t>
  </si>
  <si>
    <t>SUTURA MENISKU</t>
  </si>
  <si>
    <t>66435</t>
  </si>
  <si>
    <t>REKONSTRUKCE PSEUDOARTROZY NEBO EXCIZE ČLUNKOVÉ KO</t>
  </si>
  <si>
    <t>66635</t>
  </si>
  <si>
    <t>OSTEOTOMIE PROXIMÁLNÍHO FEMURU</t>
  </si>
  <si>
    <t>61241</t>
  </si>
  <si>
    <t>IMPLANTACE KOSTNÍHO ŠTĚPU NA RUCE</t>
  </si>
  <si>
    <t>71023</t>
  </si>
  <si>
    <t>KONTROLNÍ VYŠETŘENÍ OTORINOLARYNGOLOGEM</t>
  </si>
  <si>
    <t>706</t>
  </si>
  <si>
    <t>76133</t>
  </si>
  <si>
    <t>KALIBRACE URETRY ŽENY</t>
  </si>
  <si>
    <t>77023</t>
  </si>
  <si>
    <t>KONTROLNÍ VYŠETŘENÍ DĚTSKÝM UROLOGEM</t>
  </si>
  <si>
    <t>77111</t>
  </si>
  <si>
    <t>CYSTOURETROSKOPIE U DÍTĚTE</t>
  </si>
  <si>
    <t>76215</t>
  </si>
  <si>
    <t>KATETRIZACE URETERU, NEBO EXTRAKCE KONKREMENTU Z M</t>
  </si>
  <si>
    <t>707</t>
  </si>
  <si>
    <t>77113</t>
  </si>
  <si>
    <t>TRANSURETRÁLNÍ VÝKON U DÍTĚTE</t>
  </si>
  <si>
    <t>76221</t>
  </si>
  <si>
    <t>DILATACE STRIKTURY URETRY ŽENY</t>
  </si>
  <si>
    <t>7F1</t>
  </si>
  <si>
    <t>71213</t>
  </si>
  <si>
    <t>ENDOSKOPIE PARANASÁLNÍ DUTINY</t>
  </si>
  <si>
    <t>71531</t>
  </si>
  <si>
    <t>PLASTICKÁ OPERACE ATRÉZIE ZVUKOVODU</t>
  </si>
  <si>
    <t>71537</t>
  </si>
  <si>
    <t>MASTOIDEKTOMIE</t>
  </si>
  <si>
    <t>71541</t>
  </si>
  <si>
    <t>REVIZE PO ATTIKOANTROMASTOIDEKTOMII</t>
  </si>
  <si>
    <t>71547</t>
  </si>
  <si>
    <t>TYMPANOPLASTIKA S OSSIKULOPLASTIKOU</t>
  </si>
  <si>
    <t>71551</t>
  </si>
  <si>
    <t>TYMPANOTOMIE</t>
  </si>
  <si>
    <t>71617</t>
  </si>
  <si>
    <t>EXCIZE VÍCEČETNÝCH NOSNÍCH POLYPŮ</t>
  </si>
  <si>
    <t>71621</t>
  </si>
  <si>
    <t>ELEKTROKOAGULACE NOSNÍ SLIZNICE</t>
  </si>
  <si>
    <t>71641</t>
  </si>
  <si>
    <t>SUBMUKÓZNÍ RESEKCE NOSNÍ PŘEPÁŽKY</t>
  </si>
  <si>
    <t>71651</t>
  </si>
  <si>
    <t>SEPTOPLASTIKA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</si>
  <si>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</si>
  <si>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</si>
  <si>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</si>
  <si>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</si>
  <si>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</si>
  <si>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</si>
  <si>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71717</t>
  </si>
  <si>
    <t>TRACHEOTOMIE</t>
  </si>
  <si>
    <t>71747</t>
  </si>
  <si>
    <t>ČÁSTEČNÁ EXSTIRPACE KRČNÍCH UZLIN</t>
  </si>
  <si>
    <t>71761</t>
  </si>
  <si>
    <t>EXSTIRPACE STŘEDNÍ KRČNÍ CYSTY NEBO PÍŠTĚLE VČETNĚ</t>
  </si>
  <si>
    <t>71763</t>
  </si>
  <si>
    <t>TONZILEKTOMIE</t>
  </si>
  <si>
    <t>71823</t>
  </si>
  <si>
    <t>POUŽITÍ MIKROSKOPU PŘI OPERAČNÍM VÝKONU Á 10 MINUT</t>
  </si>
  <si>
    <t>76801</t>
  </si>
  <si>
    <t>POUŽITÍ TELEVIZNÍHO ŘETĚZCE PŘI ENDOSKOPICKÉM VÝKO</t>
  </si>
  <si>
    <t>71639</t>
  </si>
  <si>
    <t>ENDOSKOPICKÁ OPERACE V NOSNÍ DUTINĚ</t>
  </si>
  <si>
    <t>71775</t>
  </si>
  <si>
    <t>PAROTIDEKTOMIE LATERÁLNÍ KONZERVATIVNÍ</t>
  </si>
  <si>
    <t>71535</t>
  </si>
  <si>
    <t>PARACENTÉZA VČETNĚ ASPIRACE SE ZAVEDENÍM DRENÁŽE</t>
  </si>
  <si>
    <t>71614</t>
  </si>
  <si>
    <t>ANEMIZACE S ODSÁVÁNÍM Z VEDLEJŠÍCH NOSNÍCH DUTIN</t>
  </si>
  <si>
    <t>71539</t>
  </si>
  <si>
    <t>TYMPANOMASTOIDEKTOMIE NEBO ATTIKOANTROTOMIE</t>
  </si>
  <si>
    <t>71765</t>
  </si>
  <si>
    <t>ADENOTOMIE</t>
  </si>
  <si>
    <t>71635</t>
  </si>
  <si>
    <t>MUKOTOMIE NEBO KONCHEKTOMIE</t>
  </si>
  <si>
    <t>71545</t>
  </si>
  <si>
    <t>MYRINGOPLASTIKA</t>
  </si>
  <si>
    <t>71549</t>
  </si>
  <si>
    <t>TYMPANOPLASTIKA S REKONSTRUKCÍ ŘETĚZU KŮSTEK</t>
  </si>
  <si>
    <t>71525</t>
  </si>
  <si>
    <t>LOKÁLNÍ ODSTRANĚNÍ POLYPU ZE ZVUKOVODU</t>
  </si>
  <si>
    <t>75421</t>
  </si>
  <si>
    <t>DACRYOCYSTORINOSTOMIE</t>
  </si>
  <si>
    <t>7F5</t>
  </si>
  <si>
    <t>75347</t>
  </si>
  <si>
    <t>IMPLANTACE NITROOČNÍ ČOČKY - PMMA (1 OKO)</t>
  </si>
  <si>
    <t>75367</t>
  </si>
  <si>
    <t>ÚPRAVA ŠILHÁNÍ NA PŘÍMÝCH SVALECH A 1 ŠIKMÉM OČNÍM</t>
  </si>
  <si>
    <t>75397</t>
  </si>
  <si>
    <t>SUTURA LACERACE VÍČKA A SVALU</t>
  </si>
  <si>
    <t>75419</t>
  </si>
  <si>
    <t>KOREKCE LACERACE SLZNÝCH CEST (1 OKO)</t>
  </si>
  <si>
    <t>75385</t>
  </si>
  <si>
    <t>EXSTIRPACE JEDNOHO CHALÁZIA, VYNĚTÍ I S POUZDREM</t>
  </si>
  <si>
    <t>75355</t>
  </si>
  <si>
    <t>SEKUNDÁRNÍ IMPLANTACE IOČ</t>
  </si>
  <si>
    <t>7F6</t>
  </si>
  <si>
    <t>76129</t>
  </si>
  <si>
    <t>SYNCHRONNÍ URODYNAMICKÝ ZÁZNAM</t>
  </si>
  <si>
    <t>76223</t>
  </si>
  <si>
    <t>DILATACE STRIKTURY URETRY MUŽE</t>
  </si>
  <si>
    <t>76237</t>
  </si>
  <si>
    <t>EXTRAKOPORÁLNÍ LITHOTRYPSE MNOHOČETNÉHO ČI ODLITKO</t>
  </si>
  <si>
    <t>76317</t>
  </si>
  <si>
    <t>VÝMĚNA EPICYSTOSTOMIE</t>
  </si>
  <si>
    <t>76319</t>
  </si>
  <si>
    <t>FRENULOPLASTIKA JAKO SAMOSTATNÝ VÝKON</t>
  </si>
  <si>
    <t>76343</t>
  </si>
  <si>
    <t>RESEKCE, SUTURA URETERU JEDNOSTRANNÁ</t>
  </si>
  <si>
    <t>76347</t>
  </si>
  <si>
    <t>REIMPLANTACE URETERU S JEHO MODELACÍ</t>
  </si>
  <si>
    <t>76397</t>
  </si>
  <si>
    <t>INCIZE A DRENÁŽ PERIURETRÁLNÍHO ABSCESU, HEMATOMU</t>
  </si>
  <si>
    <t>76427</t>
  </si>
  <si>
    <t>CIRKUMCIZE, DĚTI OD 3 LET A DOSPĚLÍ</t>
  </si>
  <si>
    <t>76443</t>
  </si>
  <si>
    <t>ORCHIDOPEXE</t>
  </si>
  <si>
    <t>76477</t>
  </si>
  <si>
    <t>NEFREKTOMIE LUMBÁLNÍ JEDNOSTRANNÁ</t>
  </si>
  <si>
    <t>76483</t>
  </si>
  <si>
    <t>RESEKCE LEDVINY NEBO HEMINEFREKTOMIE JEDNOSTRANNÁ</t>
  </si>
  <si>
    <t>76497</t>
  </si>
  <si>
    <t>VÝMĚNA NEFROSTOMIE</t>
  </si>
  <si>
    <t>76527</t>
  </si>
  <si>
    <t>URETERORENOSKOPIE</t>
  </si>
  <si>
    <t>76543</t>
  </si>
  <si>
    <t>NEFROSKOPIE PERKUTÁNNÍ JEDNOSTRANNÁ (BEZ CYSTOSKOP</t>
  </si>
  <si>
    <t>76547</t>
  </si>
  <si>
    <t>PERKUTÁNNÍ EXTRAKCE KONKREMENTU JEDNOSTRANNÁ S TRI</t>
  </si>
  <si>
    <t>77117</t>
  </si>
  <si>
    <t>MAGPI, CHORDEKTOMIE, NAPŘÍMENÍ PENISU, I. DOBA URE</t>
  </si>
  <si>
    <t>77123</t>
  </si>
  <si>
    <t>PYELOPLASTIKA JEDNOSTRANNÁ MIKROCHIRURGICKÁ</t>
  </si>
  <si>
    <t>77129</t>
  </si>
  <si>
    <t>JEDNODOBÁ URETROPLASTIKA BEZ CHORDEKTOMIE NEBO II.</t>
  </si>
  <si>
    <t>89173</t>
  </si>
  <si>
    <t>ANTEGRÁDNÍ PYELOGRAFIE JEDNOSTRANNÁ</t>
  </si>
  <si>
    <t>90936</t>
  </si>
  <si>
    <t>(VZP) PYELOPLASTIKA LAPAROSKOPICKY</t>
  </si>
  <si>
    <t>90837</t>
  </si>
  <si>
    <t>(DRG) LAPAROSKOPICKÁ OPERACE VARIKOKÉLY</t>
  </si>
  <si>
    <t>76121</t>
  </si>
  <si>
    <t>NEFROSTOMOGRAM (JEN KLINICKÝ VÝKON)</t>
  </si>
  <si>
    <t>76531</t>
  </si>
  <si>
    <t>CYSTOURETROSKOPIE</t>
  </si>
  <si>
    <t>89455</t>
  </si>
  <si>
    <t>PERKUTÁNNÍ NEFROSTOMIE JEDNOSTRANNÁ</t>
  </si>
  <si>
    <t>76235</t>
  </si>
  <si>
    <t>EXTRAKORPORÁLNÍ LITOTRYPSE SOLITÁRNÍHO KONKREMENTU</t>
  </si>
  <si>
    <t>76365</t>
  </si>
  <si>
    <t>PUNKČNÍ EPICYSTOSTOMIE</t>
  </si>
  <si>
    <t>76565</t>
  </si>
  <si>
    <t>BIOPSIE EV. EXTRAKCE Z MĚCHÝŘE - CIZÍ TĚLESO, KONK</t>
  </si>
  <si>
    <t>76440</t>
  </si>
  <si>
    <t>ORCHIEKTOMIE RADIKÁLNÍ JEDNOSTRANNÁ</t>
  </si>
  <si>
    <t>76451</t>
  </si>
  <si>
    <t>EXCIZE SPERMATOKÉLY NEBO OPERACE HYDROKÉLY JEDNOST</t>
  </si>
  <si>
    <t>76345</t>
  </si>
  <si>
    <t>REIMPLANTACE URETERU (UCNA)</t>
  </si>
  <si>
    <t>77131</t>
  </si>
  <si>
    <t>JEDNODOBÁ URETROPLASTIKA S ŽIVÝM LALOKEM NEBO SLIZ</t>
  </si>
  <si>
    <t>76395</t>
  </si>
  <si>
    <t>MEATOTOMIE A REKONSTRUKCE</t>
  </si>
  <si>
    <t>76399</t>
  </si>
  <si>
    <t>OPERACE KARUNKULY NEBO PROLAPSU URETRY (VČETNĚ ZAV</t>
  </si>
  <si>
    <t>76445</t>
  </si>
  <si>
    <t>KOREKCE TORZE VARLETE VČETNĚ FIXACE DRUHÉHO, POKUD</t>
  </si>
  <si>
    <t>76425</t>
  </si>
  <si>
    <t>REPOZICE PARAFIMOZY NEBO UVOLNĚNÍ PREPUCIA, DĚTI O</t>
  </si>
  <si>
    <t>76371</t>
  </si>
  <si>
    <t>RESEKCE MĚCHÝŘE S REIMPLANTACÍ URETERU</t>
  </si>
  <si>
    <t>809</t>
  </si>
  <si>
    <t>89313</t>
  </si>
  <si>
    <t xml:space="preserve">PERKUTÁNNÍ PUNKCE NEBO BIOPSIE ŘÍZENÁ RDG METODOU </t>
  </si>
  <si>
    <t>89327</t>
  </si>
  <si>
    <t>KONTROLNÍ NÁSTŘIK DRENÁŽNÍHO KATÉTRU</t>
  </si>
  <si>
    <t>89311</t>
  </si>
  <si>
    <t xml:space="preserve">INTERVENČNÍ VÝKON ŘÍZENÝ RDG METODOU (SKIASKOPIE, </t>
  </si>
  <si>
    <t>89165</t>
  </si>
  <si>
    <t>RETROGRÁDNÍ PYELOGRAFIE JEDNOSTRANNÁ</t>
  </si>
  <si>
    <t>87447</t>
  </si>
  <si>
    <t>CYTOLOGICKÉ PREPARÁTY ZHOTOVENÉ CYTOCENTRIFUGOU</t>
  </si>
  <si>
    <t>87435</t>
  </si>
  <si>
    <t>STANDARDNÍ CYTOLOGICKÉ BARVENÍ,  ZA 4-10  PREPARÁT</t>
  </si>
  <si>
    <t>13</t>
  </si>
  <si>
    <t>16</t>
  </si>
  <si>
    <t>18</t>
  </si>
  <si>
    <t>20</t>
  </si>
  <si>
    <t>21</t>
  </si>
  <si>
    <t>29</t>
  </si>
  <si>
    <t>31</t>
  </si>
  <si>
    <t>50</t>
  </si>
  <si>
    <t>59</t>
  </si>
  <si>
    <t>Zdravotní výkony vykázané na pracovišti pro pacienty hospitalizované ve FNOL - orientační přehled</t>
  </si>
  <si>
    <t>00042</t>
  </si>
  <si>
    <t>A</t>
  </si>
  <si>
    <t xml:space="preserve">DLOUHODOBÁ MECHANICKÁ VENTILACE &gt; 240 HODIN (11-21 DNÍ) S CC 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</si>
  <si>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</si>
  <si>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</si>
  <si>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</si>
  <si>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</si>
  <si>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</si>
  <si>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</si>
  <si>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00110</t>
  </si>
  <si>
    <t xml:space="preserve">DLOUHODOBÁ MECHANICKÁ VENTILACE &gt; 504 HODIN (22-42 DNÍ)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</si>
  <si>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</si>
  <si>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</si>
  <si>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</si>
  <si>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</si>
  <si>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</si>
  <si>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</si>
  <si>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01061</t>
  </si>
  <si>
    <t xml:space="preserve">JINÉ VÝKONY PŘI ONEMOCNĚNÍCH A PORUCHÁCH NERVOVÉHO SYSTÉMU BEZ CC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</si>
  <si>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</si>
  <si>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</si>
  <si>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</si>
  <si>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</si>
  <si>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</si>
  <si>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ONEMOCNĚNÍ. NĚKTERÉ INFEKCE A DEGENERATIVNÍ PORUCHY NERVOVÉHO SYSTÉMU BEZ CC                </t>
  </si>
  <si>
    <t>01312</t>
  </si>
  <si>
    <t xml:space="preserve">MALIGNÍ ONEMOCNĚNÍ. NĚKTERÉ INFEKCE A DEGENERATIVNÍ PORUCHY NERVOVÉHO SYSTÉMU S CC                  </t>
  </si>
  <si>
    <t>01313</t>
  </si>
  <si>
    <t xml:space="preserve">MALIGNÍ ONEMOCNĚNÍ. NĚKTERÉ INFEKCE A DEGENERATIVNÍ PORUCHY NERVOVÉHO SYSTÉMU S MCC                 </t>
  </si>
  <si>
    <t>01321</t>
  </si>
  <si>
    <t xml:space="preserve">ROZTROUŠENÁ SKLERÓZA A CEREBELÁRNÍ ATAXIE BEZ CC                                                    </t>
  </si>
  <si>
    <t>01371</t>
  </si>
  <si>
    <t xml:space="preserve">PORUCHY KRANIÁLNÍCH A PERIFERNÍCH NERVŮ BEZ CC                                                      </t>
  </si>
  <si>
    <t>01383</t>
  </si>
  <si>
    <t xml:space="preserve">BAKTERIÁLNÍ A TUBERKULÓZNÍ INFEKCE NERVOVÉHO SYSTÉMU S MCC                                          </t>
  </si>
  <si>
    <t>01391</t>
  </si>
  <si>
    <t xml:space="preserve">NEBAKTERIÁLNÍ INFEKCE NERVOVÉHO SYSTÉMU. KROMĚ VIROVÉ MENINGITIDY BEZ CC                            </t>
  </si>
  <si>
    <t>01401</t>
  </si>
  <si>
    <t xml:space="preserve">VIROVÁ MENINGITIDA BEZ CC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</si>
  <si>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</si>
  <si>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</si>
  <si>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</si>
  <si>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</si>
  <si>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</si>
  <si>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</si>
  <si>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</si>
  <si>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</si>
  <si>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</si>
  <si>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</si>
  <si>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</si>
  <si>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</si>
  <si>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</si>
  <si>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</si>
  <si>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</si>
  <si>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</si>
  <si>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</si>
  <si>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</si>
  <si>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</si>
  <si>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</si>
  <si>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</si>
  <si>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</si>
  <si>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</si>
  <si>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</si>
  <si>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02021</t>
  </si>
  <si>
    <t xml:space="preserve">EXTRAOKULÁRNÍ VÝKONY. KROMĚ OČNICE BEZ CC                                                           </t>
  </si>
  <si>
    <t>02041</t>
  </si>
  <si>
    <t xml:space="preserve">VÝKONY NA ČOČCE S NEBO BEZ VITREKTOMIE BEZ CC                                                       </t>
  </si>
  <si>
    <t>02312</t>
  </si>
  <si>
    <t xml:space="preserve">NEUROLOGICKÉ A CÉVNÍ PORUCHY OKA S CC                                                               </t>
  </si>
  <si>
    <t>02321</t>
  </si>
  <si>
    <t xml:space="preserve">JINÉ PORUCHY OKA BEZ CC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</si>
  <si>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</si>
  <si>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</si>
  <si>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</si>
  <si>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</si>
  <si>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</si>
  <si>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</si>
  <si>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</si>
  <si>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</si>
  <si>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</si>
  <si>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</si>
  <si>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</si>
  <si>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</si>
  <si>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</si>
  <si>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</si>
  <si>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</si>
  <si>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UŠÍ. NOSU. ÚST A HRDLA BEZ CC                              </t>
  </si>
  <si>
    <t>03092</t>
  </si>
  <si>
    <t xml:space="preserve">JINÉ VÝKONY PŘI PORUCHÁCH A ONEMOCNĚNÍCH UŠÍ. NOSU. ÚST A HRDLA S CC                                </t>
  </si>
  <si>
    <t>03311</t>
  </si>
  <si>
    <t xml:space="preserve">PORUCHY ROVNOVÁHY BEZ CC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</si>
  <si>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</si>
  <si>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</si>
  <si>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03331</t>
  </si>
  <si>
    <t xml:space="preserve">EPIGLOTITIS. OTITIS MEDIA. INFEKCE HORNÍCH CEST DÝCHACÍCH. LARYNGOTRACHEITIS BEZ CC                 </t>
  </si>
  <si>
    <t>03332</t>
  </si>
  <si>
    <t xml:space="preserve">EPIGLOTITIS. OTITIS MEDIA. INFEKCE HORNÍCH CEST DÝCHACÍCH. LARYNGOTRACHEITIS S CC                   </t>
  </si>
  <si>
    <t>03333</t>
  </si>
  <si>
    <t xml:space="preserve">EPIGLOTITIS. OTITIS MEDIA. INFEKCE HORNÍCH CEST DÝCHACÍCH. LARYNGOTRACHEITIS S MCC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</si>
  <si>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</si>
  <si>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</si>
  <si>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</si>
  <si>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</si>
  <si>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</si>
  <si>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UŠÍ. NOSU. ÚST A HRDLA BEZ CC                                                          </t>
  </si>
  <si>
    <t>03352</t>
  </si>
  <si>
    <t xml:space="preserve">JINÉ PORUCHY UŠÍ. NOSU. ÚST A HRDLA S CC                                                            </t>
  </si>
  <si>
    <t>04301</t>
  </si>
  <si>
    <t xml:space="preserve">CYSTICKÁ FIBRÓZA BEZ CC                                                                             </t>
  </si>
  <si>
    <t>04302</t>
  </si>
  <si>
    <t xml:space="preserve">CYSTICKÁ FIBRÓZA S CC                                                                               </t>
  </si>
  <si>
    <t>04303</t>
  </si>
  <si>
    <t xml:space="preserve">CYSTICKÁ FIBRÓZA S MCC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</si>
  <si>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</si>
  <si>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</si>
  <si>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</si>
  <si>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</si>
  <si>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</si>
  <si>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</si>
  <si>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</si>
  <si>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</si>
  <si>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</si>
  <si>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</si>
  <si>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</si>
  <si>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</si>
  <si>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</si>
  <si>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</si>
  <si>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</si>
  <si>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</si>
  <si>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04381</t>
  </si>
  <si>
    <t xml:space="preserve">ASTMA A BRONCHIOLITIDA BEZ CC            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</si>
  <si>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</si>
  <si>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</si>
  <si>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</si>
  <si>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</si>
  <si>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</si>
  <si>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</si>
  <si>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</si>
  <si>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</si>
  <si>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</si>
  <si>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</si>
  <si>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</si>
  <si>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</si>
  <si>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</si>
  <si>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</si>
  <si>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</si>
  <si>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</si>
  <si>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05141</t>
  </si>
  <si>
    <t xml:space="preserve">JINÉ VASKULÁRNÍ VÝKONY BEZ CC                                                                       </t>
  </si>
  <si>
    <t>05201</t>
  </si>
  <si>
    <t xml:space="preserve">JINÉ VÝKONY PŘI ONEMOCNĚNÍCH A PORUCHÁCH OBĚHOVÉHO SYSTÉMU BEZ CC                                   </t>
  </si>
  <si>
    <t>05363</t>
  </si>
  <si>
    <t xml:space="preserve">HLUBOKÁ ŽILNÍ TROMBÓZA S MCC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</si>
  <si>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</si>
  <si>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</si>
  <si>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</si>
  <si>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</si>
  <si>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</si>
  <si>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</si>
  <si>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</si>
  <si>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</si>
  <si>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</si>
  <si>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</si>
  <si>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</si>
  <si>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</si>
  <si>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</si>
  <si>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</si>
  <si>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</si>
  <si>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</si>
  <si>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</si>
  <si>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</si>
  <si>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</si>
  <si>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</si>
  <si>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06011</t>
  </si>
  <si>
    <t xml:space="preserve">VELKÉ VÝKONY NA TLUSTÉM A TENKÉM STŘEVU BEZ CC                                                      </t>
  </si>
  <si>
    <t>06021</t>
  </si>
  <si>
    <t xml:space="preserve">VELKÉ VÝKONY NA ŽALUDKU. JÍCNU A DVANÁCTNÍKU BEZ CC                                                 </t>
  </si>
  <si>
    <t>06022</t>
  </si>
  <si>
    <t xml:space="preserve">VELKÉ VÝKONY NA ŽALUDKU. JÍCNU A DVANÁCTNÍKU S CC                                                   </t>
  </si>
  <si>
    <t>06033</t>
  </si>
  <si>
    <t xml:space="preserve">MENŠÍ VÝKONY NA TLUSTÉM A TENKÉM STŘEVU S MCC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</si>
  <si>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</si>
  <si>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</si>
  <si>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</si>
  <si>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</si>
  <si>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</si>
  <si>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</si>
  <si>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06081</t>
  </si>
  <si>
    <t xml:space="preserve">LAPAROTOMICKÉ VÝKONY PŘI TŘÍSELNÉ. STEHENNÍ. UMBILIKÁLNÍ NEBO EPIGASTRICKÉ KÝLE BEZ CC              </t>
  </si>
  <si>
    <t>06082</t>
  </si>
  <si>
    <t xml:space="preserve">LAPAROTOMICKÉ VÝKONY PŘI TŘÍSELNÉ. STEHENNÍ. UMBILIKÁLNÍ NEBO EPIGASTRICKÉ KÝLE S CC                </t>
  </si>
  <si>
    <t>06083</t>
  </si>
  <si>
    <t xml:space="preserve">LAPAROTOMICKÉ VÝKONY PŘI TŘÍSELNÉ. STEHENNÍ. UMBILIKÁLNÍ NEBO EPIGASTRICKÉ KÝLE S MCC               </t>
  </si>
  <si>
    <t>06091</t>
  </si>
  <si>
    <t xml:space="preserve">ANÁLNÍ A STOMICKÉ VÝKONY BEZ CC                                                                     </t>
  </si>
  <si>
    <t>06102</t>
  </si>
  <si>
    <t xml:space="preserve">JINÉ VÝKONY PŘI PORUCHÁCH A ONEMOCNĚNÍCH TRÁVICÍHO SYSTÉMU S CC                                     </t>
  </si>
  <si>
    <t>06111</t>
  </si>
  <si>
    <t xml:space="preserve">VÝKONY NA APENDIXU PŘI KOMPLIKUJÍCÍ HLAVNÍ DIAGNÓZE BEZ CC                                          </t>
  </si>
  <si>
    <t>06112</t>
  </si>
  <si>
    <t xml:space="preserve">VÝKONY NA APENDIXU PŘI KOMPLIKUJÍCÍ HLAVNÍ DIAGNÓZE S CC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</si>
  <si>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</si>
  <si>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</si>
  <si>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</si>
  <si>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</si>
  <si>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</si>
  <si>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</si>
  <si>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</si>
  <si>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</si>
  <si>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</si>
  <si>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DIVERTIKULITIDA. DIVERTIKULÓZA A ZÁNĚTLIVÉ ONEMOCNĚNÍ STŘEVA BEZ CC                                 </t>
  </si>
  <si>
    <t>06332</t>
  </si>
  <si>
    <t xml:space="preserve">DIVERTIKULITIDA. DIVERTIKULÓZA A ZÁNĚTLIVÉ ONEMOCNĚNÍ STŘEVA S CC 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</si>
  <si>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</si>
  <si>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</si>
  <si>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</si>
  <si>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</si>
  <si>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</si>
  <si>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</si>
  <si>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</si>
  <si>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</si>
  <si>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</si>
  <si>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</si>
  <si>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</si>
  <si>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</si>
  <si>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</si>
  <si>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</si>
  <si>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</si>
  <si>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</si>
  <si>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</si>
  <si>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</si>
  <si>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</si>
  <si>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</si>
  <si>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07321</t>
  </si>
  <si>
    <t xml:space="preserve">PORUCHY PANKREATU. KROMĚ MALIGNÍHO ONEMOCNĚNÍ BEZ CC                                                </t>
  </si>
  <si>
    <t>07322</t>
  </si>
  <si>
    <t xml:space="preserve">PORUCHY PANKREATU. KROMĚ MALIGNÍHO ONEMOCNĚNÍ S CC                                                  </t>
  </si>
  <si>
    <t>07323</t>
  </si>
  <si>
    <t xml:space="preserve">PORUCHY PANKREATU. KROMĚ MALIGNÍHO ONEMOCNĚNÍ S MCC                                                 </t>
  </si>
  <si>
    <t>07331</t>
  </si>
  <si>
    <t xml:space="preserve">PORUCHY JATER. KROMĚ MALIGNÍ CIRHÓZY A ALKOHOLICKÉ HEPATITIDY BEZ CC                                </t>
  </si>
  <si>
    <t>07332</t>
  </si>
  <si>
    <t xml:space="preserve">PORUCHY JATER. KROMĚ MALIGNÍ CIRHÓZY A ALKOHOLICKÉ HEPATITIDY S CC 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</si>
  <si>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</si>
  <si>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</si>
  <si>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</si>
  <si>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</si>
  <si>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08081</t>
  </si>
  <si>
    <t xml:space="preserve">VÝKONY NA KYČLÍCH A STEHENNÍ KOSTI. KROMĚ REPLANTACE VELKÝCH KLOUBŮ BEZ CC                          </t>
  </si>
  <si>
    <t>08083</t>
  </si>
  <si>
    <t xml:space="preserve">VÝKONY NA KYČLÍCH A STEHENNÍ KOSTI. KROMĚ REPLANTACE VELKÝCH KLOUBŮ S MCC                           </t>
  </si>
  <si>
    <t>08091</t>
  </si>
  <si>
    <t>TRANSPLANTACE KŮŽE NEBO TKÁNĚ PRO PORUCHY MUSKULOSKELETÁLNÍHO SYSTÉMU NEBO POJIVOVÉ TKÁNĚ KROMĚ RUKY</t>
  </si>
  <si>
    <t>08111</t>
  </si>
  <si>
    <t xml:space="preserve">VÝKONY NA KOLENU. BÉRCI A HLEZNU. KROMĚ CHODIDLA BEZ CC                                             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</si>
  <si>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</si>
  <si>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</si>
  <si>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</si>
  <si>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</si>
  <si>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</si>
  <si>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</si>
  <si>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</si>
  <si>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</si>
  <si>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</si>
  <si>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</si>
  <si>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08143</t>
  </si>
  <si>
    <t xml:space="preserve">VÝKONY NA CHODIDLE S MCC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</si>
  <si>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</si>
  <si>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</si>
  <si>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</si>
  <si>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</si>
  <si>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08161</t>
  </si>
  <si>
    <t xml:space="preserve">VÝKONY NA MĚKKÉ TKÁNI BEZ CC                                                                        </t>
  </si>
  <si>
    <t>08191</t>
  </si>
  <si>
    <t xml:space="preserve">ARTROSKOPIE BEZ CC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</si>
  <si>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</si>
  <si>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</si>
  <si>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08321</t>
  </si>
  <si>
    <t xml:space="preserve">ZLOMENINA NEBO DISLOKACE. KROMĚ STEHENNÍ KOSTI A PÁNVE BEZ CC                                       </t>
  </si>
  <si>
    <t>08332</t>
  </si>
  <si>
    <t xml:space="preserve">MALIGNÍ ONEMOCNĚNÍ MUSKULOSKELETÁLNÍHO SYSTÉMU A POJIVOVÉ TKÁNĚ. PATOLOGICKÉ ZLOMENINY S CC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</si>
  <si>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</si>
  <si>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</si>
  <si>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</si>
  <si>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</si>
  <si>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08381</t>
  </si>
  <si>
    <t xml:space="preserve">JINÁ ONEMOCNĚNÍ KOSTÍ A KLOUBŮ BEZ CC                                                               </t>
  </si>
  <si>
    <t>08401</t>
  </si>
  <si>
    <t xml:space="preserve">MUSKULOSKELETÁLNÍ PŘÍZNAKY. SYMPTOMY. VÝRONY A MÉNĚ VÝZNAMNÉ ZÁNĚTLIVÉ CHOROBY BEZ CC               </t>
  </si>
  <si>
    <t>08403</t>
  </si>
  <si>
    <t xml:space="preserve">MUSKULOSKELETÁLNÍ PŘÍZNAKY. SYMPTOMY. VÝRONY A MÉNĚ VÝZNAMNÉ ZÁNĚTLIVÉ CHOROBY S MCC 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</si>
  <si>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</si>
  <si>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</si>
  <si>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</si>
  <si>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</si>
  <si>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</si>
  <si>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</si>
  <si>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</si>
  <si>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</si>
  <si>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</si>
  <si>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KŮŽE. PODKOŽNÍ TKÁNĚ A PRSU BEZ CC                         </t>
  </si>
  <si>
    <t>09032</t>
  </si>
  <si>
    <t xml:space="preserve">JINÉ VÝKONY PŘI PORUCHÁCH A ONEMOCNĚNÍCH KŮŽE. PODKOŽNÍ TKÁNĚ A PRSU S CC                           </t>
  </si>
  <si>
    <t>09033</t>
  </si>
  <si>
    <t xml:space="preserve">JINÉ VÝKONY PŘI PORUCHÁCH A ONEMOCNĚNÍCH KŮŽE. PODKOŽNÍ TKÁNĚ A PRSU S MCC                          </t>
  </si>
  <si>
    <t>09302</t>
  </si>
  <si>
    <t xml:space="preserve">ZÁVAŽNÉ PORUCHY KŮŽE S CC 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</si>
  <si>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</si>
  <si>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</si>
  <si>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</si>
  <si>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</si>
  <si>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</si>
  <si>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KŮŽE.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</si>
  <si>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</si>
  <si>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</si>
  <si>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</si>
  <si>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</si>
  <si>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10301</t>
  </si>
  <si>
    <t xml:space="preserve">DIABETES. NUTRIČNÍ A JINÉ METABOLICKÉ PORUCHY BEZ CC                                                </t>
  </si>
  <si>
    <t>10302</t>
  </si>
  <si>
    <t xml:space="preserve">DIABETES. NUTRIČNÍ A JINÉ METABOLICKÉ PORUCHY S CC                                                  </t>
  </si>
  <si>
    <t>10303</t>
  </si>
  <si>
    <t xml:space="preserve">DIABETES.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</si>
  <si>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</si>
  <si>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</si>
  <si>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</si>
  <si>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</si>
  <si>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</si>
  <si>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</si>
  <si>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</si>
  <si>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</si>
  <si>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</si>
  <si>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</si>
  <si>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11022</t>
  </si>
  <si>
    <t xml:space="preserve">VELKÉ VÝKONY NA MOČOVÉM MĚCHÝŘI S CC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</si>
  <si>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</si>
  <si>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</si>
  <si>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</si>
  <si>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</si>
  <si>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</si>
  <si>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</si>
  <si>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11051</t>
  </si>
  <si>
    <t xml:space="preserve">MENŠÍ VÝKONY NA LEDVINÁCH. MOČOVÝCH CESTÁCH A MOČOVÉM MĚCHÝŘI BEZ CC                                </t>
  </si>
  <si>
    <t>11052</t>
  </si>
  <si>
    <t xml:space="preserve">MENŠÍ VÝKONY NA LEDVINÁCH. MOČOVÝCH CESTÁCH A MOČOVÉM MĚCHÝŘI S CC                                  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</si>
  <si>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</si>
  <si>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</si>
  <si>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</si>
  <si>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</si>
  <si>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11302</t>
  </si>
  <si>
    <t xml:space="preserve">MALIGNÍ ONEMOCNĚNÍ LEDVIN A MOČOVÝCH CEST A LEDVINOVÉ SELHÁNÍ S CC                                  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</si>
  <si>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</si>
  <si>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</si>
  <si>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</si>
  <si>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</si>
  <si>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</si>
  <si>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</si>
  <si>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</si>
  <si>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</si>
  <si>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</si>
  <si>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</si>
  <si>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</si>
  <si>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</si>
  <si>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</si>
  <si>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</si>
  <si>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</si>
  <si>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</si>
  <si>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</si>
  <si>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</si>
  <si>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</si>
  <si>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</si>
  <si>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</si>
  <si>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</si>
  <si>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</si>
  <si>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</si>
  <si>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</si>
  <si>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</si>
  <si>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12021</t>
  </si>
  <si>
    <t xml:space="preserve">VÝKONY NA PENISU BEZ CC                                                                             </t>
  </si>
  <si>
    <t>12022</t>
  </si>
  <si>
    <t xml:space="preserve">VÝKONY NA PENISU S CC              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</si>
  <si>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</si>
  <si>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</si>
  <si>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</si>
  <si>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</si>
  <si>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12043</t>
  </si>
  <si>
    <t xml:space="preserve">VÝKONY NA VARLATECH S MCC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</si>
  <si>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</si>
  <si>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</si>
  <si>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</si>
  <si>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</si>
  <si>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12311</t>
  </si>
  <si>
    <t xml:space="preserve">PORUCHY MUŽSKÉHO REPRODUKČNÍHO SYSTÉMU. KROMĚ MALIGNÍHO ONEMOCNĚNÍ BEZ CC                           </t>
  </si>
  <si>
    <t>13041</t>
  </si>
  <si>
    <t xml:space="preserve">DĚLOŽNÍ A ADNEXÁLNÍ VÝKONY PŘI CA IN SITU A NEZHOUBNÝCH ONEMOCNĚNÍCH BEZ CC                         </t>
  </si>
  <si>
    <t>13042</t>
  </si>
  <si>
    <t xml:space="preserve">DĚLOŽNÍ A ADNEXÁLNÍ VÝKONY PŘI CA IN SITU A NEZHOUBNÝCH ONEMOCNĚNÍCH S CC                           </t>
  </si>
  <si>
    <t>13321</t>
  </si>
  <si>
    <t xml:space="preserve">MENSTRUAČNÍ A JINÉ PORUCHY ŽENSKÉHO REPRODUKČNÍHO SYSTÉMU BEZ CC                                    </t>
  </si>
  <si>
    <t>15633</t>
  </si>
  <si>
    <t xml:space="preserve">NOVOROZENEC. VÁHA PŘI PORODU &lt;=1000G. BEZ ZÁKLADNÍHO VÝKONU S MCC                                   </t>
  </si>
  <si>
    <t>15691</t>
  </si>
  <si>
    <t xml:space="preserve">NOVOROZENEC. VÁHA PŘI PORODU 2000-2499G. BEZ ZÁKLADNÍHO VÝKONU BEZ CC                               </t>
  </si>
  <si>
    <t>15692</t>
  </si>
  <si>
    <t xml:space="preserve">NOVOROZENEC. VÁHA PŘI PORODU 2000-2499G. BEZ ZÁKLADNÍHO VÝKONU S CC                                 </t>
  </si>
  <si>
    <t>15711</t>
  </si>
  <si>
    <t xml:space="preserve">NOVOROZENEC. VÁHA PŘI PORODU &gt;2499G. S VÁŽNOU ANOMÁLIÍ NEBO DĚDIČNÝM STAVEM BEZ CC                  </t>
  </si>
  <si>
    <t>15712</t>
  </si>
  <si>
    <t xml:space="preserve">NOVOROZENEC. VÁHA PŘI PORODU &gt;2499G. S VÁŽNOU ANOMÁLIÍ NEBO DĚDIČNÝM STAVEM S CC                    </t>
  </si>
  <si>
    <t>15751</t>
  </si>
  <si>
    <t xml:space="preserve">NOVOROZENEC. VÁHA PŘI PORODU &gt; 2499G. BEZ ZÁKLADNÍHO VÝKONU BEZ CC                                  </t>
  </si>
  <si>
    <t>15752</t>
  </si>
  <si>
    <t xml:space="preserve">NOVOROZENEC. VÁHA PŘI PORODU &gt; 2499G. BEZ ZÁKLADNÍHO VÝKONU S CC                                    </t>
  </si>
  <si>
    <t>15753</t>
  </si>
  <si>
    <t xml:space="preserve">NOVOROZENEC. VÁHA PŘI PORODU &gt; 2499G. BEZ ZÁKLADNÍHO VÝKONU S MCC                                   </t>
  </si>
  <si>
    <t>16021</t>
  </si>
  <si>
    <t xml:space="preserve">JINÉ VÝKONY PRO KREVNÍ ONEMOCNĚNÍ A NA KRVETVORNÝCH ORGÁNECH BEZ CC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</si>
  <si>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</si>
  <si>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</si>
  <si>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</si>
  <si>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</si>
  <si>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</si>
  <si>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</si>
  <si>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</si>
  <si>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</si>
  <si>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16332</t>
  </si>
  <si>
    <t xml:space="preserve">PORUCHY ČERVENÝCH KRVINEK. KROMĚ SRPKOVITÉ CHUDOKREVNOSTI S CC                                      </t>
  </si>
  <si>
    <t>16333</t>
  </si>
  <si>
    <t xml:space="preserve">PORUCHY ČERVENÝCH KRVINEK. KROMĚ SRPKOVITÉ CHUDOKREVNOSTI S MCC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</si>
  <si>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</si>
  <si>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</si>
  <si>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</si>
  <si>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</si>
  <si>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</si>
  <si>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</si>
  <si>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17021</t>
  </si>
  <si>
    <t xml:space="preserve">LYMFOM A LEUKÉMIE S JINÝM VÝKONEM BEZ CC                                                            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</si>
  <si>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</si>
  <si>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</si>
  <si>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</si>
  <si>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</si>
  <si>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</si>
  <si>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</si>
  <si>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</si>
  <si>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</si>
  <si>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</si>
  <si>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</si>
  <si>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</si>
  <si>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</si>
  <si>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</si>
  <si>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</si>
  <si>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</si>
  <si>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</si>
  <si>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</si>
  <si>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</si>
  <si>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</si>
  <si>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</si>
  <si>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</si>
  <si>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</si>
  <si>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</si>
  <si>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</si>
  <si>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</si>
  <si>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</si>
  <si>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</si>
  <si>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</si>
  <si>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</si>
  <si>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</si>
  <si>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</si>
  <si>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</si>
  <si>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</si>
  <si>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</si>
  <si>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</si>
  <si>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</si>
  <si>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</si>
  <si>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</si>
  <si>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</si>
  <si>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</si>
  <si>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</si>
  <si>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</si>
  <si>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19321</t>
  </si>
  <si>
    <t xml:space="preserve">PORUCHY OSOBNOSTI BEZ CC                                                                            </t>
  </si>
  <si>
    <t>19351</t>
  </si>
  <si>
    <t xml:space="preserve">AKUTNÍ REAKCE. PSYCHOSOCIÁLNÍ PORUCHY A NEURÓZY KROMĚ DEPRESIVNÍCH BEZ CC                           </t>
  </si>
  <si>
    <t>19371</t>
  </si>
  <si>
    <t xml:space="preserve">VÝVOJOVÉ DUŠEVNÍ PORUCHY BEZ CC                                                                     </t>
  </si>
  <si>
    <t>19372</t>
  </si>
  <si>
    <t xml:space="preserve">VÝVOJOVÉ DUŠEVNÍ PORUCHY S CC                                                                       </t>
  </si>
  <si>
    <t>19381</t>
  </si>
  <si>
    <t xml:space="preserve">PORUCHY PŘÍJMU POTRAVY BEZ CC                               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</si>
  <si>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</si>
  <si>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</si>
  <si>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</si>
  <si>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</si>
  <si>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20341</t>
  </si>
  <si>
    <t xml:space="preserve">ŠKODLIVÉ UŽÍVÁNÍ A ZÁVISLOST NA JINÝCH DROGÁCH BEZ CC         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</si>
  <si>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</si>
  <si>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</si>
  <si>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</si>
  <si>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</si>
  <si>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</si>
  <si>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</si>
  <si>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21351</t>
  </si>
  <si>
    <t xml:space="preserve">JINÉ DIAGNÓZY ZRANĚNÍ. OTRAVY A TOXICKÝCH ÚČINKŮ BEZ CC                                             </t>
  </si>
  <si>
    <t>22551</t>
  </si>
  <si>
    <t xml:space="preserve">POPÁLENINY OMEZENÉHO ROZSAHU NEPOSTIHUJÍCÍ VŠECHNY VRSTVY KŮŽE BEZ CC                               </t>
  </si>
  <si>
    <t>23011</t>
  </si>
  <si>
    <t xml:space="preserve">OPERAČNÍ VÝKON S DIAGNÓZOU JINÉHO KONTAKTU SE ZDRAVOTNICKÝMI SLUŽBAMI BEZ CC                        </t>
  </si>
  <si>
    <t>23012</t>
  </si>
  <si>
    <t xml:space="preserve">OPERAČNÍ VÝKON S DIAGNÓZOU JINÉHO KONTAKTU SE ZDRAVOTNICKÝMI SLUŽBAMI S CC                          </t>
  </si>
  <si>
    <t>23013</t>
  </si>
  <si>
    <t xml:space="preserve">OPERAČNÍ VÝKON S DIAGNÓZOU JINÉHO KONTAKTU SE ZDRAVOTNICKÝMI SLUŽBAMI S MCC                         </t>
  </si>
  <si>
    <t>23311</t>
  </si>
  <si>
    <t xml:space="preserve">SYMPTOMY A ABNORMÁLNÍ NÁLEZY BEZ CC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</si>
  <si>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</si>
  <si>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</si>
  <si>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</si>
  <si>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</si>
  <si>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</si>
  <si>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</si>
  <si>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25302</t>
  </si>
  <si>
    <t xml:space="preserve">DIAGNÓZY TÝKAJÍCÍ SE HLAVY. HRUDNÍKU A DOLNÍCH KONČETIN PŘI MNOHOČETNÉM ZÁVAŽNÉM TRAUMATU S CC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</si>
  <si>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</si>
  <si>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</si>
  <si>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</si>
  <si>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</si>
  <si>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</si>
  <si>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</si>
  <si>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</si>
  <si>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</si>
  <si>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</si>
  <si>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</si>
  <si>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</si>
  <si>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12 - UROLOGICKÁ KLINIKA</t>
  </si>
  <si>
    <t>22 - KLINIKA NUKLEÁRNÍ MEDICÍNY</t>
  </si>
  <si>
    <t>28 - ODDĚLENÍ LÉKAŘSKÉ GENETIKY</t>
  </si>
  <si>
    <t>32 - HEMATO-ONKOLOGICKÁ KLINIKA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</si>
  <si>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</si>
  <si>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</si>
  <si>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</si>
  <si>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</si>
  <si>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</si>
  <si>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</si>
  <si>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 xml:space="preserve">44 -  </t>
  </si>
  <si>
    <t>82056</t>
  </si>
  <si>
    <t>MIKROSKOPICKÉ STANOVENÍ MIKROBIÁLNÍHO OBRAZU POŠEV</t>
  </si>
  <si>
    <t>12</t>
  </si>
  <si>
    <t>89143</t>
  </si>
  <si>
    <t>RTG BŘICHA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</si>
  <si>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</si>
  <si>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</si>
  <si>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</si>
  <si>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</si>
  <si>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</si>
  <si>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</si>
  <si>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22</t>
  </si>
  <si>
    <t>407</t>
  </si>
  <si>
    <t>0093625</t>
  </si>
  <si>
    <t>0093626</t>
  </si>
  <si>
    <t>0095609</t>
  </si>
  <si>
    <t>MICROPAQUE CT</t>
  </si>
  <si>
    <t>0002015</t>
  </si>
  <si>
    <t>99mTc-technecistan sodný inj.</t>
  </si>
  <si>
    <t>0002028</t>
  </si>
  <si>
    <t>99mTc-DMSA inj.</t>
  </si>
  <si>
    <t>0002035</t>
  </si>
  <si>
    <t>99mTc-MAG3 inj.</t>
  </si>
  <si>
    <t>0002087</t>
  </si>
  <si>
    <t>18F-FDG</t>
  </si>
  <si>
    <t>0110740</t>
  </si>
  <si>
    <t>VÁLCE (DVA) STERILNÍ, JEDNORÁZOVÉ DO INJEKTORU, CE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</si>
  <si>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</si>
  <si>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</si>
  <si>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</si>
  <si>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</si>
  <si>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</si>
  <si>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</si>
  <si>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47355</t>
  </si>
  <si>
    <t>HYBRIDNÍ VÝPOČETNÍ A POZITRONOVÁ EMISNÍ TOMOGRAFIE</t>
  </si>
  <si>
    <t>28</t>
  </si>
  <si>
    <t>94181</t>
  </si>
  <si>
    <t>ZHOTOVENÍ KARYOTYPU Z JEDNÉ MITÓZY</t>
  </si>
  <si>
    <t>94129</t>
  </si>
  <si>
    <t>RUTINNÍ VYŠETŘENÍ CHROMOZOMU Z PERIFERNÍ KRVE</t>
  </si>
  <si>
    <t>94175</t>
  </si>
  <si>
    <t>HODNOCENÍ DALŠÍCH MITÓZ</t>
  </si>
  <si>
    <t>32</t>
  </si>
  <si>
    <t>94191</t>
  </si>
  <si>
    <t>FOTOGRAFIE GELU</t>
  </si>
  <si>
    <t>94145</t>
  </si>
  <si>
    <t>RUTINNÍ VYŠETŘENÍ KOSTNÍ DŘENĚ PŘÍMÉ A S KULTIVACÍ</t>
  </si>
  <si>
    <t>94193</t>
  </si>
  <si>
    <t>ELEKTROFORÉZA NUKLEOVÝCH KYSELIN</t>
  </si>
  <si>
    <t>94149</t>
  </si>
  <si>
    <t>VYŠETŘENÍ CHROMOZOMŮ Z KOSTNÍ DŘENĚ PŘÍMÉ A S KULT</t>
  </si>
  <si>
    <t>818</t>
  </si>
  <si>
    <t>91427</t>
  </si>
  <si>
    <t>IZOLACE MONONUKLEÁRŮ Z PERIFERNÍ KRVE GRADIENTOVOU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</si>
  <si>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</si>
  <si>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</si>
  <si>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</si>
  <si>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</si>
  <si>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</si>
  <si>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</si>
  <si>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</si>
  <si>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</si>
  <si>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</si>
  <si>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</si>
  <si>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</si>
  <si>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</si>
  <si>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</si>
  <si>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</si>
  <si>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</si>
  <si>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</si>
  <si>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</si>
  <si>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</si>
  <si>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</si>
  <si>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</si>
  <si>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96811</t>
  </si>
  <si>
    <t>PINK TEST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</si>
  <si>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</si>
  <si>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</si>
  <si>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</si>
  <si>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</si>
  <si>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</si>
  <si>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</si>
  <si>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</si>
  <si>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</si>
  <si>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</si>
  <si>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</si>
  <si>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</si>
  <si>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</si>
  <si>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</si>
  <si>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</si>
  <si>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</si>
  <si>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</si>
  <si>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</si>
  <si>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</si>
  <si>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</si>
  <si>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</si>
  <si>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</si>
  <si>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</si>
  <si>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</si>
  <si>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</si>
  <si>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</si>
  <si>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</si>
  <si>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</si>
  <si>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</si>
  <si>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</si>
  <si>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</si>
  <si>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</si>
  <si>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</si>
  <si>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</si>
  <si>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</si>
  <si>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</si>
  <si>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</si>
  <si>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</si>
  <si>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</si>
  <si>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</si>
  <si>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</si>
  <si>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</si>
  <si>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</si>
  <si>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</si>
  <si>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</si>
  <si>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</si>
  <si>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</si>
  <si>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</si>
  <si>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</si>
  <si>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</si>
  <si>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</si>
  <si>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</si>
  <si>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</si>
  <si>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</si>
  <si>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</si>
  <si>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</si>
  <si>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</si>
  <si>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</si>
  <si>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</si>
  <si>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</si>
  <si>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</si>
  <si>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</si>
  <si>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</si>
  <si>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</si>
  <si>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</si>
  <si>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</si>
  <si>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</si>
  <si>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</si>
  <si>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</si>
  <si>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</si>
  <si>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</si>
  <si>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</si>
  <si>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</si>
  <si>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</si>
  <si>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</si>
  <si>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</si>
  <si>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</si>
  <si>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</si>
  <si>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</si>
  <si>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</si>
  <si>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</si>
  <si>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</si>
  <si>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</si>
  <si>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</si>
  <si>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</si>
  <si>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</si>
  <si>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</si>
  <si>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</si>
  <si>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</si>
  <si>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81221</t>
  </si>
  <si>
    <t>POTNÍ TEST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</si>
  <si>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</si>
  <si>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</si>
  <si>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</si>
  <si>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</si>
  <si>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</si>
  <si>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</si>
  <si>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</si>
  <si>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</si>
  <si>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</si>
  <si>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</si>
  <si>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</si>
  <si>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</si>
  <si>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</si>
  <si>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</si>
  <si>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</si>
  <si>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</si>
  <si>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</si>
  <si>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</si>
  <si>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</si>
  <si>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</si>
  <si>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</si>
  <si>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</si>
  <si>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</si>
  <si>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</si>
  <si>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</si>
  <si>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</si>
  <si>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</si>
  <si>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</si>
  <si>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</si>
  <si>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</si>
  <si>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81487</t>
  </si>
  <si>
    <t>KARNITIN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</si>
  <si>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</si>
  <si>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</si>
  <si>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</si>
  <si>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</si>
  <si>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</si>
  <si>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</si>
  <si>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</si>
  <si>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</si>
  <si>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</si>
  <si>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</si>
  <si>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81581</t>
  </si>
  <si>
    <t>PORFYRINY CELKOVÉ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</si>
  <si>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</si>
  <si>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</si>
  <si>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</si>
  <si>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</si>
  <si>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</si>
  <si>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</si>
  <si>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</si>
  <si>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</si>
  <si>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</si>
  <si>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</si>
  <si>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</si>
  <si>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</si>
  <si>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</si>
  <si>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</si>
  <si>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</si>
  <si>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</si>
  <si>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87421</t>
  </si>
  <si>
    <t>CYTOLOGICKÉ NÁTĚRY SEDIMENTU CENTRIFUGOVANÉ TEKUTI</t>
  </si>
  <si>
    <t>87433</t>
  </si>
  <si>
    <t>STANDARDNÍ CYTOLOGICKÉ BARVENÍ,  ZA 1-3 PREPARÁTY</t>
  </si>
  <si>
    <t>91131</t>
  </si>
  <si>
    <t>STANOVENÍ IgA</t>
  </si>
  <si>
    <t>91137</t>
  </si>
  <si>
    <t>STANOVENÍ TRANSFERINU</t>
  </si>
  <si>
    <t>91141</t>
  </si>
  <si>
    <t>STANOVENÍ CERULOPLASMINU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</si>
  <si>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</si>
  <si>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</si>
  <si>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</si>
  <si>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</si>
  <si>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</si>
  <si>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</si>
  <si>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</si>
  <si>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</si>
  <si>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</si>
  <si>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</si>
  <si>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ESTRIOL</t>
  </si>
  <si>
    <t>93131</t>
  </si>
  <si>
    <t>KORTISOL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</si>
  <si>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</si>
  <si>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</si>
  <si>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</si>
  <si>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</si>
  <si>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</si>
  <si>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</si>
  <si>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</si>
  <si>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</si>
  <si>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</si>
  <si>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</si>
  <si>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</si>
  <si>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</si>
  <si>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</si>
  <si>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</si>
  <si>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</si>
  <si>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</si>
  <si>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</si>
  <si>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</si>
  <si>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</si>
  <si>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</si>
  <si>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</si>
  <si>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</si>
  <si>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</si>
  <si>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</si>
  <si>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</si>
  <si>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</si>
  <si>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</si>
  <si>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</si>
  <si>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</si>
  <si>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</si>
  <si>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</si>
  <si>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</si>
  <si>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</si>
  <si>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</si>
  <si>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</si>
  <si>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</si>
  <si>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</si>
  <si>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</si>
  <si>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</si>
  <si>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</si>
  <si>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</si>
  <si>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</si>
  <si>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</si>
  <si>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</si>
  <si>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</si>
  <si>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</si>
  <si>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</si>
  <si>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</si>
  <si>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</si>
  <si>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</si>
  <si>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</si>
  <si>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</si>
  <si>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</si>
  <si>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</si>
  <si>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</si>
  <si>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</si>
  <si>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</si>
  <si>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</si>
  <si>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</si>
  <si>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</si>
  <si>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</si>
  <si>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</si>
  <si>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</si>
  <si>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</si>
  <si>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</si>
  <si>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</si>
  <si>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</si>
  <si>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</si>
  <si>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</si>
  <si>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</si>
  <si>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</si>
  <si>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</si>
  <si>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</si>
  <si>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</si>
  <si>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</si>
  <si>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</si>
  <si>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</si>
  <si>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</si>
  <si>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</si>
  <si>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</si>
  <si>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</si>
  <si>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</si>
  <si>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</si>
  <si>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</si>
  <si>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</si>
  <si>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</si>
  <si>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</si>
  <si>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</si>
  <si>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</si>
  <si>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</si>
  <si>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</si>
  <si>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</si>
  <si>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</si>
  <si>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</si>
  <si>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</si>
  <si>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</si>
  <si>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</si>
  <si>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</si>
  <si>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</si>
  <si>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</si>
  <si>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</si>
  <si>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</si>
  <si>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</si>
  <si>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</si>
  <si>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</si>
  <si>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</si>
  <si>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</si>
  <si>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</si>
  <si>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</si>
  <si>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</si>
  <si>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</si>
  <si>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</si>
  <si>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</si>
  <si>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</si>
  <si>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</si>
  <si>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</si>
  <si>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</si>
  <si>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</si>
  <si>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</si>
  <si>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</si>
  <si>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</si>
  <si>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</si>
  <si>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</si>
  <si>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</si>
  <si>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</si>
  <si>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</si>
  <si>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</si>
  <si>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</si>
  <si>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</si>
  <si>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</si>
  <si>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</si>
  <si>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</si>
  <si>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81275</t>
  </si>
  <si>
    <t>PRŮKAZ MAKROAMYLÁZOVÉHO KOMPLEXU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</si>
  <si>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</si>
  <si>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</si>
  <si>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</si>
  <si>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</si>
  <si>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</si>
  <si>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</si>
  <si>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</si>
  <si>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</si>
  <si>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</si>
  <si>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</si>
  <si>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</si>
  <si>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</si>
  <si>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</si>
  <si>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</si>
  <si>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</si>
  <si>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</si>
  <si>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</si>
  <si>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</si>
  <si>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</si>
  <si>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</si>
  <si>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</si>
  <si>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</si>
  <si>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</si>
  <si>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</si>
  <si>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</si>
  <si>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</si>
  <si>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</si>
  <si>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</si>
  <si>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81749</t>
  </si>
  <si>
    <t>93153</t>
  </si>
  <si>
    <t>GASTRIN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</si>
  <si>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</si>
  <si>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</si>
  <si>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</si>
  <si>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</si>
  <si>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</si>
  <si>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</si>
  <si>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</si>
  <si>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</si>
  <si>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</si>
  <si>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</si>
  <si>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</si>
  <si>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</si>
  <si>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</si>
  <si>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</si>
  <si>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</si>
  <si>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</si>
  <si>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</si>
  <si>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</si>
  <si>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</si>
  <si>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</si>
  <si>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81159</t>
  </si>
  <si>
    <t>CHOLINESTERÁZA STATIM</t>
  </si>
  <si>
    <t>81433</t>
  </si>
  <si>
    <t>GALAKTOSA-1-FOSFÁTURIDYLTRANSFERÁZA</t>
  </si>
  <si>
    <t>93175</t>
  </si>
  <si>
    <t>17-HYDROXYPROGESTERON</t>
  </si>
  <si>
    <t>93179</t>
  </si>
  <si>
    <t>PLAZMATICKÁ RENINOVÁ AKTIVITA (PRA)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</si>
  <si>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</si>
  <si>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</si>
  <si>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</si>
  <si>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</si>
  <si>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</si>
  <si>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</si>
  <si>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</si>
  <si>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</si>
  <si>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</si>
  <si>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</si>
  <si>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</si>
  <si>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</si>
  <si>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813</t>
  </si>
  <si>
    <t>91197</t>
  </si>
  <si>
    <t>STANOVENÍ CYTOKINU ELISA</t>
  </si>
  <si>
    <t>91275</t>
  </si>
  <si>
    <t>STANOVENÍ ANTI KARDIOLIPIN Ab IgG a IgM ELISA</t>
  </si>
  <si>
    <t>34</t>
  </si>
  <si>
    <t>0003132</t>
  </si>
  <si>
    <t>GADOVIST 1,0 MMOL/ML</t>
  </si>
  <si>
    <t>0022075</t>
  </si>
  <si>
    <t>IOMERON 400</t>
  </si>
  <si>
    <t>0042433</t>
  </si>
  <si>
    <t>VISIPAQUE 320 MG I/ML</t>
  </si>
  <si>
    <t>0045119</t>
  </si>
  <si>
    <t>VISIPAQUE 270 MG I/ML</t>
  </si>
  <si>
    <t>0045123</t>
  </si>
  <si>
    <t>0045124</t>
  </si>
  <si>
    <t>0065978</t>
  </si>
  <si>
    <t>DOTAREM</t>
  </si>
  <si>
    <t>0077016</t>
  </si>
  <si>
    <t>ULTRAVIST 300</t>
  </si>
  <si>
    <t>0077019</t>
  </si>
  <si>
    <t>0077024</t>
  </si>
  <si>
    <t>0095607</t>
  </si>
  <si>
    <t>MICROPAQUE</t>
  </si>
  <si>
    <t>0045125</t>
  </si>
  <si>
    <t>0038462</t>
  </si>
  <si>
    <t>DRÁT VODÍCÍ GUIDE WIRE M</t>
  </si>
  <si>
    <t>0038482</t>
  </si>
  <si>
    <t>0038483</t>
  </si>
  <si>
    <t>0038503</t>
  </si>
  <si>
    <t>SOUPRAVA ZAVÁDĚCÍ INTRODUCER</t>
  </si>
  <si>
    <t>0046273</t>
  </si>
  <si>
    <t>STENT JÍCNOVÝ,DUODENÁLNÍ,REKTÁLNÍ,BILIÁRNÍ BRONCHI</t>
  </si>
  <si>
    <t>0048668</t>
  </si>
  <si>
    <t>DRÁT VODÍCÍ NITINOL</t>
  </si>
  <si>
    <t>0052140</t>
  </si>
  <si>
    <t>KATETR DILATAČNÍ PTA WANDA, SMASH</t>
  </si>
  <si>
    <t>0052143</t>
  </si>
  <si>
    <t>EXTRAKTOR - AMPLATZ GOOSE NECK GNXXXX - PERIFERNÍ,</t>
  </si>
  <si>
    <t>0053563</t>
  </si>
  <si>
    <t>KATETR DIAGNOSTICKÝ TEMPO4F,5F</t>
  </si>
  <si>
    <t>0053643</t>
  </si>
  <si>
    <t>KATETR BALONKOVÝ PTA QUADRIMATRIX/MARS</t>
  </si>
  <si>
    <t>0053905</t>
  </si>
  <si>
    <t>KATETR DILATAČNÍ XXL                 14-5XX</t>
  </si>
  <si>
    <t>0053925</t>
  </si>
  <si>
    <t>KATETR BALÓNKOVÝ PTA SYMMETRY, MUSTANG</t>
  </si>
  <si>
    <t>0056365</t>
  </si>
  <si>
    <t>ZAVADĚČ MIKROPUNKČNÍ, NITINOLOVÝ VODIČ</t>
  </si>
  <si>
    <t>0059345</t>
  </si>
  <si>
    <t>INDEFLÁTOR 622510</t>
  </si>
  <si>
    <t>0092932</t>
  </si>
  <si>
    <t>SADA DRENÁŽNÍ</t>
  </si>
  <si>
    <t>0141907</t>
  </si>
  <si>
    <t>STENT JÍC.BILIÁRNÍ,KOLOREK.DUODEN.TRACH.BRONCH.SX-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</si>
  <si>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</si>
  <si>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</si>
  <si>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</si>
  <si>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</si>
  <si>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</si>
  <si>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</si>
  <si>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</si>
  <si>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</si>
  <si>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</si>
  <si>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</si>
  <si>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</si>
  <si>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</si>
  <si>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</si>
  <si>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</si>
  <si>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89163</t>
  </si>
  <si>
    <t>VYLUČOVACÍ UROGRAFIE</t>
  </si>
  <si>
    <t>89167</t>
  </si>
  <si>
    <t>CYSTOGRAFIE</t>
  </si>
  <si>
    <t>89198</t>
  </si>
  <si>
    <t>SKIASKOPIE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</si>
  <si>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</si>
  <si>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</si>
  <si>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</si>
  <si>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</si>
  <si>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</si>
  <si>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</si>
  <si>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</si>
  <si>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</si>
  <si>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89443</t>
  </si>
  <si>
    <t>ŽÍLY DOLNÍ KONČETINY - FLEBOGRAFIE PERIFERNÍ (ASCE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</si>
  <si>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</si>
  <si>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</si>
  <si>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</si>
  <si>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</si>
  <si>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</si>
  <si>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</si>
  <si>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</si>
  <si>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</si>
  <si>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</si>
  <si>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</si>
  <si>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</si>
  <si>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</si>
  <si>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</si>
  <si>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</si>
  <si>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</si>
  <si>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</si>
  <si>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</si>
  <si>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</si>
  <si>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</si>
  <si>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</si>
  <si>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89169</t>
  </si>
  <si>
    <t>CYSTOURETROGRAFIE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</si>
  <si>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</si>
  <si>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</si>
  <si>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</si>
  <si>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</si>
  <si>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</si>
  <si>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</si>
  <si>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</si>
  <si>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</si>
  <si>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</si>
  <si>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</si>
  <si>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</si>
  <si>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</si>
  <si>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</si>
  <si>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</si>
  <si>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</si>
  <si>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</si>
  <si>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</si>
  <si>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</si>
  <si>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</si>
  <si>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</si>
  <si>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</si>
  <si>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</si>
  <si>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</si>
  <si>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</si>
  <si>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</si>
  <si>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</si>
  <si>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</si>
  <si>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</si>
  <si>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</si>
  <si>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</si>
  <si>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</si>
  <si>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</si>
  <si>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</si>
  <si>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</si>
  <si>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</si>
  <si>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</si>
  <si>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</si>
  <si>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</si>
  <si>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</si>
  <si>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</si>
  <si>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</si>
  <si>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</si>
  <si>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</si>
  <si>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</si>
  <si>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</si>
  <si>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</si>
  <si>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</si>
  <si>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</si>
  <si>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</si>
  <si>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</si>
  <si>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</si>
  <si>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</si>
  <si>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</si>
  <si>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</si>
  <si>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</si>
  <si>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</si>
  <si>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</si>
  <si>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</si>
  <si>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</si>
  <si>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</si>
  <si>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</si>
  <si>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</si>
  <si>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</si>
  <si>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</si>
  <si>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</si>
  <si>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</si>
  <si>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</si>
  <si>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</si>
  <si>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</si>
  <si>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</si>
  <si>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</si>
  <si>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</si>
  <si>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</si>
  <si>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</si>
  <si>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</si>
  <si>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87137</t>
  </si>
  <si>
    <t>VYŠETŘENÍ DENZITOMETRICKÉ - ZA KAŽDÝ PARAMETR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</si>
  <si>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</si>
  <si>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</si>
  <si>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</si>
  <si>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</si>
  <si>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</si>
  <si>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</si>
  <si>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</si>
  <si>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</si>
  <si>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</si>
  <si>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</si>
  <si>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</si>
  <si>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</si>
  <si>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</si>
  <si>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</si>
  <si>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</si>
  <si>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</si>
  <si>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</si>
  <si>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</si>
  <si>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</si>
  <si>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</si>
  <si>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</si>
  <si>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</si>
  <si>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</si>
  <si>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</si>
  <si>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</si>
  <si>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</si>
  <si>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</si>
  <si>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</si>
  <si>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</si>
  <si>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</si>
  <si>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</si>
  <si>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</si>
  <si>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</si>
  <si>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</si>
  <si>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</si>
  <si>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</si>
  <si>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</si>
  <si>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</si>
  <si>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</si>
  <si>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</si>
  <si>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</si>
  <si>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</si>
  <si>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</si>
  <si>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</si>
  <si>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</si>
  <si>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</si>
  <si>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</si>
  <si>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</si>
  <si>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</si>
  <si>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</si>
  <si>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</si>
  <si>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</si>
  <si>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</si>
  <si>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</si>
  <si>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</si>
  <si>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</si>
  <si>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</si>
  <si>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</si>
  <si>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</si>
  <si>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</si>
  <si>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</si>
  <si>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</si>
  <si>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</si>
  <si>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</si>
  <si>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</si>
  <si>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</si>
  <si>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</si>
  <si>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</si>
  <si>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</si>
  <si>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</si>
  <si>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</si>
  <si>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</si>
  <si>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</si>
  <si>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</si>
  <si>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</si>
  <si>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</si>
  <si>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</si>
  <si>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</si>
  <si>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</si>
  <si>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</si>
  <si>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</si>
  <si>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</si>
  <si>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</si>
  <si>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</si>
  <si>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</si>
  <si>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</si>
  <si>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</si>
  <si>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91419</t>
  </si>
  <si>
    <t xml:space="preserve">AUTOVAKCÍNA BAKTERIÁLNÍ PRO PERORÁLNÍ PODÁNÍ (4-6 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</si>
  <si>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</si>
  <si>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</si>
  <si>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</si>
  <si>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</si>
  <si>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</si>
  <si>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</si>
  <si>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</si>
  <si>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</si>
  <si>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82139</t>
  </si>
  <si>
    <t>ERICSONŮV TEST (OCH - TEST)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</si>
  <si>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</si>
  <si>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</si>
  <si>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</si>
  <si>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</si>
  <si>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</si>
  <si>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</si>
  <si>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</si>
  <si>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</si>
  <si>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</si>
  <si>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</si>
  <si>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</si>
  <si>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</si>
  <si>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</si>
  <si>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</si>
  <si>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</si>
  <si>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91211</t>
  </si>
  <si>
    <t>STANOVENÍ IgG PROTI POTRAVINOVÝM ALERGENŮM ELISA</t>
  </si>
  <si>
    <t>91237</t>
  </si>
  <si>
    <t>STANOVENÍ SPECIFICKÉHO IgE PROTI SMĚSÍM ALERGENŮ -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</si>
  <si>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</si>
  <si>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</si>
  <si>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</si>
  <si>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</si>
  <si>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</si>
  <si>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</si>
  <si>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</si>
  <si>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</si>
  <si>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</si>
  <si>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</si>
  <si>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</si>
  <si>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</si>
  <si>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</si>
  <si>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</si>
  <si>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</si>
  <si>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</si>
  <si>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</si>
  <si>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</si>
  <si>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</si>
  <si>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</si>
  <si>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</si>
  <si>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</si>
  <si>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</si>
  <si>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</si>
  <si>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</si>
  <si>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</si>
  <si>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</si>
  <si>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</si>
  <si>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</si>
  <si>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</si>
  <si>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</si>
  <si>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</si>
  <si>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</si>
  <si>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</si>
  <si>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</si>
  <si>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</si>
  <si>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</si>
  <si>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</si>
  <si>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</si>
  <si>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</si>
  <si>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91449</t>
  </si>
  <si>
    <t>STANOVENÍ FAGOCYTÁRNÍ AKTIVITY LEUKOCYTŮ INGESCÍ P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</si>
  <si>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</si>
  <si>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</si>
  <si>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</si>
  <si>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</si>
  <si>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</si>
  <si>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</si>
  <si>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</si>
  <si>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</si>
  <si>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</si>
  <si>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</si>
  <si>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</si>
  <si>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</si>
  <si>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</si>
  <si>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</si>
  <si>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</si>
  <si>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</si>
  <si>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</si>
  <si>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</si>
  <si>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</si>
  <si>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</si>
  <si>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</si>
  <si>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</si>
  <si>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</si>
  <si>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</si>
  <si>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91273</t>
  </si>
  <si>
    <t>STANOVENÍ ANTI GBM Ab ELISA</t>
  </si>
  <si>
    <t>44</t>
  </si>
  <si>
    <t>Zdravotní výkony (vybraných odborností) vyžádané pro pacienty hospitalizované na vlastním pracovišti - orientační přehled</t>
  </si>
  <si>
    <t xml:space="preserve">Ošetřovací den      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</si>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</sst>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#,##0%"/>
    <numFmt numFmtId="177" formatCode="#,##0.000"/>
  </numFmts>
  <fonts count="6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74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2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2" fontId="31" fillId="3" borderId="30" xfId="81" applyNumberFormat="1" applyFont="1" applyFill="1" applyBorder="1"/>
    <xf numFmtId="172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5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4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7" xfId="26" applyNumberFormat="1" applyFont="1" applyFill="1" applyBorder="1"/>
    <xf numFmtId="9" fontId="32" fillId="0" borderId="28" xfId="26" applyNumberFormat="1" applyFont="1" applyFill="1" applyBorder="1"/>
    <xf numFmtId="171" fontId="32" fillId="0" borderId="51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9" xfId="26" applyNumberFormat="1" applyFont="1" applyFill="1" applyBorder="1"/>
    <xf numFmtId="171" fontId="32" fillId="0" borderId="24" xfId="26" applyNumberFormat="1" applyFont="1" applyFill="1" applyBorder="1"/>
    <xf numFmtId="9" fontId="32" fillId="0" borderId="25" xfId="26" applyNumberFormat="1" applyFont="1" applyFill="1" applyBorder="1"/>
    <xf numFmtId="171" fontId="32" fillId="0" borderId="53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4" borderId="22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9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8" fontId="34" fillId="2" borderId="23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8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8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9" xfId="26" applyNumberFormat="1" applyFont="1" applyFill="1" applyBorder="1"/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8" fontId="34" fillId="3" borderId="23" xfId="86" applyNumberFormat="1" applyFont="1" applyFill="1" applyBorder="1" applyAlignment="1">
      <alignment horizontal="right"/>
    </xf>
    <xf numFmtId="168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8" fontId="34" fillId="4" borderId="23" xfId="26" applyNumberFormat="1" applyFont="1" applyFill="1" applyBorder="1" applyAlignment="1">
      <alignment horizontal="center"/>
    </xf>
    <xf numFmtId="3" fontId="34" fillId="4" borderId="29" xfId="26" applyNumberFormat="1" applyFont="1" applyFill="1" applyBorder="1"/>
    <xf numFmtId="3" fontId="34" fillId="4" borderId="30" xfId="26" applyNumberFormat="1" applyFont="1" applyFill="1" applyBorder="1"/>
    <xf numFmtId="168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8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50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2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4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5" fontId="34" fillId="0" borderId="79" xfId="53" applyNumberFormat="1" applyFont="1" applyFill="1" applyBorder="1"/>
    <xf numFmtId="165" fontId="34" fillId="0" borderId="80" xfId="53" applyNumberFormat="1" applyFont="1" applyFill="1" applyBorder="1"/>
    <xf numFmtId="9" fontId="34" fillId="0" borderId="81" xfId="83" applyNumberFormat="1" applyFont="1" applyFill="1" applyBorder="1"/>
    <xf numFmtId="170" fontId="34" fillId="0" borderId="79" xfId="53" applyNumberFormat="1" applyFont="1" applyFill="1" applyBorder="1"/>
    <xf numFmtId="170" fontId="34" fillId="0" borderId="80" xfId="5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170" fontId="32" fillId="0" borderId="0" xfId="76" applyNumberFormat="1" applyFont="1" applyFill="1"/>
    <xf numFmtId="0" fontId="32" fillId="0" borderId="54" xfId="26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2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0" fontId="3" fillId="2" borderId="30" xfId="79" applyFont="1" applyFill="1" applyBorder="1"/>
    <xf numFmtId="0" fontId="3" fillId="2" borderId="30" xfId="53" applyFont="1" applyFill="1" applyBorder="1" applyAlignment="1">
      <alignment horizontal="left"/>
    </xf>
    <xf numFmtId="3" fontId="3" fillId="2" borderId="23" xfId="53" applyNumberFormat="1" applyFont="1" applyFill="1" applyBorder="1" applyAlignment="1">
      <alignment horizontal="lef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4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4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9" fontId="5" fillId="0" borderId="0" xfId="26" applyNumberFormat="1" applyFont="1" applyFill="1"/>
    <xf numFmtId="167" fontId="3" fillId="2" borderId="33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50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8" xfId="26" applyNumberFormat="1" applyFont="1" applyFill="1" applyBorder="1"/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8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8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4" xfId="0" applyFont="1" applyFill="1" applyBorder="1" applyAlignment="1"/>
    <xf numFmtId="0" fontId="35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7" xfId="0" applyNumberFormat="1" applyFont="1" applyFill="1" applyBorder="1"/>
    <xf numFmtId="3" fontId="42" fillId="2" borderId="59" xfId="0" applyNumberFormat="1" applyFont="1" applyFill="1" applyBorder="1"/>
    <xf numFmtId="9" fontId="42" fillId="2" borderId="67" xfId="0" applyNumberFormat="1" applyFont="1" applyFill="1" applyBorder="1"/>
    <xf numFmtId="0" fontId="53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3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7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4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70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70" fontId="42" fillId="0" borderId="31" xfId="0" applyNumberFormat="1" applyFont="1" applyFill="1" applyBorder="1" applyAlignment="1"/>
    <xf numFmtId="9" fontId="42" fillId="0" borderId="56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4" xfId="0" applyNumberFormat="1" applyFont="1" applyFill="1" applyBorder="1" applyAlignment="1"/>
    <xf numFmtId="9" fontId="35" fillId="0" borderId="54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4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9" fontId="3" fillId="0" borderId="47" xfId="26" applyNumberFormat="1" applyFont="1" applyFill="1" applyBorder="1" applyAlignment="1">
      <alignment vertical="center"/>
    </xf>
    <xf numFmtId="167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59" fillId="9" borderId="88" xfId="0" applyNumberFormat="1" applyFont="1" applyFill="1" applyBorder="1"/>
    <xf numFmtId="3" fontId="59" fillId="9" borderId="87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91" xfId="0" applyNumberFormat="1" applyFont="1" applyFill="1" applyBorder="1" applyAlignment="1">
      <alignment horizontal="center" vertical="center"/>
    </xf>
    <xf numFmtId="0" fontId="42" fillId="2" borderId="92" xfId="0" applyFont="1" applyFill="1" applyBorder="1" applyAlignment="1">
      <alignment horizontal="center" vertical="center"/>
    </xf>
    <xf numFmtId="0" fontId="42" fillId="2" borderId="93" xfId="0" applyFont="1" applyFill="1" applyBorder="1" applyAlignment="1">
      <alignment horizontal="center" vertical="center"/>
    </xf>
    <xf numFmtId="3" fontId="61" fillId="2" borderId="94" xfId="0" applyNumberFormat="1" applyFont="1" applyFill="1" applyBorder="1" applyAlignment="1">
      <alignment horizontal="center" vertical="center" wrapText="1"/>
    </xf>
    <xf numFmtId="0" fontId="61" fillId="2" borderId="95" xfId="0" applyFont="1" applyFill="1" applyBorder="1" applyAlignment="1">
      <alignment horizontal="center" vertical="center" wrapText="1"/>
    </xf>
    <xf numFmtId="0" fontId="61" fillId="2" borderId="96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1" fillId="2" borderId="112" xfId="0" applyNumberFormat="1" applyFont="1" applyFill="1" applyBorder="1" applyAlignment="1">
      <alignment horizontal="center" vertical="center" wrapText="1"/>
    </xf>
    <xf numFmtId="174" fontId="42" fillId="4" borderId="98" xfId="0" applyNumberFormat="1" applyFont="1" applyFill="1" applyBorder="1" applyAlignment="1"/>
    <xf numFmtId="174" fontId="42" fillId="4" borderId="91" xfId="0" applyNumberFormat="1" applyFont="1" applyFill="1" applyBorder="1" applyAlignment="1"/>
    <xf numFmtId="174" fontId="42" fillId="4" borderId="92" xfId="0" applyNumberFormat="1" applyFont="1" applyFill="1" applyBorder="1" applyAlignment="1"/>
    <xf numFmtId="174" fontId="42" fillId="4" borderId="93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4" xfId="0" applyNumberFormat="1" applyFont="1" applyBorder="1"/>
    <xf numFmtId="174" fontId="35" fillId="0" borderId="102" xfId="0" applyNumberFormat="1" applyFont="1" applyBorder="1"/>
    <xf numFmtId="174" fontId="35" fillId="0" borderId="103" xfId="0" applyNumberFormat="1" applyFont="1" applyBorder="1"/>
    <xf numFmtId="174" fontId="42" fillId="0" borderId="111" xfId="0" applyNumberFormat="1" applyFont="1" applyBorder="1"/>
    <xf numFmtId="174" fontId="35" fillId="0" borderId="112" xfId="0" applyNumberFormat="1" applyFont="1" applyBorder="1"/>
    <xf numFmtId="174" fontId="35" fillId="0" borderId="95" xfId="0" applyNumberFormat="1" applyFont="1" applyBorder="1"/>
    <xf numFmtId="174" fontId="35" fillId="0" borderId="96" xfId="0" applyNumberFormat="1" applyFont="1" applyBorder="1"/>
    <xf numFmtId="174" fontId="42" fillId="2" borderId="113" xfId="0" applyNumberFormat="1" applyFont="1" applyFill="1" applyBorder="1" applyAlignment="1"/>
    <xf numFmtId="174" fontId="42" fillId="2" borderId="91" xfId="0" applyNumberFormat="1" applyFont="1" applyFill="1" applyBorder="1" applyAlignment="1"/>
    <xf numFmtId="174" fontId="42" fillId="2" borderId="92" xfId="0" applyNumberFormat="1" applyFont="1" applyFill="1" applyBorder="1" applyAlignment="1"/>
    <xf numFmtId="174" fontId="42" fillId="2" borderId="93" xfId="0" applyNumberFormat="1" applyFont="1" applyFill="1" applyBorder="1" applyAlignment="1"/>
    <xf numFmtId="174" fontId="42" fillId="0" borderId="106" xfId="0" applyNumberFormat="1" applyFont="1" applyBorder="1"/>
    <xf numFmtId="174" fontId="35" fillId="0" borderId="107" xfId="0" applyNumberFormat="1" applyFont="1" applyBorder="1"/>
    <xf numFmtId="174" fontId="35" fillId="0" borderId="108" xfId="0" applyNumberFormat="1" applyFont="1" applyBorder="1"/>
    <xf numFmtId="174" fontId="35" fillId="0" borderId="109" xfId="0" applyNumberFormat="1" applyFont="1" applyBorder="1"/>
    <xf numFmtId="174" fontId="42" fillId="0" borderId="98" xfId="0" applyNumberFormat="1" applyFont="1" applyBorder="1"/>
    <xf numFmtId="174" fontId="35" fillId="0" borderId="114" xfId="0" applyNumberFormat="1" applyFont="1" applyBorder="1"/>
    <xf numFmtId="174" fontId="35" fillId="0" borderId="92" xfId="0" applyNumberFormat="1" applyFont="1" applyBorder="1"/>
    <xf numFmtId="174" fontId="35" fillId="0" borderId="93" xfId="0" applyNumberFormat="1" applyFont="1" applyBorder="1"/>
    <xf numFmtId="174" fontId="35" fillId="0" borderId="101" xfId="0" applyNumberFormat="1" applyFont="1" applyBorder="1"/>
    <xf numFmtId="174" fontId="35" fillId="0" borderId="94" xfId="0" applyNumberFormat="1" applyFont="1" applyBorder="1"/>
    <xf numFmtId="175" fontId="42" fillId="2" borderId="98" xfId="0" applyNumberFormat="1" applyFont="1" applyFill="1" applyBorder="1" applyAlignment="1"/>
    <xf numFmtId="175" fontId="35" fillId="2" borderId="91" xfId="0" applyNumberFormat="1" applyFont="1" applyFill="1" applyBorder="1" applyAlignment="1"/>
    <xf numFmtId="175" fontId="35" fillId="2" borderId="92" xfId="0" applyNumberFormat="1" applyFont="1" applyFill="1" applyBorder="1" applyAlignment="1"/>
    <xf numFmtId="175" fontId="35" fillId="2" borderId="93" xfId="0" applyNumberFormat="1" applyFont="1" applyFill="1" applyBorder="1" applyAlignment="1"/>
    <xf numFmtId="175" fontId="42" fillId="0" borderId="100" xfId="0" applyNumberFormat="1" applyFont="1" applyBorder="1"/>
    <xf numFmtId="175" fontId="35" fillId="0" borderId="101" xfId="0" applyNumberFormat="1" applyFont="1" applyBorder="1"/>
    <xf numFmtId="175" fontId="35" fillId="0" borderId="102" xfId="0" applyNumberFormat="1" applyFont="1" applyBorder="1"/>
    <xf numFmtId="175" fontId="35" fillId="0" borderId="103" xfId="0" applyNumberFormat="1" applyFont="1" applyBorder="1"/>
    <xf numFmtId="175" fontId="35" fillId="0" borderId="104" xfId="0" applyNumberFormat="1" applyFont="1" applyBorder="1"/>
    <xf numFmtId="175" fontId="42" fillId="0" borderId="106" xfId="0" applyNumberFormat="1" applyFont="1" applyBorder="1"/>
    <xf numFmtId="175" fontId="35" fillId="0" borderId="107" xfId="0" applyNumberFormat="1" applyFont="1" applyBorder="1"/>
    <xf numFmtId="175" fontId="35" fillId="0" borderId="108" xfId="0" applyNumberFormat="1" applyFont="1" applyBorder="1"/>
    <xf numFmtId="175" fontId="35" fillId="0" borderId="109" xfId="0" applyNumberFormat="1" applyFont="1" applyBorder="1"/>
    <xf numFmtId="0" fontId="28" fillId="2" borderId="20" xfId="1" applyFill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2" xfId="81" applyFont="1" applyFill="1" applyBorder="1" applyAlignment="1">
      <alignment horizontal="center"/>
    </xf>
    <xf numFmtId="0" fontId="34" fillId="2" borderId="53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7" xfId="53" applyNumberFormat="1" applyFont="1" applyFill="1" applyBorder="1" applyAlignment="1">
      <alignment horizontal="right"/>
    </xf>
    <xf numFmtId="165" fontId="32" fillId="2" borderId="32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8" xfId="0" applyFont="1" applyFill="1" applyBorder="1" applyAlignment="1"/>
    <xf numFmtId="3" fontId="31" fillId="2" borderId="60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4" xfId="0" applyFont="1" applyFill="1" applyBorder="1" applyAlignment="1">
      <alignment horizontal="left"/>
    </xf>
    <xf numFmtId="0" fontId="35" fillId="2" borderId="58" xfId="0" applyFont="1" applyFill="1" applyBorder="1" applyAlignment="1">
      <alignment horizontal="left"/>
    </xf>
    <xf numFmtId="0" fontId="42" fillId="2" borderId="60" xfId="0" applyFont="1" applyFill="1" applyBorder="1" applyAlignment="1">
      <alignment horizontal="left"/>
    </xf>
    <xf numFmtId="3" fontId="42" fillId="2" borderId="60" xfId="0" applyNumberFormat="1" applyFont="1" applyFill="1" applyBorder="1" applyAlignment="1">
      <alignment horizontal="left"/>
    </xf>
    <xf numFmtId="3" fontId="35" fillId="2" borderId="55" xfId="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74" fontId="35" fillId="0" borderId="95" xfId="0" applyNumberFormat="1" applyFont="1" applyBorder="1" applyAlignment="1"/>
    <xf numFmtId="0" fontId="2" fillId="0" borderId="2" xfId="26" applyFont="1" applyFill="1" applyBorder="1" applyAlignment="1"/>
    <xf numFmtId="0" fontId="0" fillId="0" borderId="2" xfId="0" applyBorder="1" applyAlignment="1"/>
    <xf numFmtId="167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174" fontId="35" fillId="0" borderId="102" xfId="0" applyNumberFormat="1" applyFont="1" applyBorder="1" applyAlignment="1"/>
    <xf numFmtId="174" fontId="42" fillId="4" borderId="92" xfId="0" applyNumberFormat="1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4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55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5" xfId="0" applyFont="1" applyFill="1" applyBorder="1" applyAlignment="1">
      <alignment horizontal="center"/>
    </xf>
    <xf numFmtId="9" fontId="46" fillId="2" borderId="55" xfId="0" applyNumberFormat="1" applyFont="1" applyFill="1" applyBorder="1" applyAlignment="1">
      <alignment horizontal="center" vertical="top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5" xfId="0" applyNumberFormat="1" applyFont="1" applyFill="1" applyBorder="1" applyAlignment="1">
      <alignment horizontal="center"/>
    </xf>
    <xf numFmtId="0" fontId="46" fillId="2" borderId="55" xfId="0" applyNumberFormat="1" applyFont="1" applyFill="1" applyBorder="1" applyAlignment="1">
      <alignment horizontal="center" vertical="top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168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3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54" xfId="26" applyNumberFormat="1" applyFont="1" applyFill="1" applyBorder="1" applyAlignment="1">
      <alignment horizontal="right" vertical="top"/>
    </xf>
    <xf numFmtId="3" fontId="34" fillId="4" borderId="69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4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3" borderId="33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4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0" fontId="35" fillId="0" borderId="54" xfId="0" applyFont="1" applyFill="1" applyBorder="1" applyAlignment="1">
      <alignment horizontal="right" vertical="top"/>
    </xf>
    <xf numFmtId="3" fontId="3" fillId="2" borderId="69" xfId="27" applyNumberFormat="1" applyFont="1" applyFill="1" applyBorder="1" applyAlignment="1">
      <alignment horizontal="center"/>
    </xf>
    <xf numFmtId="0" fontId="35" fillId="2" borderId="54" xfId="14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4" xfId="26" applyFont="1" applyFill="1" applyBorder="1" applyAlignment="1">
      <alignment horizontal="center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5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4" xfId="26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169" fontId="3" fillId="2" borderId="33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7" xfId="76" applyNumberFormat="1" applyFont="1" applyFill="1" applyBorder="1" applyAlignment="1">
      <alignment horizontal="center" vertical="center"/>
    </xf>
    <xf numFmtId="3" fontId="34" fillId="2" borderId="59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18" xfId="0" applyNumberFormat="1" applyFont="1" applyFill="1" applyBorder="1" applyAlignment="1">
      <alignment horizontal="right" vertical="top"/>
    </xf>
    <xf numFmtId="3" fontId="36" fillId="10" borderId="119" xfId="0" applyNumberFormat="1" applyFont="1" applyFill="1" applyBorder="1" applyAlignment="1">
      <alignment horizontal="right" vertical="top"/>
    </xf>
    <xf numFmtId="176" fontId="36" fillId="10" borderId="120" xfId="0" applyNumberFormat="1" applyFont="1" applyFill="1" applyBorder="1" applyAlignment="1">
      <alignment horizontal="right" vertical="top"/>
    </xf>
    <xf numFmtId="3" fontId="36" fillId="0" borderId="118" xfId="0" applyNumberFormat="1" applyFont="1" applyBorder="1" applyAlignment="1">
      <alignment horizontal="right" vertical="top"/>
    </xf>
    <xf numFmtId="176" fontId="36" fillId="10" borderId="121" xfId="0" applyNumberFormat="1" applyFont="1" applyFill="1" applyBorder="1" applyAlignment="1">
      <alignment horizontal="right" vertical="top"/>
    </xf>
    <xf numFmtId="3" fontId="38" fillId="10" borderId="123" xfId="0" applyNumberFormat="1" applyFont="1" applyFill="1" applyBorder="1" applyAlignment="1">
      <alignment horizontal="right" vertical="top"/>
    </xf>
    <xf numFmtId="3" fontId="38" fillId="10" borderId="124" xfId="0" applyNumberFormat="1" applyFont="1" applyFill="1" applyBorder="1" applyAlignment="1">
      <alignment horizontal="right" vertical="top"/>
    </xf>
    <xf numFmtId="0" fontId="38" fillId="10" borderId="125" xfId="0" applyFont="1" applyFill="1" applyBorder="1" applyAlignment="1">
      <alignment horizontal="right" vertical="top"/>
    </xf>
    <xf numFmtId="3" fontId="38" fillId="0" borderId="123" xfId="0" applyNumberFormat="1" applyFont="1" applyBorder="1" applyAlignment="1">
      <alignment horizontal="right" vertical="top"/>
    </xf>
    <xf numFmtId="0" fontId="38" fillId="10" borderId="126" xfId="0" applyFont="1" applyFill="1" applyBorder="1" applyAlignment="1">
      <alignment horizontal="right" vertical="top"/>
    </xf>
    <xf numFmtId="0" fontId="36" fillId="10" borderId="120" xfId="0" applyFont="1" applyFill="1" applyBorder="1" applyAlignment="1">
      <alignment horizontal="right" vertical="top"/>
    </xf>
    <xf numFmtId="0" fontId="36" fillId="10" borderId="121" xfId="0" applyFont="1" applyFill="1" applyBorder="1" applyAlignment="1">
      <alignment horizontal="right" vertical="top"/>
    </xf>
    <xf numFmtId="176" fontId="38" fillId="10" borderId="125" xfId="0" applyNumberFormat="1" applyFont="1" applyFill="1" applyBorder="1" applyAlignment="1">
      <alignment horizontal="right" vertical="top"/>
    </xf>
    <xf numFmtId="176" fontId="38" fillId="10" borderId="126" xfId="0" applyNumberFormat="1" applyFont="1" applyFill="1" applyBorder="1" applyAlignment="1">
      <alignment horizontal="right" vertical="top"/>
    </xf>
    <xf numFmtId="3" fontId="38" fillId="0" borderId="127" xfId="0" applyNumberFormat="1" applyFont="1" applyBorder="1" applyAlignment="1">
      <alignment horizontal="right" vertical="top"/>
    </xf>
    <xf numFmtId="3" fontId="38" fillId="0" borderId="128" xfId="0" applyNumberFormat="1" applyFont="1" applyBorder="1" applyAlignment="1">
      <alignment horizontal="right" vertical="top"/>
    </xf>
    <xf numFmtId="0" fontId="38" fillId="0" borderId="129" xfId="0" applyFont="1" applyBorder="1" applyAlignment="1">
      <alignment horizontal="right" vertical="top"/>
    </xf>
    <xf numFmtId="176" fontId="38" fillId="10" borderId="130" xfId="0" applyNumberFormat="1" applyFont="1" applyFill="1" applyBorder="1" applyAlignment="1">
      <alignment horizontal="right" vertical="top"/>
    </xf>
    <xf numFmtId="0" fontId="40" fillId="11" borderId="117" xfId="0" applyFont="1" applyFill="1" applyBorder="1" applyAlignment="1">
      <alignment vertical="top"/>
    </xf>
    <xf numFmtId="0" fontId="40" fillId="11" borderId="117" xfId="0" applyFont="1" applyFill="1" applyBorder="1" applyAlignment="1">
      <alignment vertical="top" indent="2"/>
    </xf>
    <xf numFmtId="0" fontId="40" fillId="11" borderId="117" xfId="0" applyFont="1" applyFill="1" applyBorder="1" applyAlignment="1">
      <alignment vertical="top" indent="4"/>
    </xf>
    <xf numFmtId="0" fontId="41" fillId="11" borderId="122" xfId="0" applyFont="1" applyFill="1" applyBorder="1" applyAlignment="1">
      <alignment vertical="top" indent="6"/>
    </xf>
    <xf numFmtId="0" fontId="40" fillId="11" borderId="117" xfId="0" applyFont="1" applyFill="1" applyBorder="1" applyAlignment="1">
      <alignment vertical="top" indent="8"/>
    </xf>
    <xf numFmtId="0" fontId="41" fillId="11" borderId="122" xfId="0" applyFont="1" applyFill="1" applyBorder="1" applyAlignment="1">
      <alignment vertical="top" indent="2"/>
    </xf>
    <xf numFmtId="0" fontId="40" fillId="11" borderId="117" xfId="0" applyFont="1" applyFill="1" applyBorder="1" applyAlignment="1">
      <alignment vertical="top" indent="6"/>
    </xf>
    <xf numFmtId="0" fontId="41" fillId="11" borderId="122" xfId="0" applyFont="1" applyFill="1" applyBorder="1" applyAlignment="1">
      <alignment vertical="top" indent="4"/>
    </xf>
    <xf numFmtId="0" fontId="41" fillId="11" borderId="122" xfId="0" applyFont="1" applyFill="1" applyBorder="1" applyAlignment="1">
      <alignment vertical="top"/>
    </xf>
    <xf numFmtId="0" fontId="35" fillId="11" borderId="117" xfId="0" applyFont="1" applyFill="1" applyBorder="1"/>
    <xf numFmtId="0" fontId="41" fillId="11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/>
    <xf numFmtId="9" fontId="32" fillId="0" borderId="0" xfId="0" applyNumberFormat="1" applyFont="1" applyFill="1" applyBorder="1"/>
    <xf numFmtId="165" fontId="34" fillId="2" borderId="131" xfId="53" applyNumberFormat="1" applyFont="1" applyFill="1" applyBorder="1" applyAlignment="1">
      <alignment horizontal="left"/>
    </xf>
    <xf numFmtId="165" fontId="34" fillId="2" borderId="132" xfId="53" applyNumberFormat="1" applyFont="1" applyFill="1" applyBorder="1" applyAlignment="1">
      <alignment horizontal="left"/>
    </xf>
    <xf numFmtId="165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5" fontId="35" fillId="0" borderId="102" xfId="0" applyNumberFormat="1" applyFont="1" applyFill="1" applyBorder="1"/>
    <xf numFmtId="165" fontId="35" fillId="0" borderId="102" xfId="0" applyNumberFormat="1" applyFont="1" applyFill="1" applyBorder="1" applyAlignment="1">
      <alignment horizontal="right"/>
    </xf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5" fontId="35" fillId="0" borderId="95" xfId="0" applyNumberFormat="1" applyFont="1" applyFill="1" applyBorder="1"/>
    <xf numFmtId="165" fontId="35" fillId="0" borderId="95" xfId="0" applyNumberFormat="1" applyFont="1" applyFill="1" applyBorder="1" applyAlignment="1">
      <alignment horizontal="right"/>
    </xf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31" xfId="0" applyFont="1" applyFill="1" applyBorder="1"/>
    <xf numFmtId="3" fontId="42" fillId="2" borderId="133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11" borderId="22" xfId="0" applyFont="1" applyFill="1" applyBorder="1"/>
    <xf numFmtId="3" fontId="42" fillId="11" borderId="30" xfId="0" applyNumberFormat="1" applyFont="1" applyFill="1" applyBorder="1"/>
    <xf numFmtId="9" fontId="42" fillId="11" borderId="30" xfId="0" applyNumberFormat="1" applyFont="1" applyFill="1" applyBorder="1"/>
    <xf numFmtId="3" fontId="42" fillId="11" borderId="23" xfId="0" applyNumberFormat="1" applyFont="1" applyFill="1" applyBorder="1"/>
    <xf numFmtId="0" fontId="42" fillId="0" borderId="91" xfId="0" applyFont="1" applyFill="1" applyBorder="1"/>
    <xf numFmtId="0" fontId="42" fillId="0" borderId="101" xfId="0" applyFont="1" applyFill="1" applyBorder="1"/>
    <xf numFmtId="0" fontId="42" fillId="0" borderId="134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2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42" fillId="11" borderId="136" xfId="0" applyFont="1" applyFill="1" applyBorder="1"/>
    <xf numFmtId="0" fontId="42" fillId="11" borderId="137" xfId="0" applyFont="1" applyFill="1" applyBorder="1"/>
    <xf numFmtId="0" fontId="42" fillId="11" borderId="138" xfId="0" applyFont="1" applyFill="1" applyBorder="1"/>
    <xf numFmtId="3" fontId="3" fillId="2" borderId="108" xfId="80" applyNumberFormat="1" applyFont="1" applyFill="1" applyBorder="1"/>
    <xf numFmtId="0" fontId="3" fillId="2" borderId="108" xfId="80" applyFont="1" applyFill="1" applyBorder="1"/>
    <xf numFmtId="3" fontId="35" fillId="0" borderId="91" xfId="0" applyNumberFormat="1" applyFont="1" applyFill="1" applyBorder="1"/>
    <xf numFmtId="0" fontId="35" fillId="0" borderId="11" xfId="0" applyFont="1" applyFill="1" applyBorder="1"/>
    <xf numFmtId="3" fontId="35" fillId="0" borderId="94" xfId="0" applyNumberFormat="1" applyFont="1" applyFill="1" applyBorder="1"/>
    <xf numFmtId="0" fontId="35" fillId="0" borderId="26" xfId="0" applyFont="1" applyFill="1" applyBorder="1"/>
    <xf numFmtId="3" fontId="35" fillId="0" borderId="26" xfId="0" applyNumberFormat="1" applyFont="1" applyFill="1" applyBorder="1"/>
    <xf numFmtId="3" fontId="35" fillId="0" borderId="116" xfId="0" applyNumberFormat="1" applyFont="1" applyFill="1" applyBorder="1"/>
    <xf numFmtId="3" fontId="35" fillId="0" borderId="17" xfId="0" applyNumberFormat="1" applyFont="1" applyFill="1" applyBorder="1"/>
    <xf numFmtId="3" fontId="35" fillId="0" borderId="64" xfId="0" applyNumberFormat="1" applyFont="1" applyFill="1" applyBorder="1"/>
    <xf numFmtId="9" fontId="3" fillId="2" borderId="108" xfId="80" applyNumberFormat="1" applyFont="1" applyFill="1" applyBorder="1"/>
    <xf numFmtId="9" fontId="3" fillId="2" borderId="16" xfId="80" applyNumberFormat="1" applyFont="1" applyFill="1" applyBorder="1"/>
    <xf numFmtId="0" fontId="35" fillId="0" borderId="10" xfId="0" applyFont="1" applyFill="1" applyBorder="1"/>
    <xf numFmtId="9" fontId="35" fillId="0" borderId="93" xfId="0" applyNumberFormat="1" applyFont="1" applyFill="1" applyBorder="1"/>
    <xf numFmtId="9" fontId="35" fillId="0" borderId="11" xfId="0" applyNumberFormat="1" applyFont="1" applyFill="1" applyBorder="1"/>
    <xf numFmtId="9" fontId="35" fillId="0" borderId="26" xfId="0" applyNumberFormat="1" applyFont="1" applyFill="1" applyBorder="1"/>
    <xf numFmtId="9" fontId="35" fillId="0" borderId="25" xfId="0" applyNumberFormat="1" applyFont="1" applyFill="1" applyBorder="1"/>
    <xf numFmtId="0" fontId="35" fillId="0" borderId="136" xfId="0" applyFont="1" applyFill="1" applyBorder="1"/>
    <xf numFmtId="0" fontId="35" fillId="0" borderId="9" xfId="0" applyFont="1" applyFill="1" applyBorder="1"/>
    <xf numFmtId="0" fontId="35" fillId="0" borderId="52" xfId="0" applyFont="1" applyFill="1" applyBorder="1"/>
    <xf numFmtId="3" fontId="35" fillId="0" borderId="114" xfId="0" applyNumberFormat="1" applyFont="1" applyFill="1" applyBorder="1"/>
    <xf numFmtId="3" fontId="35" fillId="0" borderId="13" xfId="0" applyNumberFormat="1" applyFont="1" applyFill="1" applyBorder="1"/>
    <xf numFmtId="3" fontId="35" fillId="0" borderId="35" xfId="0" applyNumberFormat="1" applyFont="1" applyFill="1" applyBorder="1"/>
    <xf numFmtId="0" fontId="3" fillId="2" borderId="139" xfId="79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80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5" fontId="35" fillId="0" borderId="32" xfId="0" applyNumberFormat="1" applyFont="1" applyFill="1" applyBorder="1"/>
    <xf numFmtId="166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1" xfId="0" applyFont="1" applyFill="1" applyBorder="1" applyAlignment="1">
      <alignment horizontal="right"/>
    </xf>
    <xf numFmtId="0" fontId="35" fillId="0" borderId="11" xfId="0" applyFont="1" applyFill="1" applyBorder="1" applyAlignment="1">
      <alignment horizontal="left"/>
    </xf>
    <xf numFmtId="165" fontId="35" fillId="0" borderId="11" xfId="0" applyNumberFormat="1" applyFont="1" applyFill="1" applyBorder="1"/>
    <xf numFmtId="166" fontId="35" fillId="0" borderId="11" xfId="0" applyNumberFormat="1" applyFont="1" applyFill="1" applyBorder="1"/>
    <xf numFmtId="0" fontId="35" fillId="0" borderId="26" xfId="0" applyFont="1" applyFill="1" applyBorder="1" applyAlignment="1">
      <alignment horizontal="right"/>
    </xf>
    <xf numFmtId="0" fontId="35" fillId="0" borderId="26" xfId="0" applyFont="1" applyFill="1" applyBorder="1" applyAlignment="1">
      <alignment horizontal="left"/>
    </xf>
    <xf numFmtId="165" fontId="35" fillId="0" borderId="26" xfId="0" applyNumberFormat="1" applyFont="1" applyFill="1" applyBorder="1"/>
    <xf numFmtId="166" fontId="35" fillId="0" borderId="26" xfId="0" applyNumberFormat="1" applyFont="1" applyFill="1" applyBorder="1"/>
    <xf numFmtId="0" fontId="42" fillId="2" borderId="57" xfId="0" applyFont="1" applyFill="1" applyBorder="1"/>
    <xf numFmtId="3" fontId="35" fillId="0" borderId="28" xfId="0" applyNumberFormat="1" applyFont="1" applyFill="1" applyBorder="1"/>
    <xf numFmtId="3" fontId="35" fillId="0" borderId="12" xfId="0" applyNumberFormat="1" applyFont="1" applyFill="1" applyBorder="1"/>
    <xf numFmtId="3" fontId="35" fillId="0" borderId="25" xfId="0" applyNumberFormat="1" applyFont="1" applyFill="1" applyBorder="1"/>
    <xf numFmtId="3" fontId="35" fillId="0" borderId="16" xfId="0" applyNumberFormat="1" applyFont="1" applyFill="1" applyBorder="1"/>
    <xf numFmtId="0" fontId="42" fillId="0" borderId="27" xfId="0" applyFont="1" applyFill="1" applyBorder="1"/>
    <xf numFmtId="0" fontId="42" fillId="0" borderId="10" xfId="0" applyFont="1" applyFill="1" applyBorder="1"/>
    <xf numFmtId="0" fontId="42" fillId="0" borderId="14" xfId="0" applyFont="1" applyFill="1" applyBorder="1"/>
    <xf numFmtId="0" fontId="42" fillId="2" borderId="59" xfId="0" applyFont="1" applyFill="1" applyBorder="1"/>
    <xf numFmtId="165" fontId="34" fillId="2" borderId="57" xfId="53" applyNumberFormat="1" applyFont="1" applyFill="1" applyBorder="1" applyAlignment="1">
      <alignment horizontal="left"/>
    </xf>
    <xf numFmtId="165" fontId="34" fillId="2" borderId="59" xfId="53" applyNumberFormat="1" applyFont="1" applyFill="1" applyBorder="1" applyAlignment="1">
      <alignment horizontal="left"/>
    </xf>
    <xf numFmtId="165" fontId="35" fillId="0" borderId="32" xfId="0" applyNumberFormat="1" applyFont="1" applyFill="1" applyBorder="1" applyAlignment="1">
      <alignment horizontal="right"/>
    </xf>
    <xf numFmtId="165" fontId="35" fillId="0" borderId="11" xfId="0" applyNumberFormat="1" applyFont="1" applyFill="1" applyBorder="1" applyAlignment="1">
      <alignment horizontal="right"/>
    </xf>
    <xf numFmtId="165" fontId="35" fillId="0" borderId="26" xfId="0" applyNumberFormat="1" applyFont="1" applyFill="1" applyBorder="1" applyAlignment="1">
      <alignment horizontal="right"/>
    </xf>
    <xf numFmtId="174" fontId="42" fillId="4" borderId="32" xfId="0" applyNumberFormat="1" applyFont="1" applyFill="1" applyBorder="1" applyAlignment="1">
      <alignment horizontal="center"/>
    </xf>
    <xf numFmtId="174" fontId="35" fillId="0" borderId="11" xfId="0" applyNumberFormat="1" applyFont="1" applyBorder="1" applyAlignment="1"/>
    <xf numFmtId="174" fontId="35" fillId="0" borderId="26" xfId="0" applyNumberFormat="1" applyFont="1" applyBorder="1" applyAlignment="1"/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0" fontId="34" fillId="2" borderId="19" xfId="26" applyNumberFormat="1" applyFont="1" applyFill="1" applyBorder="1" applyAlignment="1">
      <alignment horizontal="right"/>
    </xf>
    <xf numFmtId="170" fontId="35" fillId="0" borderId="32" xfId="0" applyNumberFormat="1" applyFont="1" applyFill="1" applyBorder="1"/>
    <xf numFmtId="170" fontId="35" fillId="0" borderId="11" xfId="0" applyNumberFormat="1" applyFont="1" applyFill="1" applyBorder="1"/>
    <xf numFmtId="170" fontId="35" fillId="0" borderId="26" xfId="0" applyNumberFormat="1" applyFont="1" applyFill="1" applyBorder="1"/>
    <xf numFmtId="0" fontId="42" fillId="0" borderId="94" xfId="0" applyFont="1" applyFill="1" applyBorder="1"/>
    <xf numFmtId="0" fontId="64" fillId="0" borderId="0" xfId="0" applyFont="1" applyFill="1"/>
    <xf numFmtId="0" fontId="65" fillId="0" borderId="0" xfId="0" applyFont="1" applyFill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7" fontId="5" fillId="0" borderId="135" xfId="0" applyNumberFormat="1" applyFont="1" applyBorder="1" applyAlignment="1">
      <alignment horizontal="right"/>
    </xf>
    <xf numFmtId="167" fontId="5" fillId="0" borderId="106" xfId="0" applyNumberFormat="1" applyFont="1" applyBorder="1" applyAlignment="1">
      <alignment horizontal="right"/>
    </xf>
    <xf numFmtId="3" fontId="12" fillId="0" borderId="135" xfId="0" applyNumberFormat="1" applyFont="1" applyBorder="1" applyAlignment="1">
      <alignment horizontal="right"/>
    </xf>
    <xf numFmtId="167" fontId="12" fillId="0" borderId="135" xfId="0" applyNumberFormat="1" applyFont="1" applyBorder="1" applyAlignment="1">
      <alignment horizontal="right"/>
    </xf>
    <xf numFmtId="167" fontId="12" fillId="0" borderId="106" xfId="0" applyNumberFormat="1" applyFont="1" applyBorder="1" applyAlignment="1">
      <alignment horizontal="right"/>
    </xf>
    <xf numFmtId="177" fontId="5" fillId="0" borderId="135" xfId="0" applyNumberFormat="1" applyFont="1" applyBorder="1" applyAlignment="1">
      <alignment horizontal="right"/>
    </xf>
    <xf numFmtId="3" fontId="5" fillId="0" borderId="135" xfId="0" applyNumberFormat="1" applyFont="1" applyBorder="1" applyAlignment="1">
      <alignment horizontal="right"/>
    </xf>
    <xf numFmtId="4" fontId="5" fillId="0" borderId="135" xfId="0" applyNumberFormat="1" applyFont="1" applyBorder="1" applyAlignment="1">
      <alignment horizontal="right"/>
    </xf>
    <xf numFmtId="3" fontId="5" fillId="0" borderId="135" xfId="0" applyNumberFormat="1" applyFont="1" applyBorder="1"/>
    <xf numFmtId="3" fontId="11" fillId="0" borderId="20" xfId="0" applyNumberFormat="1" applyFont="1" applyBorder="1" applyAlignment="1">
      <alignment horizontal="center"/>
    </xf>
    <xf numFmtId="167" fontId="11" fillId="0" borderId="106" xfId="0" applyNumberFormat="1" applyFont="1" applyBorder="1" applyAlignment="1">
      <alignment horizontal="right"/>
    </xf>
    <xf numFmtId="167" fontId="5" fillId="0" borderId="19" xfId="0" applyNumberFormat="1" applyFont="1" applyBorder="1" applyAlignment="1">
      <alignment horizontal="right"/>
    </xf>
    <xf numFmtId="167" fontId="12" fillId="0" borderId="19" xfId="0" applyNumberFormat="1" applyFont="1" applyBorder="1" applyAlignment="1">
      <alignment horizontal="right"/>
    </xf>
    <xf numFmtId="3" fontId="11" fillId="0" borderId="34" xfId="0" applyNumberFormat="1" applyFont="1" applyBorder="1" applyAlignment="1">
      <alignment horizontal="center"/>
    </xf>
    <xf numFmtId="3" fontId="12" fillId="0" borderId="135" xfId="0" applyNumberFormat="1" applyFont="1" applyBorder="1"/>
    <xf numFmtId="167" fontId="12" fillId="0" borderId="135" xfId="0" applyNumberFormat="1" applyFont="1" applyBorder="1"/>
    <xf numFmtId="167" fontId="12" fillId="0" borderId="106" xfId="0" applyNumberFormat="1" applyFont="1" applyBorder="1"/>
    <xf numFmtId="167" fontId="11" fillId="0" borderId="19" xfId="0" applyNumberFormat="1" applyFont="1" applyBorder="1" applyAlignment="1">
      <alignment horizontal="right"/>
    </xf>
    <xf numFmtId="167" fontId="12" fillId="0" borderId="19" xfId="0" applyNumberFormat="1" applyFont="1" applyBorder="1"/>
    <xf numFmtId="3" fontId="35" fillId="0" borderId="135" xfId="0" applyNumberFormat="1" applyFont="1" applyBorder="1"/>
    <xf numFmtId="167" fontId="35" fillId="0" borderId="135" xfId="0" applyNumberFormat="1" applyFont="1" applyBorder="1"/>
    <xf numFmtId="167" fontId="35" fillId="0" borderId="106" xfId="0" applyNumberFormat="1" applyFont="1" applyBorder="1"/>
    <xf numFmtId="3" fontId="35" fillId="0" borderId="135" xfId="0" applyNumberFormat="1" applyFont="1" applyBorder="1" applyAlignment="1">
      <alignment horizontal="right"/>
    </xf>
    <xf numFmtId="0" fontId="5" fillId="0" borderId="135" xfId="0" applyFont="1" applyBorder="1"/>
    <xf numFmtId="9" fontId="35" fillId="0" borderId="135" xfId="0" applyNumberFormat="1" applyFont="1" applyBorder="1"/>
    <xf numFmtId="167" fontId="35" fillId="0" borderId="19" xfId="0" applyNumberFormat="1" applyFont="1" applyBorder="1"/>
    <xf numFmtId="49" fontId="3" fillId="2" borderId="34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9" xfId="26" applyNumberFormat="1" applyFont="1" applyFill="1" applyBorder="1" applyAlignment="1">
      <alignment horizontal="left" vertical="top"/>
    </xf>
    <xf numFmtId="169" fontId="3" fillId="2" borderId="34" xfId="26" applyNumberFormat="1" applyFont="1" applyFill="1" applyBorder="1" applyAlignment="1">
      <alignment horizontal="left" vertical="top" wrapText="1"/>
    </xf>
    <xf numFmtId="169" fontId="3" fillId="2" borderId="34" xfId="26" applyNumberFormat="1" applyFont="1" applyFill="1" applyBorder="1" applyAlignment="1">
      <alignment horizontal="left" vertical="top"/>
    </xf>
    <xf numFmtId="169" fontId="3" fillId="2" borderId="34" xfId="26" applyNumberFormat="1" applyFont="1" applyFill="1" applyBorder="1" applyAlignment="1">
      <alignment horizontal="left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9" fontId="3" fillId="2" borderId="18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7" fontId="3" fillId="2" borderId="19" xfId="24" applyNumberFormat="1" applyFont="1" applyFill="1" applyBorder="1" applyAlignment="1">
      <alignment horizontal="left" vertical="center" wrapText="1"/>
    </xf>
    <xf numFmtId="3" fontId="35" fillId="0" borderId="54" xfId="0" applyNumberFormat="1" applyFont="1" applyBorder="1"/>
    <xf numFmtId="167" fontId="35" fillId="0" borderId="54" xfId="0" applyNumberFormat="1" applyFont="1" applyBorder="1"/>
    <xf numFmtId="167" fontId="35" fillId="0" borderId="55" xfId="0" applyNumberFormat="1" applyFont="1" applyBorder="1"/>
    <xf numFmtId="3" fontId="35" fillId="0" borderId="54" xfId="0" applyNumberFormat="1" applyFont="1" applyBorder="1" applyAlignment="1">
      <alignment horizontal="right"/>
    </xf>
    <xf numFmtId="167" fontId="5" fillId="0" borderId="54" xfId="0" applyNumberFormat="1" applyFont="1" applyBorder="1" applyAlignment="1">
      <alignment horizontal="right"/>
    </xf>
    <xf numFmtId="167" fontId="5" fillId="0" borderId="55" xfId="0" applyNumberFormat="1" applyFont="1" applyBorder="1" applyAlignment="1">
      <alignment horizontal="right"/>
    </xf>
    <xf numFmtId="3" fontId="12" fillId="0" borderId="54" xfId="0" applyNumberFormat="1" applyFont="1" applyBorder="1" applyAlignment="1">
      <alignment horizontal="right"/>
    </xf>
    <xf numFmtId="167" fontId="12" fillId="0" borderId="54" xfId="0" applyNumberFormat="1" applyFont="1" applyBorder="1" applyAlignment="1">
      <alignment horizontal="right"/>
    </xf>
    <xf numFmtId="167" fontId="12" fillId="0" borderId="55" xfId="0" applyNumberFormat="1" applyFont="1" applyBorder="1" applyAlignment="1">
      <alignment horizontal="right"/>
    </xf>
    <xf numFmtId="177" fontId="5" fillId="0" borderId="54" xfId="0" applyNumberFormat="1" applyFont="1" applyBorder="1" applyAlignment="1">
      <alignment horizontal="right"/>
    </xf>
    <xf numFmtId="3" fontId="5" fillId="0" borderId="54" xfId="0" applyNumberFormat="1" applyFont="1" applyBorder="1" applyAlignment="1">
      <alignment horizontal="right"/>
    </xf>
    <xf numFmtId="4" fontId="5" fillId="0" borderId="54" xfId="0" applyNumberFormat="1" applyFont="1" applyBorder="1" applyAlignment="1">
      <alignment horizontal="right"/>
    </xf>
    <xf numFmtId="0" fontId="5" fillId="0" borderId="54" xfId="0" applyFont="1" applyBorder="1"/>
    <xf numFmtId="3" fontId="5" fillId="0" borderId="54" xfId="0" applyNumberFormat="1" applyFont="1" applyBorder="1"/>
    <xf numFmtId="9" fontId="35" fillId="0" borderId="54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7" fontId="12" fillId="0" borderId="0" xfId="0" applyNumberFormat="1" applyFont="1" applyBorder="1"/>
    <xf numFmtId="49" fontId="3" fillId="0" borderId="33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110" xfId="0" applyNumberFormat="1" applyFont="1" applyBorder="1" applyAlignment="1">
      <alignment horizontal="center"/>
    </xf>
    <xf numFmtId="3" fontId="35" fillId="0" borderId="49" xfId="0" applyNumberFormat="1" applyFont="1" applyBorder="1"/>
    <xf numFmtId="167" fontId="35" fillId="0" borderId="49" xfId="0" applyNumberFormat="1" applyFont="1" applyBorder="1"/>
    <xf numFmtId="167" fontId="35" fillId="0" borderId="53" xfId="0" applyNumberFormat="1" applyFont="1" applyBorder="1"/>
    <xf numFmtId="3" fontId="35" fillId="0" borderId="49" xfId="0" applyNumberFormat="1" applyFont="1" applyBorder="1" applyAlignment="1">
      <alignment horizontal="right"/>
    </xf>
    <xf numFmtId="167" fontId="5" fillId="0" borderId="49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12" fillId="0" borderId="49" xfId="0" applyNumberFormat="1" applyFont="1" applyBorder="1" applyAlignment="1">
      <alignment horizontal="right"/>
    </xf>
    <xf numFmtId="167" fontId="12" fillId="0" borderId="49" xfId="0" applyNumberFormat="1" applyFont="1" applyBorder="1" applyAlignment="1">
      <alignment horizontal="right"/>
    </xf>
    <xf numFmtId="167" fontId="12" fillId="0" borderId="53" xfId="0" applyNumberFormat="1" applyFont="1" applyBorder="1" applyAlignment="1">
      <alignment horizontal="right"/>
    </xf>
    <xf numFmtId="177" fontId="5" fillId="0" borderId="49" xfId="0" applyNumberFormat="1" applyFont="1" applyBorder="1" applyAlignment="1">
      <alignment horizontal="right"/>
    </xf>
    <xf numFmtId="3" fontId="5" fillId="0" borderId="49" xfId="0" applyNumberFormat="1" applyFont="1" applyBorder="1" applyAlignment="1">
      <alignment horizontal="right"/>
    </xf>
    <xf numFmtId="4" fontId="5" fillId="0" borderId="49" xfId="0" applyNumberFormat="1" applyFont="1" applyBorder="1" applyAlignment="1">
      <alignment horizontal="right"/>
    </xf>
    <xf numFmtId="0" fontId="5" fillId="0" borderId="49" xfId="0" applyFont="1" applyBorder="1"/>
    <xf numFmtId="3" fontId="5" fillId="0" borderId="49" xfId="0" applyNumberFormat="1" applyFont="1" applyBorder="1"/>
    <xf numFmtId="9" fontId="35" fillId="0" borderId="49" xfId="0" applyNumberFormat="1" applyFont="1" applyBorder="1"/>
    <xf numFmtId="3" fontId="11" fillId="0" borderId="110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0" xfId="76" applyFont="1" applyFill="1" applyBorder="1"/>
    <xf numFmtId="0" fontId="32" fillId="0" borderId="94" xfId="76" applyFont="1" applyFill="1" applyBorder="1"/>
    <xf numFmtId="0" fontId="32" fillId="0" borderId="62" xfId="76" applyFont="1" applyFill="1" applyBorder="1"/>
    <xf numFmtId="0" fontId="32" fillId="0" borderId="17" xfId="76" applyFont="1" applyFill="1" applyBorder="1"/>
    <xf numFmtId="0" fontId="32" fillId="0" borderId="64" xfId="76" applyFont="1" applyFill="1" applyBorder="1"/>
    <xf numFmtId="0" fontId="34" fillId="2" borderId="108" xfId="76" applyNumberFormat="1" applyFont="1" applyFill="1" applyBorder="1" applyAlignment="1">
      <alignment horizontal="left"/>
    </xf>
    <xf numFmtId="0" fontId="34" fillId="2" borderId="143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0" xfId="76" applyNumberFormat="1" applyFont="1" applyFill="1" applyBorder="1"/>
    <xf numFmtId="3" fontId="32" fillId="0" borderId="11" xfId="76" applyNumberFormat="1" applyFont="1" applyFill="1" applyBorder="1"/>
    <xf numFmtId="3" fontId="32" fillId="0" borderId="94" xfId="76" applyNumberFormat="1" applyFont="1" applyFill="1" applyBorder="1"/>
    <xf numFmtId="3" fontId="32" fillId="0" borderId="26" xfId="76" applyNumberFormat="1" applyFont="1" applyFill="1" applyBorder="1"/>
    <xf numFmtId="9" fontId="32" fillId="0" borderId="62" xfId="76" applyNumberFormat="1" applyFont="1" applyFill="1" applyBorder="1"/>
    <xf numFmtId="9" fontId="32" fillId="0" borderId="17" xfId="76" applyNumberFormat="1" applyFont="1" applyFill="1" applyBorder="1"/>
    <xf numFmtId="9" fontId="32" fillId="0" borderId="64" xfId="76" applyNumberFormat="1" applyFont="1" applyFill="1" applyBorder="1"/>
    <xf numFmtId="0" fontId="34" fillId="2" borderId="107" xfId="76" applyNumberFormat="1" applyFont="1" applyFill="1" applyBorder="1" applyAlignment="1">
      <alignment horizontal="left"/>
    </xf>
    <xf numFmtId="170" fontId="32" fillId="0" borderId="27" xfId="76" applyNumberFormat="1" applyFont="1" applyFill="1" applyBorder="1"/>
    <xf numFmtId="170" fontId="32" fillId="0" borderId="32" xfId="76" applyNumberFormat="1" applyFont="1" applyFill="1" applyBorder="1"/>
    <xf numFmtId="170" fontId="32" fillId="0" borderId="10" xfId="76" applyNumberFormat="1" applyFont="1" applyFill="1" applyBorder="1"/>
    <xf numFmtId="170" fontId="32" fillId="0" borderId="11" xfId="76" applyNumberFormat="1" applyFont="1" applyFill="1" applyBorder="1"/>
    <xf numFmtId="170" fontId="32" fillId="0" borderId="94" xfId="76" applyNumberFormat="1" applyFont="1" applyFill="1" applyBorder="1"/>
    <xf numFmtId="170" fontId="32" fillId="0" borderId="26" xfId="76" applyNumberFormat="1" applyFont="1" applyFill="1" applyBorder="1"/>
    <xf numFmtId="0" fontId="34" fillId="2" borderId="16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2" xfId="76" applyNumberFormat="1" applyFont="1" applyFill="1" applyBorder="1"/>
    <xf numFmtId="3" fontId="32" fillId="0" borderId="25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1.104782554991963</c:v>
                </c:pt>
                <c:pt idx="1">
                  <c:v>1.0847540601979808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030336"/>
        <c:axId val="97664320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0.98312692250261313</c:v>
                </c:pt>
                <c:pt idx="1">
                  <c:v>0.98312692250261313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6645504"/>
        <c:axId val="978093184"/>
      </c:scatterChart>
      <c:catAx>
        <c:axId val="97603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6643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66432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76030336"/>
        <c:crosses val="autoZero"/>
        <c:crossBetween val="between"/>
      </c:valAx>
      <c:valAx>
        <c:axId val="9766455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78093184"/>
        <c:crosses val="max"/>
        <c:crossBetween val="midCat"/>
      </c:valAx>
      <c:valAx>
        <c:axId val="9780931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7664550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0.80056196785640754</c:v>
                </c:pt>
                <c:pt idx="1">
                  <c:v>0.82939225957094354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494784"/>
        <c:axId val="121127321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1275136"/>
        <c:axId val="1211276672"/>
      </c:scatterChart>
      <c:catAx>
        <c:axId val="1043494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1127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12732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43494784"/>
        <c:crosses val="autoZero"/>
        <c:crossBetween val="between"/>
      </c:valAx>
      <c:valAx>
        <c:axId val="12112751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11276672"/>
        <c:crosses val="max"/>
        <c:crossBetween val="midCat"/>
      </c:valAx>
      <c:valAx>
        <c:axId val="121127667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1127513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60" bestFit="1" customWidth="1"/>
    <col min="2" max="2" width="98.6640625" style="260" customWidth="1"/>
    <col min="3" max="3" width="16.109375" style="51" hidden="1" customWidth="1"/>
    <col min="4" max="16384" width="8.88671875" style="260"/>
  </cols>
  <sheetData>
    <row r="1" spans="1:3" ht="18.600000000000001" customHeight="1" thickBot="1" x14ac:dyDescent="0.4">
      <c r="A1" s="462" t="s">
        <v>136</v>
      </c>
      <c r="B1" s="462"/>
    </row>
    <row r="2" spans="1:3" ht="14.4" customHeight="1" thickBot="1" x14ac:dyDescent="0.35">
      <c r="A2" s="389" t="s">
        <v>298</v>
      </c>
      <c r="B2" s="50"/>
    </row>
    <row r="3" spans="1:3" ht="14.4" customHeight="1" thickBot="1" x14ac:dyDescent="0.35">
      <c r="A3" s="458" t="s">
        <v>186</v>
      </c>
      <c r="B3" s="459"/>
    </row>
    <row r="4" spans="1:3" ht="14.4" customHeight="1" x14ac:dyDescent="0.3">
      <c r="A4" s="277" t="str">
        <f t="shared" ref="A4:A8" si="0">HYPERLINK("#'"&amp;C4&amp;"'!A1",C4)</f>
        <v>Motivace</v>
      </c>
      <c r="B4" s="182" t="s">
        <v>155</v>
      </c>
      <c r="C4" s="51" t="s">
        <v>156</v>
      </c>
    </row>
    <row r="5" spans="1:3" ht="14.4" customHeight="1" x14ac:dyDescent="0.3">
      <c r="A5" s="278" t="str">
        <f t="shared" si="0"/>
        <v>HI</v>
      </c>
      <c r="B5" s="183" t="s">
        <v>179</v>
      </c>
      <c r="C5" s="51" t="s">
        <v>140</v>
      </c>
    </row>
    <row r="6" spans="1:3" ht="14.4" customHeight="1" x14ac:dyDescent="0.3">
      <c r="A6" s="279" t="str">
        <f t="shared" si="0"/>
        <v>HI Graf</v>
      </c>
      <c r="B6" s="184" t="s">
        <v>132</v>
      </c>
      <c r="C6" s="51" t="s">
        <v>141</v>
      </c>
    </row>
    <row r="7" spans="1:3" ht="14.4" customHeight="1" x14ac:dyDescent="0.3">
      <c r="A7" s="279" t="str">
        <f t="shared" si="0"/>
        <v>Man Tab</v>
      </c>
      <c r="B7" s="184" t="s">
        <v>300</v>
      </c>
      <c r="C7" s="51" t="s">
        <v>142</v>
      </c>
    </row>
    <row r="8" spans="1:3" ht="14.4" customHeight="1" thickBot="1" x14ac:dyDescent="0.35">
      <c r="A8" s="280" t="str">
        <f t="shared" si="0"/>
        <v>HV</v>
      </c>
      <c r="B8" s="185" t="s">
        <v>64</v>
      </c>
      <c r="C8" s="51" t="s">
        <v>69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60" t="s">
        <v>137</v>
      </c>
      <c r="B10" s="459"/>
    </row>
    <row r="11" spans="1:3" ht="14.4" customHeight="1" x14ac:dyDescent="0.3">
      <c r="A11" s="281" t="str">
        <f t="shared" ref="A11:A22" si="1">HYPERLINK("#'"&amp;C11&amp;"'!A1",C11)</f>
        <v>Léky Žádanky</v>
      </c>
      <c r="B11" s="183" t="s">
        <v>180</v>
      </c>
      <c r="C11" s="51" t="s">
        <v>143</v>
      </c>
    </row>
    <row r="12" spans="1:3" ht="14.4" customHeight="1" x14ac:dyDescent="0.3">
      <c r="A12" s="279" t="str">
        <f t="shared" si="1"/>
        <v>LŽ Detail</v>
      </c>
      <c r="B12" s="184" t="s">
        <v>212</v>
      </c>
      <c r="C12" s="51" t="s">
        <v>144</v>
      </c>
    </row>
    <row r="13" spans="1:3" ht="28.8" customHeight="1" x14ac:dyDescent="0.3">
      <c r="A13" s="279" t="str">
        <f t="shared" si="1"/>
        <v>LŽ PL</v>
      </c>
      <c r="B13" s="660" t="s">
        <v>214</v>
      </c>
      <c r="C13" s="51" t="s">
        <v>191</v>
      </c>
    </row>
    <row r="14" spans="1:3" ht="14.4" customHeight="1" x14ac:dyDescent="0.3">
      <c r="A14" s="279" t="str">
        <f t="shared" si="1"/>
        <v>LŽ PL Detail</v>
      </c>
      <c r="B14" s="184" t="s">
        <v>2514</v>
      </c>
      <c r="C14" s="51" t="s">
        <v>193</v>
      </c>
    </row>
    <row r="15" spans="1:3" ht="14.4" customHeight="1" x14ac:dyDescent="0.3">
      <c r="A15" s="279" t="str">
        <f t="shared" si="1"/>
        <v>Léky Recepty</v>
      </c>
      <c r="B15" s="184" t="s">
        <v>181</v>
      </c>
      <c r="C15" s="51" t="s">
        <v>145</v>
      </c>
    </row>
    <row r="16" spans="1:3" ht="14.4" customHeight="1" x14ac:dyDescent="0.3">
      <c r="A16" s="279" t="str">
        <f t="shared" si="1"/>
        <v>LRp Lékaři</v>
      </c>
      <c r="B16" s="184" t="s">
        <v>196</v>
      </c>
      <c r="C16" s="51" t="s">
        <v>197</v>
      </c>
    </row>
    <row r="17" spans="1:3" ht="14.4" customHeight="1" x14ac:dyDescent="0.3">
      <c r="A17" s="279" t="str">
        <f t="shared" si="1"/>
        <v>LRp Detail</v>
      </c>
      <c r="B17" s="184" t="s">
        <v>4598</v>
      </c>
      <c r="C17" s="51" t="s">
        <v>146</v>
      </c>
    </row>
    <row r="18" spans="1:3" ht="28.8" customHeight="1" x14ac:dyDescent="0.3">
      <c r="A18" s="279" t="str">
        <f t="shared" si="1"/>
        <v>LRp PL</v>
      </c>
      <c r="B18" s="660" t="s">
        <v>4599</v>
      </c>
      <c r="C18" s="51" t="s">
        <v>192</v>
      </c>
    </row>
    <row r="19" spans="1:3" ht="14.4" customHeight="1" x14ac:dyDescent="0.3">
      <c r="A19" s="279" t="str">
        <f>HYPERLINK("#'"&amp;C19&amp;"'!A1",C19)</f>
        <v>LRp PL Detail</v>
      </c>
      <c r="B19" s="184" t="s">
        <v>4666</v>
      </c>
      <c r="C19" s="51" t="s">
        <v>194</v>
      </c>
    </row>
    <row r="20" spans="1:3" ht="14.4" customHeight="1" x14ac:dyDescent="0.3">
      <c r="A20" s="281" t="str">
        <f t="shared" si="1"/>
        <v>Materiál Žádanky</v>
      </c>
      <c r="B20" s="184" t="s">
        <v>182</v>
      </c>
      <c r="C20" s="51" t="s">
        <v>147</v>
      </c>
    </row>
    <row r="21" spans="1:3" ht="14.4" customHeight="1" x14ac:dyDescent="0.3">
      <c r="A21" s="279" t="str">
        <f t="shared" si="1"/>
        <v>MŽ Detail</v>
      </c>
      <c r="B21" s="184" t="s">
        <v>5213</v>
      </c>
      <c r="C21" s="51" t="s">
        <v>148</v>
      </c>
    </row>
    <row r="22" spans="1:3" ht="14.4" customHeight="1" thickBot="1" x14ac:dyDescent="0.35">
      <c r="A22" s="281" t="str">
        <f t="shared" si="1"/>
        <v>Osobní náklady</v>
      </c>
      <c r="B22" s="184" t="s">
        <v>134</v>
      </c>
      <c r="C22" s="51" t="s">
        <v>149</v>
      </c>
    </row>
    <row r="23" spans="1:3" ht="14.4" customHeight="1" thickBot="1" x14ac:dyDescent="0.35">
      <c r="A23" s="187"/>
      <c r="B23" s="187"/>
    </row>
    <row r="24" spans="1:3" ht="14.4" customHeight="1" thickBot="1" x14ac:dyDescent="0.35">
      <c r="A24" s="461" t="s">
        <v>138</v>
      </c>
      <c r="B24" s="459"/>
    </row>
    <row r="25" spans="1:3" ht="14.4" customHeight="1" x14ac:dyDescent="0.3">
      <c r="A25" s="282" t="str">
        <f t="shared" ref="A25:A34" si="2">HYPERLINK("#'"&amp;C25&amp;"'!A1",C25)</f>
        <v>ZV Vykáz.-A</v>
      </c>
      <c r="B25" s="183" t="s">
        <v>5230</v>
      </c>
      <c r="C25" s="51" t="s">
        <v>157</v>
      </c>
    </row>
    <row r="26" spans="1:3" ht="14.4" customHeight="1" x14ac:dyDescent="0.3">
      <c r="A26" s="279" t="str">
        <f t="shared" si="2"/>
        <v>ZV Vykáz.-A Detail</v>
      </c>
      <c r="B26" s="184" t="s">
        <v>5513</v>
      </c>
      <c r="C26" s="51" t="s">
        <v>158</v>
      </c>
    </row>
    <row r="27" spans="1:3" ht="14.4" customHeight="1" x14ac:dyDescent="0.3">
      <c r="A27" s="279" t="str">
        <f t="shared" si="2"/>
        <v>ZV Vykáz.-H</v>
      </c>
      <c r="B27" s="184" t="s">
        <v>161</v>
      </c>
      <c r="C27" s="51" t="s">
        <v>159</v>
      </c>
    </row>
    <row r="28" spans="1:3" ht="14.4" customHeight="1" x14ac:dyDescent="0.3">
      <c r="A28" s="279" t="str">
        <f t="shared" si="2"/>
        <v>ZV Vykáz.-H Detail</v>
      </c>
      <c r="B28" s="184" t="s">
        <v>6321</v>
      </c>
      <c r="C28" s="51" t="s">
        <v>160</v>
      </c>
    </row>
    <row r="29" spans="1:3" ht="14.4" customHeight="1" x14ac:dyDescent="0.3">
      <c r="A29" s="282" t="str">
        <f t="shared" si="2"/>
        <v>CaseMix</v>
      </c>
      <c r="B29" s="184" t="s">
        <v>139</v>
      </c>
      <c r="C29" s="51" t="s">
        <v>150</v>
      </c>
    </row>
    <row r="30" spans="1:3" ht="14.4" customHeight="1" x14ac:dyDescent="0.3">
      <c r="A30" s="279" t="str">
        <f t="shared" si="2"/>
        <v>ALOS</v>
      </c>
      <c r="B30" s="184" t="s">
        <v>118</v>
      </c>
      <c r="C30" s="51" t="s">
        <v>89</v>
      </c>
    </row>
    <row r="31" spans="1:3" ht="14.4" customHeight="1" x14ac:dyDescent="0.3">
      <c r="A31" s="279" t="str">
        <f t="shared" si="2"/>
        <v>Total</v>
      </c>
      <c r="B31" s="184" t="s">
        <v>6853</v>
      </c>
      <c r="C31" s="51" t="s">
        <v>151</v>
      </c>
    </row>
    <row r="32" spans="1:3" ht="14.4" customHeight="1" x14ac:dyDescent="0.3">
      <c r="A32" s="279" t="str">
        <f t="shared" si="2"/>
        <v>ZV Vyžád.</v>
      </c>
      <c r="B32" s="184" t="s">
        <v>162</v>
      </c>
      <c r="C32" s="51" t="s">
        <v>154</v>
      </c>
    </row>
    <row r="33" spans="1:3" ht="14.4" customHeight="1" x14ac:dyDescent="0.3">
      <c r="A33" s="279" t="str">
        <f t="shared" si="2"/>
        <v>ZV Vyžád. Detail</v>
      </c>
      <c r="B33" s="184" t="s">
        <v>7690</v>
      </c>
      <c r="C33" s="51" t="s">
        <v>153</v>
      </c>
    </row>
    <row r="34" spans="1:3" ht="14.4" customHeight="1" thickBot="1" x14ac:dyDescent="0.35">
      <c r="A34" s="280" t="str">
        <f t="shared" si="2"/>
        <v>OD TISS</v>
      </c>
      <c r="B34" s="185" t="s">
        <v>185</v>
      </c>
      <c r="C34" s="51" t="s">
        <v>152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83" bestFit="1" customWidth="1"/>
    <col min="2" max="2" width="11.6640625" style="283" hidden="1" customWidth="1"/>
    <col min="3" max="4" width="11" style="285" customWidth="1"/>
    <col min="5" max="5" width="11" style="286" customWidth="1"/>
    <col min="6" max="16384" width="8.88671875" style="283"/>
  </cols>
  <sheetData>
    <row r="1" spans="1:5" ht="18.600000000000001" thickBot="1" x14ac:dyDescent="0.4">
      <c r="A1" s="462" t="s">
        <v>155</v>
      </c>
      <c r="B1" s="462"/>
      <c r="C1" s="463"/>
      <c r="D1" s="463"/>
      <c r="E1" s="463"/>
    </row>
    <row r="2" spans="1:5" ht="14.4" customHeight="1" thickBot="1" x14ac:dyDescent="0.35">
      <c r="A2" s="389" t="s">
        <v>298</v>
      </c>
      <c r="B2" s="284"/>
    </row>
    <row r="3" spans="1:5" ht="14.4" customHeight="1" thickBot="1" x14ac:dyDescent="0.35">
      <c r="A3" s="287"/>
      <c r="C3" s="288" t="s">
        <v>135</v>
      </c>
      <c r="D3" s="289" t="s">
        <v>97</v>
      </c>
      <c r="E3" s="290" t="s">
        <v>99</v>
      </c>
    </row>
    <row r="4" spans="1:5" ht="14.4" customHeight="1" thickBot="1" x14ac:dyDescent="0.35">
      <c r="A4" s="291" t="str">
        <f>HYPERLINK("#HI!A1","NÁKLADY CELKEM (v tisících Kč)")</f>
        <v>NÁKLADY CELKEM (v tisících Kč)</v>
      </c>
      <c r="B4" s="292"/>
      <c r="C4" s="293">
        <f ca="1">IF(ISERROR(VLOOKUP("Náklady celkem",INDIRECT("HI!$A:$G"),6,0)),0,VLOOKUP("Náklady celkem",INDIRECT("HI!$A:$G"),6,0))</f>
        <v>26788</v>
      </c>
      <c r="D4" s="293">
        <f ca="1">IF(ISERROR(VLOOKUP("Náklady celkem",INDIRECT("HI!$A:$G"),5,0)),0,VLOOKUP("Náklady celkem",INDIRECT("HI!$A:$G"),5,0))</f>
        <v>23648.248890000101</v>
      </c>
      <c r="E4" s="294">
        <f ca="1">IF(C4=0,0,D4/C4)</f>
        <v>0.88279262692250637</v>
      </c>
    </row>
    <row r="5" spans="1:5" ht="14.4" customHeight="1" x14ac:dyDescent="0.3">
      <c r="A5" s="295" t="s">
        <v>199</v>
      </c>
      <c r="B5" s="296"/>
      <c r="C5" s="297"/>
      <c r="D5" s="297"/>
      <c r="E5" s="298"/>
    </row>
    <row r="6" spans="1:5" ht="14.4" customHeight="1" x14ac:dyDescent="0.3">
      <c r="A6" s="299" t="s">
        <v>204</v>
      </c>
      <c r="B6" s="300"/>
      <c r="C6" s="301"/>
      <c r="D6" s="301"/>
      <c r="E6" s="298"/>
    </row>
    <row r="7" spans="1:5" ht="14.4" customHeight="1" x14ac:dyDescent="0.3">
      <c r="A7" s="30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00" t="s">
        <v>140</v>
      </c>
      <c r="C7" s="301">
        <f>IF(ISERROR(HI!F5),"",HI!F5)</f>
        <v>5456</v>
      </c>
      <c r="D7" s="301">
        <f>IF(ISERROR(HI!E5),"",HI!E5)</f>
        <v>5274.0311500000098</v>
      </c>
      <c r="E7" s="298">
        <f t="shared" ref="E7:E14" si="0">IF(C7=0,0,D7/C7)</f>
        <v>0.96664793804985516</v>
      </c>
    </row>
    <row r="8" spans="1:5" ht="14.4" customHeight="1" x14ac:dyDescent="0.3">
      <c r="A8" s="302" t="str">
        <f>HYPERLINK("#'LŽ PL'!A1","% plnění pozitivního listu")</f>
        <v>% plnění pozitivního listu</v>
      </c>
      <c r="B8" s="300" t="s">
        <v>191</v>
      </c>
      <c r="C8" s="303">
        <v>0.9</v>
      </c>
      <c r="D8" s="303">
        <f>IF(ISERROR(VLOOKUP("celkem",'LŽ PL'!$A:$F,5,0)),0,VLOOKUP("celkem",'LŽ PL'!$A:$F,5,0))</f>
        <v>0.94976169599484239</v>
      </c>
      <c r="E8" s="298">
        <f t="shared" si="0"/>
        <v>1.0552907733276027</v>
      </c>
    </row>
    <row r="9" spans="1:5" ht="14.4" customHeight="1" x14ac:dyDescent="0.3">
      <c r="A9" s="304" t="s">
        <v>200</v>
      </c>
      <c r="B9" s="300"/>
      <c r="C9" s="301"/>
      <c r="D9" s="301"/>
      <c r="E9" s="298"/>
    </row>
    <row r="10" spans="1:5" ht="14.4" customHeight="1" x14ac:dyDescent="0.3">
      <c r="A10" s="302" t="str">
        <f>HYPERLINK("#'Léky Recepty'!A1","% záchytu v lékárně (Úhrada Kč)")</f>
        <v>% záchytu v lékárně (Úhrada Kč)</v>
      </c>
      <c r="B10" s="300" t="s">
        <v>145</v>
      </c>
      <c r="C10" s="303">
        <v>0.6</v>
      </c>
      <c r="D10" s="303">
        <f>IF(ISERROR(VLOOKUP("Celkem",'Léky Recepty'!B:H,5,0)),0,VLOOKUP("Celkem",'Léky Recepty'!B:H,5,0))</f>
        <v>0.43492850545315093</v>
      </c>
      <c r="E10" s="298">
        <f t="shared" si="0"/>
        <v>0.72488084242191819</v>
      </c>
    </row>
    <row r="11" spans="1:5" ht="14.4" customHeight="1" x14ac:dyDescent="0.3">
      <c r="A11" s="302" t="str">
        <f>HYPERLINK("#'LRp PL'!A1","% plnění pozitivního listu")</f>
        <v>% plnění pozitivního listu</v>
      </c>
      <c r="B11" s="300" t="s">
        <v>192</v>
      </c>
      <c r="C11" s="303">
        <v>0.8</v>
      </c>
      <c r="D11" s="303">
        <f>IF(ISERROR(VLOOKUP("Celkem",'LRp PL'!A:F,5,0)),0,VLOOKUP("Celkem",'LRp PL'!A:F,5,0))</f>
        <v>0.65372884687409172</v>
      </c>
      <c r="E11" s="298">
        <f t="shared" si="0"/>
        <v>0.81716105859261456</v>
      </c>
    </row>
    <row r="12" spans="1:5" ht="14.4" customHeight="1" x14ac:dyDescent="0.3">
      <c r="A12" s="304" t="s">
        <v>201</v>
      </c>
      <c r="B12" s="300"/>
      <c r="C12" s="301"/>
      <c r="D12" s="301"/>
      <c r="E12" s="298"/>
    </row>
    <row r="13" spans="1:5" ht="14.4" customHeight="1" x14ac:dyDescent="0.3">
      <c r="A13" s="305" t="s">
        <v>205</v>
      </c>
      <c r="B13" s="300"/>
      <c r="C13" s="297"/>
      <c r="D13" s="297"/>
      <c r="E13" s="298"/>
    </row>
    <row r="14" spans="1:5" ht="14.4" customHeight="1" x14ac:dyDescent="0.3">
      <c r="A14" s="30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00" t="s">
        <v>140</v>
      </c>
      <c r="C14" s="301">
        <f>IF(ISERROR(HI!F6),"",HI!F6)</f>
        <v>1013</v>
      </c>
      <c r="D14" s="301">
        <f>IF(ISERROR(HI!E6),"",HI!E6)</f>
        <v>612.90151000000105</v>
      </c>
      <c r="E14" s="298">
        <f t="shared" si="0"/>
        <v>0.60503604146100798</v>
      </c>
    </row>
    <row r="15" spans="1:5" ht="14.4" customHeight="1" thickBot="1" x14ac:dyDescent="0.35">
      <c r="A15" s="307" t="str">
        <f>HYPERLINK("#HI!A1","Osobní náklady")</f>
        <v>Osobní náklady</v>
      </c>
      <c r="B15" s="300"/>
      <c r="C15" s="297">
        <f ca="1">IF(ISERROR(VLOOKUP("Osobní náklady (Kč)",INDIRECT("HI!$A:$G"),6,0)),0,VLOOKUP("Osobní náklady (Kč)",INDIRECT("HI!$A:$G"),6,0))</f>
        <v>0</v>
      </c>
      <c r="D15" s="297">
        <f ca="1">IF(ISERROR(VLOOKUP("Osobní náklady (Kč)",INDIRECT("HI!$A:$G"),5,0)),0,VLOOKUP("Osobní náklady (Kč)",INDIRECT("HI!$A:$G"),5,0))</f>
        <v>0</v>
      </c>
      <c r="E15" s="298">
        <f ca="1">IF(C15=0,0,D15/C15)</f>
        <v>0</v>
      </c>
    </row>
    <row r="16" spans="1:5" ht="14.4" customHeight="1" thickBot="1" x14ac:dyDescent="0.35">
      <c r="A16" s="311"/>
      <c r="B16" s="312"/>
      <c r="C16" s="313"/>
      <c r="D16" s="313"/>
      <c r="E16" s="314"/>
    </row>
    <row r="17" spans="1:5" ht="14.4" customHeight="1" thickBot="1" x14ac:dyDescent="0.35">
      <c r="A17" s="315" t="str">
        <f>HYPERLINK("#HI!A1","VÝNOSY CELKEM (v tisících)")</f>
        <v>VÝNOSY CELKEM (v tisících)</v>
      </c>
      <c r="B17" s="316"/>
      <c r="C17" s="317">
        <f ca="1">IF(ISERROR(VLOOKUP("Výnosy celkem",INDIRECT("HI!$A:$G"),6,0)),0,VLOOKUP("Výnosy celkem",INDIRECT("HI!$A:$G"),6,0))</f>
        <v>26336.004000000001</v>
      </c>
      <c r="D17" s="317">
        <f ca="1">IF(ISERROR(VLOOKUP("Výnosy celkem",INDIRECT("HI!$A:$G"),5,0)),0,VLOOKUP("Výnosy celkem",INDIRECT("HI!$A:$G"),5,0))</f>
        <v>25652.534</v>
      </c>
      <c r="E17" s="318">
        <f t="shared" ref="E17:E27" ca="1" si="1">IF(C17=0,0,D17/C17)</f>
        <v>0.97404807502307478</v>
      </c>
    </row>
    <row r="18" spans="1:5" ht="14.4" customHeight="1" x14ac:dyDescent="0.3">
      <c r="A18" s="319" t="str">
        <f>HYPERLINK("#HI!A1","Ambulance (body za výkony + Kč za ZUM a ZULP)")</f>
        <v>Ambulance (body za výkony + Kč za ZUM a ZULP)</v>
      </c>
      <c r="B18" s="296"/>
      <c r="C18" s="297">
        <f ca="1">IF(ISERROR(VLOOKUP("Ambulance *",INDIRECT("HI!$A:$G"),6,0)),0,VLOOKUP("Ambulance *",INDIRECT("HI!$A:$G"),6,0))</f>
        <v>7193.1840000000002</v>
      </c>
      <c r="D18" s="297">
        <f ca="1">IF(ISERROR(VLOOKUP("Ambulance *",INDIRECT("HI!$A:$G"),5,0)),0,VLOOKUP("Ambulance *",INDIRECT("HI!$A:$G"),5,0))</f>
        <v>5021.8940000000002</v>
      </c>
      <c r="E18" s="298">
        <f t="shared" ca="1" si="1"/>
        <v>0.69814618950384144</v>
      </c>
    </row>
    <row r="19" spans="1:5" ht="14.4" customHeight="1" x14ac:dyDescent="0.3">
      <c r="A19" s="320" t="str">
        <f>HYPERLINK("#'ZV Vykáz.-A'!A1","Zdravotní výkony vykázané u ambulantních pacientů (min. 100 %)")</f>
        <v>Zdravotní výkony vykázané u ambulantních pacientů (min. 100 %)</v>
      </c>
      <c r="B19" s="283" t="s">
        <v>157</v>
      </c>
      <c r="C19" s="303">
        <v>1</v>
      </c>
      <c r="D19" s="303">
        <f>IF(ISERROR(VLOOKUP("Celkem:",'ZV Vykáz.-A'!$A:$S,7,0)),"",VLOOKUP("Celkem:",'ZV Vykáz.-A'!$A:$S,7,0))</f>
        <v>0.69814618950384144</v>
      </c>
      <c r="E19" s="298">
        <f t="shared" si="1"/>
        <v>0.69814618950384144</v>
      </c>
    </row>
    <row r="20" spans="1:5" ht="14.4" customHeight="1" x14ac:dyDescent="0.3">
      <c r="A20" s="320" t="str">
        <f>HYPERLINK("#'ZV Vykáz.-H'!A1","Zdravotní výkony vykázané u hospitalizovaných pacientů (max. 85 %)")</f>
        <v>Zdravotní výkony vykázané u hospitalizovaných pacientů (max. 85 %)</v>
      </c>
      <c r="B20" s="283" t="s">
        <v>159</v>
      </c>
      <c r="C20" s="303">
        <v>0.85</v>
      </c>
      <c r="D20" s="303">
        <f>IF(ISERROR(VLOOKUP("Celkem:",'ZV Vykáz.-H'!$A:$S,7,0)),"",VLOOKUP("Celkem:",'ZV Vykáz.-H'!$A:$S,7,0))</f>
        <v>1.6517972902776261</v>
      </c>
      <c r="E20" s="298">
        <f t="shared" si="1"/>
        <v>1.9432909297383838</v>
      </c>
    </row>
    <row r="21" spans="1:5" ht="14.4" customHeight="1" x14ac:dyDescent="0.3">
      <c r="A21" s="321" t="str">
        <f>HYPERLINK("#HI!A1","Hospitalizace (casemix * 30000)")</f>
        <v>Hospitalizace (casemix * 30000)</v>
      </c>
      <c r="B21" s="300"/>
      <c r="C21" s="297">
        <f ca="1">IF(ISERROR(VLOOKUP("Hospitalizace *",INDIRECT("HI!$A:$G"),6,0)),0,VLOOKUP("Hospitalizace *",INDIRECT("HI!$A:$G"),6,0))</f>
        <v>19142.82</v>
      </c>
      <c r="D21" s="297">
        <f ca="1">IF(ISERROR(VLOOKUP("Hospitalizace *",INDIRECT("HI!$A:$G"),5,0)),0,VLOOKUP("Hospitalizace *",INDIRECT("HI!$A:$G"),5,0))</f>
        <v>20630.64</v>
      </c>
      <c r="E21" s="298">
        <f ca="1">IF(C21=0,0,D21/C21)</f>
        <v>1.0777220911025649</v>
      </c>
    </row>
    <row r="22" spans="1:5" ht="14.4" customHeight="1" x14ac:dyDescent="0.3">
      <c r="A22" s="320" t="str">
        <f>HYPERLINK("#'CaseMix'!A1","Casemix (min. 100 %)")</f>
        <v>Casemix (min. 100 %)</v>
      </c>
      <c r="B22" s="300" t="s">
        <v>74</v>
      </c>
      <c r="C22" s="303">
        <v>1</v>
      </c>
      <c r="D22" s="303">
        <f>IF(ISERROR(VLOOKUP("Celkem",CaseMix!A:M,5,0)),0,VLOOKUP("Celkem",CaseMix!A:M,5,0))</f>
        <v>1.0777220911025647</v>
      </c>
      <c r="E22" s="298">
        <f t="shared" si="1"/>
        <v>1.0777220911025647</v>
      </c>
    </row>
    <row r="23" spans="1:5" ht="14.4" customHeight="1" x14ac:dyDescent="0.3">
      <c r="A23" s="322" t="str">
        <f>HYPERLINK("#'CaseMix'!A1","DRG mimo vyjmenované baze")</f>
        <v>DRG mimo vyjmenované baze</v>
      </c>
      <c r="B23" s="300" t="s">
        <v>74</v>
      </c>
      <c r="C23" s="303">
        <v>1</v>
      </c>
      <c r="D23" s="303">
        <f>IF(ISERROR(CaseMix!E26),"",CaseMix!E26)</f>
        <v>1.0777220911025647</v>
      </c>
      <c r="E23" s="298">
        <f t="shared" si="1"/>
        <v>1.0777220911025647</v>
      </c>
    </row>
    <row r="24" spans="1:5" ht="14.4" customHeight="1" x14ac:dyDescent="0.3">
      <c r="A24" s="322" t="str">
        <f>HYPERLINK("#'CaseMix'!A1","Vyjmenované baze DRG")</f>
        <v>Vyjmenované baze DRG</v>
      </c>
      <c r="B24" s="300" t="s">
        <v>74</v>
      </c>
      <c r="C24" s="303">
        <v>1</v>
      </c>
      <c r="D24" s="303">
        <f>IF(ISERROR(CaseMix!E39),"",CaseMix!E39)</f>
        <v>0</v>
      </c>
      <c r="E24" s="298">
        <f t="shared" si="1"/>
        <v>0</v>
      </c>
    </row>
    <row r="25" spans="1:5" ht="14.4" customHeight="1" x14ac:dyDescent="0.3">
      <c r="A25" s="320" t="str">
        <f>HYPERLINK("#'CaseMix'!A1","Počet hospitalizací ukončených na pracovišti (min. 95 %)")</f>
        <v>Počet hospitalizací ukončených na pracovišti (min. 95 %)</v>
      </c>
      <c r="B25" s="300" t="s">
        <v>74</v>
      </c>
      <c r="C25" s="303">
        <v>0.95</v>
      </c>
      <c r="D25" s="303">
        <f>IF(ISERROR(CaseMix!I13),"",CaseMix!I13)</f>
        <v>0.98662207357859533</v>
      </c>
      <c r="E25" s="298">
        <f t="shared" si="1"/>
        <v>1.0385495511353635</v>
      </c>
    </row>
    <row r="26" spans="1:5" ht="14.4" customHeight="1" x14ac:dyDescent="0.3">
      <c r="A26" s="320" t="str">
        <f>HYPERLINK("#'ALOS'!A1","Průměrná délka hospitalizace (max. 100 % republikového průměru)")</f>
        <v>Průměrná délka hospitalizace (max. 100 % republikového průměru)</v>
      </c>
      <c r="B26" s="300" t="s">
        <v>89</v>
      </c>
      <c r="C26" s="303">
        <v>1</v>
      </c>
      <c r="D26" s="323">
        <f>IF(ISERROR(INDEX(ALOS!$E:$E,COUNT(ALOS!$E:$E)+32)),0,INDEX(ALOS!$E:$E,COUNT(ALOS!$E:$E)+32))</f>
        <v>0.82939225957094354</v>
      </c>
      <c r="E26" s="298">
        <f t="shared" si="1"/>
        <v>0.82939225957094354</v>
      </c>
    </row>
    <row r="27" spans="1:5" ht="27.6" x14ac:dyDescent="0.3">
      <c r="A27" s="324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7" s="300" t="s">
        <v>154</v>
      </c>
      <c r="C27" s="303">
        <f>IF(E22&gt;1,95%,95%-2*ABS(C22-D22))</f>
        <v>0.95</v>
      </c>
      <c r="D27" s="303">
        <f>IF(ISERROR(VLOOKUP("Celkem:",'ZV Vyžád.'!$A:$M,7,0)),"",VLOOKUP("Celkem:",'ZV Vyžád.'!$A:$M,7,0))</f>
        <v>0.93488332248700168</v>
      </c>
      <c r="E27" s="298">
        <f t="shared" si="1"/>
        <v>0.98408770788105449</v>
      </c>
    </row>
    <row r="28" spans="1:5" ht="14.4" customHeight="1" thickBot="1" x14ac:dyDescent="0.35">
      <c r="A28" s="325" t="s">
        <v>202</v>
      </c>
      <c r="B28" s="308"/>
      <c r="C28" s="309"/>
      <c r="D28" s="309"/>
      <c r="E28" s="310"/>
    </row>
    <row r="29" spans="1:5" ht="14.4" customHeight="1" thickBot="1" x14ac:dyDescent="0.35">
      <c r="A29" s="326"/>
      <c r="B29" s="327"/>
      <c r="C29" s="328"/>
      <c r="D29" s="328"/>
      <c r="E29" s="329"/>
    </row>
    <row r="30" spans="1:5" ht="14.4" customHeight="1" thickBot="1" x14ac:dyDescent="0.35">
      <c r="A30" s="330" t="s">
        <v>203</v>
      </c>
      <c r="B30" s="331"/>
      <c r="C30" s="332"/>
      <c r="D30" s="332"/>
      <c r="E30" s="333"/>
    </row>
  </sheetData>
  <mergeCells count="1">
    <mergeCell ref="A1:E1"/>
  </mergeCells>
  <conditionalFormatting sqref="E22:E25 E17 E19 E8 E10:E11"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77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5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4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3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2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22:E25 E8 E10:E11">
    <cfRule type="cellIs" dxfId="71" priority="16" operator="lessThan">
      <formula>1</formula>
    </cfRule>
  </conditionalFormatting>
  <conditionalFormatting sqref="E26:E27 E4 E7 E14 E20">
    <cfRule type="cellIs" dxfId="70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60" bestFit="1" customWidth="1"/>
    <col min="2" max="3" width="9.5546875" style="260" customWidth="1"/>
    <col min="4" max="4" width="2.44140625" style="260" customWidth="1"/>
    <col min="5" max="8" width="9.5546875" style="260" customWidth="1"/>
    <col min="9" max="16384" width="8.88671875" style="260"/>
  </cols>
  <sheetData>
    <row r="1" spans="1:8" ht="18.600000000000001" customHeight="1" thickBot="1" x14ac:dyDescent="0.4">
      <c r="A1" s="462" t="s">
        <v>179</v>
      </c>
      <c r="B1" s="462"/>
      <c r="C1" s="462"/>
      <c r="D1" s="462"/>
      <c r="E1" s="462"/>
      <c r="F1" s="462"/>
      <c r="G1" s="463"/>
      <c r="H1" s="463"/>
    </row>
    <row r="2" spans="1:8" ht="14.4" customHeight="1" thickBot="1" x14ac:dyDescent="0.35">
      <c r="A2" s="389" t="s">
        <v>298</v>
      </c>
      <c r="B2" s="230"/>
      <c r="C2" s="230"/>
      <c r="D2" s="230"/>
      <c r="E2" s="230"/>
      <c r="F2" s="230"/>
    </row>
    <row r="3" spans="1:8" ht="14.4" customHeight="1" x14ac:dyDescent="0.3">
      <c r="A3" s="464"/>
      <c r="B3" s="226">
        <v>2012</v>
      </c>
      <c r="C3" s="44">
        <v>2013</v>
      </c>
      <c r="D3" s="11"/>
      <c r="E3" s="468">
        <v>2014</v>
      </c>
      <c r="F3" s="469"/>
      <c r="G3" s="469"/>
      <c r="H3" s="470"/>
    </row>
    <row r="4" spans="1:8" ht="14.4" customHeight="1" thickBot="1" x14ac:dyDescent="0.35">
      <c r="A4" s="465"/>
      <c r="B4" s="466" t="s">
        <v>97</v>
      </c>
      <c r="C4" s="467"/>
      <c r="D4" s="11"/>
      <c r="E4" s="247" t="s">
        <v>97</v>
      </c>
      <c r="F4" s="228" t="s">
        <v>98</v>
      </c>
      <c r="G4" s="228" t="s">
        <v>72</v>
      </c>
      <c r="H4" s="229" t="s">
        <v>99</v>
      </c>
    </row>
    <row r="5" spans="1:8" ht="14.4" customHeight="1" x14ac:dyDescent="0.3">
      <c r="A5" s="231" t="str">
        <f>HYPERLINK("#'Léky Žádanky'!A1","Léky (Kč)")</f>
        <v>Léky (Kč)</v>
      </c>
      <c r="B5" s="31">
        <v>5174.5312800000002</v>
      </c>
      <c r="C5" s="33">
        <v>5191.24154</v>
      </c>
      <c r="D5" s="12"/>
      <c r="E5" s="236">
        <v>5274.0311500000098</v>
      </c>
      <c r="F5" s="32">
        <v>5456</v>
      </c>
      <c r="G5" s="235">
        <f>E5-F5</f>
        <v>-181.9688499999902</v>
      </c>
      <c r="H5" s="241">
        <f>IF(F5&lt;0.00000001,"",E5/F5)</f>
        <v>0.96664793804985516</v>
      </c>
    </row>
    <row r="6" spans="1:8" ht="14.4" customHeight="1" x14ac:dyDescent="0.3">
      <c r="A6" s="231" t="str">
        <f>HYPERLINK("#'Materiál Žádanky'!A1","Materiál - SZM (Kč)")</f>
        <v>Materiál - SZM (Kč)</v>
      </c>
      <c r="B6" s="14">
        <v>1121.3959199999999</v>
      </c>
      <c r="C6" s="35">
        <v>1472.1621</v>
      </c>
      <c r="D6" s="12"/>
      <c r="E6" s="237">
        <v>612.90151000000105</v>
      </c>
      <c r="F6" s="34">
        <v>1013</v>
      </c>
      <c r="G6" s="238">
        <f>E6-F6</f>
        <v>-400.09848999999895</v>
      </c>
      <c r="H6" s="242">
        <f>IF(F6&lt;0.00000001,"",E6/F6)</f>
        <v>0.60503604146100798</v>
      </c>
    </row>
    <row r="7" spans="1:8" ht="14.4" customHeight="1" x14ac:dyDescent="0.3">
      <c r="A7" s="454" t="str">
        <f>HYPERLINK("#'Osobní náklady'!A1","Osobní náklady (Kč) *")</f>
        <v>Osobní náklady (Kč) *</v>
      </c>
      <c r="B7" s="14">
        <v>14000.983840000001</v>
      </c>
      <c r="C7" s="35">
        <v>13471.34699</v>
      </c>
      <c r="D7" s="12"/>
      <c r="E7" s="237">
        <v>13684.00894</v>
      </c>
      <c r="F7" s="34">
        <v>15607</v>
      </c>
      <c r="G7" s="238">
        <f>E7-F7</f>
        <v>-1922.9910600000003</v>
      </c>
      <c r="H7" s="242">
        <f>IF(F7&lt;0.00000001,"",E7/F7)</f>
        <v>0.87678663035817261</v>
      </c>
    </row>
    <row r="8" spans="1:8" ht="14.4" customHeight="1" thickBot="1" x14ac:dyDescent="0.35">
      <c r="A8" s="1" t="s">
        <v>100</v>
      </c>
      <c r="B8" s="15">
        <v>4877.7069099999899</v>
      </c>
      <c r="C8" s="37">
        <v>4285.0737400000198</v>
      </c>
      <c r="D8" s="12"/>
      <c r="E8" s="239">
        <v>4077.3072900000002</v>
      </c>
      <c r="F8" s="36">
        <v>4712</v>
      </c>
      <c r="G8" s="240">
        <f>E8-F8</f>
        <v>-634.69270999999981</v>
      </c>
      <c r="H8" s="243">
        <f>IF(F8&lt;0.00000001,"",E8/F8)</f>
        <v>0.86530290534804755</v>
      </c>
    </row>
    <row r="9" spans="1:8" ht="14.4" customHeight="1" thickBot="1" x14ac:dyDescent="0.35">
      <c r="A9" s="2" t="s">
        <v>101</v>
      </c>
      <c r="B9" s="3">
        <v>25174.61795</v>
      </c>
      <c r="C9" s="39">
        <v>24419.824369999998</v>
      </c>
      <c r="D9" s="12"/>
      <c r="E9" s="3">
        <v>23648.248890000101</v>
      </c>
      <c r="F9" s="38">
        <v>26788</v>
      </c>
      <c r="G9" s="38">
        <f>E9-F9</f>
        <v>-3139.7511099998992</v>
      </c>
      <c r="H9" s="244">
        <f>IF(F9&lt;0.00000001,"",E9/F9)</f>
        <v>0.88279262692250637</v>
      </c>
    </row>
    <row r="10" spans="1:8" ht="14.4" customHeight="1" thickBot="1" x14ac:dyDescent="0.35">
      <c r="A10" s="16"/>
      <c r="B10" s="16"/>
      <c r="C10" s="227"/>
      <c r="D10" s="12"/>
      <c r="E10" s="16"/>
      <c r="F10" s="17"/>
    </row>
    <row r="11" spans="1:8" ht="14.4" customHeight="1" x14ac:dyDescent="0.3">
      <c r="A11" s="263" t="str">
        <f>HYPERLINK("#'ZV Vykáz.-A'!A1","Ambulance *")</f>
        <v>Ambulance *</v>
      </c>
      <c r="B11" s="13">
        <f>IF(ISERROR(VLOOKUP("Celkem:",'ZV Vykáz.-A'!A:F,2,0)),0,VLOOKUP("Celkem:",'ZV Vykáz.-A'!A:F,2,0)/1000)</f>
        <v>7193.1840000000002</v>
      </c>
      <c r="C11" s="33">
        <f>IF(ISERROR(VLOOKUP("Celkem:",'ZV Vykáz.-A'!A:F,4,0)),0,VLOOKUP("Celkem:",'ZV Vykáz.-A'!A:F,4,0)/1000)</f>
        <v>8474.4650000000001</v>
      </c>
      <c r="D11" s="12"/>
      <c r="E11" s="236">
        <f>IF(ISERROR(VLOOKUP("Celkem:",'ZV Vykáz.-A'!A:F,6,0)),0,VLOOKUP("Celkem:",'ZV Vykáz.-A'!A:F,6,0)/1000)</f>
        <v>5021.8940000000002</v>
      </c>
      <c r="F11" s="32">
        <f>B11</f>
        <v>7193.1840000000002</v>
      </c>
      <c r="G11" s="235">
        <f>E11-F11</f>
        <v>-2171.29</v>
      </c>
      <c r="H11" s="241">
        <f>IF(F11&lt;0.00000001,"",E11/F11)</f>
        <v>0.69814618950384144</v>
      </c>
    </row>
    <row r="12" spans="1:8" ht="14.4" customHeight="1" thickBot="1" x14ac:dyDescent="0.35">
      <c r="A12" s="264" t="str">
        <f>HYPERLINK("#CaseMix!A1","Hospitalizace *")</f>
        <v>Hospitalizace *</v>
      </c>
      <c r="B12" s="15">
        <f>IF(ISERROR(VLOOKUP("Celkem",CaseMix!A:D,2,0)),0,VLOOKUP("Celkem",CaseMix!A:D,2,0)*30)</f>
        <v>19142.82</v>
      </c>
      <c r="C12" s="37">
        <f>IF(ISERROR(VLOOKUP("Celkem",CaseMix!A:D,3,0)),0,VLOOKUP("Celkem",CaseMix!A:D,3,0)*30)</f>
        <v>24905.13</v>
      </c>
      <c r="D12" s="12"/>
      <c r="E12" s="239">
        <f>IF(ISERROR(VLOOKUP("Celkem",CaseMix!A:D,4,0)),0,VLOOKUP("Celkem",CaseMix!A:D,4,0)*30)</f>
        <v>20630.64</v>
      </c>
      <c r="F12" s="36">
        <f>B12</f>
        <v>19142.82</v>
      </c>
      <c r="G12" s="240">
        <f>E12-F12</f>
        <v>1487.8199999999997</v>
      </c>
      <c r="H12" s="243">
        <f>IF(F12&lt;0.00000001,"",E12/F12)</f>
        <v>1.0777220911025649</v>
      </c>
    </row>
    <row r="13" spans="1:8" ht="14.4" customHeight="1" thickBot="1" x14ac:dyDescent="0.35">
      <c r="A13" s="4" t="s">
        <v>104</v>
      </c>
      <c r="B13" s="9">
        <f>SUM(B11:B12)</f>
        <v>26336.004000000001</v>
      </c>
      <c r="C13" s="41">
        <f>SUM(C11:C12)</f>
        <v>33379.595000000001</v>
      </c>
      <c r="D13" s="12"/>
      <c r="E13" s="9">
        <f>SUM(E11:E12)</f>
        <v>25652.534</v>
      </c>
      <c r="F13" s="40">
        <f>SUM(F11:F12)</f>
        <v>26336.004000000001</v>
      </c>
      <c r="G13" s="40">
        <f>E13-F13</f>
        <v>-683.47000000000116</v>
      </c>
      <c r="H13" s="245">
        <f>IF(F13&lt;0.00000001,"",E13/F13)</f>
        <v>0.97404807502307478</v>
      </c>
    </row>
    <row r="14" spans="1:8" ht="14.4" customHeight="1" thickBot="1" x14ac:dyDescent="0.35">
      <c r="A14" s="16"/>
      <c r="B14" s="16"/>
      <c r="C14" s="227"/>
      <c r="D14" s="12"/>
      <c r="E14" s="16"/>
      <c r="F14" s="17"/>
    </row>
    <row r="15" spans="1:8" ht="14.4" customHeight="1" thickBot="1" x14ac:dyDescent="0.35">
      <c r="A15" s="265" t="str">
        <f>HYPERLINK("#'HI Graf'!A1","Hospodářský index (Výnosy / Náklady) *")</f>
        <v>Hospodářský index (Výnosy / Náklady) *</v>
      </c>
      <c r="B15" s="10">
        <f>IF(B9=0,"",B13/B9)</f>
        <v>1.0461332145062405</v>
      </c>
      <c r="C15" s="43">
        <f>IF(C9=0,"",C13/C9)</f>
        <v>1.3669056130070769</v>
      </c>
      <c r="D15" s="12"/>
      <c r="E15" s="10">
        <f>IF(E9=0,"",E13/E9)</f>
        <v>1.0847540601979806</v>
      </c>
      <c r="F15" s="42">
        <f>IF(F9=0,"",F13/F9)</f>
        <v>0.98312692250261313</v>
      </c>
      <c r="G15" s="42">
        <f>IF(ISERROR(F15-E15),"",E15-F15)</f>
        <v>0.10162713769536746</v>
      </c>
      <c r="H15" s="246">
        <f>IF(ISERROR(F15-E15),"",IF(F15&lt;0.00000001,"",E15/F15))</f>
        <v>1.103371330160168</v>
      </c>
    </row>
    <row r="17" spans="1:8" ht="14.4" customHeight="1" x14ac:dyDescent="0.3">
      <c r="A17" s="232" t="s">
        <v>207</v>
      </c>
    </row>
    <row r="18" spans="1:8" ht="14.4" customHeight="1" x14ac:dyDescent="0.3">
      <c r="A18" s="456" t="s">
        <v>295</v>
      </c>
      <c r="B18" s="457"/>
      <c r="C18" s="457"/>
      <c r="D18" s="457"/>
      <c r="E18" s="457"/>
      <c r="F18" s="457"/>
      <c r="G18" s="457"/>
      <c r="H18" s="457"/>
    </row>
    <row r="19" spans="1:8" x14ac:dyDescent="0.3">
      <c r="A19" s="455" t="s">
        <v>294</v>
      </c>
      <c r="B19" s="457"/>
      <c r="C19" s="457"/>
      <c r="D19" s="457"/>
      <c r="E19" s="457"/>
      <c r="F19" s="457"/>
      <c r="G19" s="457"/>
      <c r="H19" s="457"/>
    </row>
    <row r="20" spans="1:8" ht="14.4" customHeight="1" x14ac:dyDescent="0.3">
      <c r="A20" s="233" t="s">
        <v>208</v>
      </c>
    </row>
    <row r="21" spans="1:8" ht="14.4" customHeight="1" x14ac:dyDescent="0.3">
      <c r="A21" s="233" t="s">
        <v>209</v>
      </c>
    </row>
    <row r="22" spans="1:8" ht="14.4" customHeight="1" x14ac:dyDescent="0.3">
      <c r="A22" s="234" t="s">
        <v>210</v>
      </c>
    </row>
    <row r="23" spans="1:8" ht="14.4" customHeight="1" x14ac:dyDescent="0.3">
      <c r="A23" s="234" t="s">
        <v>211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9" priority="4" operator="greaterThan">
      <formula>0</formula>
    </cfRule>
  </conditionalFormatting>
  <conditionalFormatting sqref="G11:G13 G15">
    <cfRule type="cellIs" dxfId="68" priority="3" operator="lessThan">
      <formula>0</formula>
    </cfRule>
  </conditionalFormatting>
  <conditionalFormatting sqref="H5:H9">
    <cfRule type="cellIs" dxfId="67" priority="2" operator="greaterThan">
      <formula>1</formula>
    </cfRule>
  </conditionalFormatting>
  <conditionalFormatting sqref="H11:H13 H15">
    <cfRule type="cellIs" dxfId="66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60"/>
    <col min="2" max="13" width="8.88671875" style="260" customWidth="1"/>
    <col min="14" max="16384" width="8.88671875" style="260"/>
  </cols>
  <sheetData>
    <row r="1" spans="1:13" ht="18.600000000000001" customHeight="1" thickBot="1" x14ac:dyDescent="0.4">
      <c r="A1" s="462" t="s">
        <v>132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</row>
    <row r="2" spans="1:13" ht="14.4" customHeight="1" x14ac:dyDescent="0.3">
      <c r="A2" s="389" t="s">
        <v>298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</row>
    <row r="3" spans="1:13" ht="14.4" customHeight="1" x14ac:dyDescent="0.3">
      <c r="A3" s="334"/>
      <c r="B3" s="335" t="s">
        <v>106</v>
      </c>
      <c r="C3" s="336" t="s">
        <v>107</v>
      </c>
      <c r="D3" s="336" t="s">
        <v>108</v>
      </c>
      <c r="E3" s="335" t="s">
        <v>109</v>
      </c>
      <c r="F3" s="336" t="s">
        <v>110</v>
      </c>
      <c r="G3" s="336" t="s">
        <v>111</v>
      </c>
      <c r="H3" s="336" t="s">
        <v>112</v>
      </c>
      <c r="I3" s="336" t="s">
        <v>113</v>
      </c>
      <c r="J3" s="336" t="s">
        <v>114</v>
      </c>
      <c r="K3" s="336" t="s">
        <v>115</v>
      </c>
      <c r="L3" s="336" t="s">
        <v>116</v>
      </c>
      <c r="M3" s="336" t="s">
        <v>117</v>
      </c>
    </row>
    <row r="4" spans="1:13" ht="14.4" customHeight="1" x14ac:dyDescent="0.3">
      <c r="A4" s="334" t="s">
        <v>105</v>
      </c>
      <c r="B4" s="337">
        <f>(B10+B8)/B6</f>
        <v>1.104782554991963</v>
      </c>
      <c r="C4" s="337">
        <f t="shared" ref="C4:M4" si="0">(C10+C8)/C6</f>
        <v>1.0847540601979808</v>
      </c>
      <c r="D4" s="337">
        <f t="shared" si="0"/>
        <v>0.21235796457316378</v>
      </c>
      <c r="E4" s="337">
        <f t="shared" si="0"/>
        <v>0.21235796457316378</v>
      </c>
      <c r="F4" s="337">
        <f t="shared" si="0"/>
        <v>0.21235796457316378</v>
      </c>
      <c r="G4" s="337">
        <f t="shared" si="0"/>
        <v>0.21235796457316378</v>
      </c>
      <c r="H4" s="337">
        <f t="shared" si="0"/>
        <v>0.21235796457316378</v>
      </c>
      <c r="I4" s="337">
        <f t="shared" si="0"/>
        <v>0.21235796457316378</v>
      </c>
      <c r="J4" s="337">
        <f t="shared" si="0"/>
        <v>0.21235796457316378</v>
      </c>
      <c r="K4" s="337">
        <f t="shared" si="0"/>
        <v>0.21235796457316378</v>
      </c>
      <c r="L4" s="337">
        <f t="shared" si="0"/>
        <v>0.21235796457316378</v>
      </c>
      <c r="M4" s="337">
        <f t="shared" si="0"/>
        <v>0.21235796457316378</v>
      </c>
    </row>
    <row r="5" spans="1:13" ht="14.4" customHeight="1" x14ac:dyDescent="0.3">
      <c r="A5" s="338" t="s">
        <v>56</v>
      </c>
      <c r="B5" s="337">
        <f>IF(ISERROR(VLOOKUP($A5,'Man Tab'!$A:$Q,COLUMN()+2,0)),0,VLOOKUP($A5,'Man Tab'!$A:$Q,COLUMN()+2,0))</f>
        <v>11890.691920000099</v>
      </c>
      <c r="C5" s="337">
        <f>IF(ISERROR(VLOOKUP($A5,'Man Tab'!$A:$Q,COLUMN()+2,0)),0,VLOOKUP($A5,'Man Tab'!$A:$Q,COLUMN()+2,0))</f>
        <v>11757.55697</v>
      </c>
      <c r="D5" s="337">
        <f>IF(ISERROR(VLOOKUP($A5,'Man Tab'!$A:$Q,COLUMN()+2,0)),0,VLOOKUP($A5,'Man Tab'!$A:$Q,COLUMN()+2,0))</f>
        <v>0</v>
      </c>
      <c r="E5" s="337">
        <f>IF(ISERROR(VLOOKUP($A5,'Man Tab'!$A:$Q,COLUMN()+2,0)),0,VLOOKUP($A5,'Man Tab'!$A:$Q,COLUMN()+2,0))</f>
        <v>0</v>
      </c>
      <c r="F5" s="337">
        <f>IF(ISERROR(VLOOKUP($A5,'Man Tab'!$A:$Q,COLUMN()+2,0)),0,VLOOKUP($A5,'Man Tab'!$A:$Q,COLUMN()+2,0))</f>
        <v>0</v>
      </c>
      <c r="G5" s="337">
        <f>IF(ISERROR(VLOOKUP($A5,'Man Tab'!$A:$Q,COLUMN()+2,0)),0,VLOOKUP($A5,'Man Tab'!$A:$Q,COLUMN()+2,0))</f>
        <v>0</v>
      </c>
      <c r="H5" s="337">
        <f>IF(ISERROR(VLOOKUP($A5,'Man Tab'!$A:$Q,COLUMN()+2,0)),0,VLOOKUP($A5,'Man Tab'!$A:$Q,COLUMN()+2,0))</f>
        <v>0</v>
      </c>
      <c r="I5" s="337">
        <f>IF(ISERROR(VLOOKUP($A5,'Man Tab'!$A:$Q,COLUMN()+2,0)),0,VLOOKUP($A5,'Man Tab'!$A:$Q,COLUMN()+2,0))</f>
        <v>0</v>
      </c>
      <c r="J5" s="337">
        <f>IF(ISERROR(VLOOKUP($A5,'Man Tab'!$A:$Q,COLUMN()+2,0)),0,VLOOKUP($A5,'Man Tab'!$A:$Q,COLUMN()+2,0))</f>
        <v>0</v>
      </c>
      <c r="K5" s="337">
        <f>IF(ISERROR(VLOOKUP($A5,'Man Tab'!$A:$Q,COLUMN()+2,0)),0,VLOOKUP($A5,'Man Tab'!$A:$Q,COLUMN()+2,0))</f>
        <v>0</v>
      </c>
      <c r="L5" s="337">
        <f>IF(ISERROR(VLOOKUP($A5,'Man Tab'!$A:$Q,COLUMN()+2,0)),0,VLOOKUP($A5,'Man Tab'!$A:$Q,COLUMN()+2,0))</f>
        <v>0</v>
      </c>
      <c r="M5" s="337">
        <f>IF(ISERROR(VLOOKUP($A5,'Man Tab'!$A:$Q,COLUMN()+2,0)),0,VLOOKUP($A5,'Man Tab'!$A:$Q,COLUMN()+2,0))</f>
        <v>0</v>
      </c>
    </row>
    <row r="6" spans="1:13" ht="14.4" customHeight="1" x14ac:dyDescent="0.3">
      <c r="A6" s="338" t="s">
        <v>101</v>
      </c>
      <c r="B6" s="339">
        <f>B5</f>
        <v>11890.691920000099</v>
      </c>
      <c r="C6" s="339">
        <f t="shared" ref="C6:M6" si="1">C5+B6</f>
        <v>23648.248890000097</v>
      </c>
      <c r="D6" s="339">
        <f t="shared" si="1"/>
        <v>23648.248890000097</v>
      </c>
      <c r="E6" s="339">
        <f t="shared" si="1"/>
        <v>23648.248890000097</v>
      </c>
      <c r="F6" s="339">
        <f t="shared" si="1"/>
        <v>23648.248890000097</v>
      </c>
      <c r="G6" s="339">
        <f t="shared" si="1"/>
        <v>23648.248890000097</v>
      </c>
      <c r="H6" s="339">
        <f t="shared" si="1"/>
        <v>23648.248890000097</v>
      </c>
      <c r="I6" s="339">
        <f t="shared" si="1"/>
        <v>23648.248890000097</v>
      </c>
      <c r="J6" s="339">
        <f t="shared" si="1"/>
        <v>23648.248890000097</v>
      </c>
      <c r="K6" s="339">
        <f t="shared" si="1"/>
        <v>23648.248890000097</v>
      </c>
      <c r="L6" s="339">
        <f t="shared" si="1"/>
        <v>23648.248890000097</v>
      </c>
      <c r="M6" s="339">
        <f t="shared" si="1"/>
        <v>23648.248890000097</v>
      </c>
    </row>
    <row r="7" spans="1:13" ht="14.4" customHeight="1" x14ac:dyDescent="0.3">
      <c r="A7" s="338" t="s">
        <v>130</v>
      </c>
      <c r="B7" s="338">
        <v>297.60899999999998</v>
      </c>
      <c r="C7" s="338">
        <v>687.68799999999999</v>
      </c>
      <c r="D7" s="338"/>
      <c r="E7" s="338"/>
      <c r="F7" s="338"/>
      <c r="G7" s="338"/>
      <c r="H7" s="338"/>
      <c r="I7" s="338"/>
      <c r="J7" s="338"/>
      <c r="K7" s="338"/>
      <c r="L7" s="338"/>
      <c r="M7" s="338"/>
    </row>
    <row r="8" spans="1:13" ht="14.4" customHeight="1" x14ac:dyDescent="0.3">
      <c r="A8" s="338" t="s">
        <v>102</v>
      </c>
      <c r="B8" s="339">
        <f>B7*30</f>
        <v>8928.2699999999986</v>
      </c>
      <c r="C8" s="339">
        <f t="shared" ref="C8:M8" si="2">C7*30</f>
        <v>20630.64</v>
      </c>
      <c r="D8" s="339">
        <f t="shared" si="2"/>
        <v>0</v>
      </c>
      <c r="E8" s="339">
        <f t="shared" si="2"/>
        <v>0</v>
      </c>
      <c r="F8" s="339">
        <f t="shared" si="2"/>
        <v>0</v>
      </c>
      <c r="G8" s="339">
        <f t="shared" si="2"/>
        <v>0</v>
      </c>
      <c r="H8" s="339">
        <f t="shared" si="2"/>
        <v>0</v>
      </c>
      <c r="I8" s="339">
        <f t="shared" si="2"/>
        <v>0</v>
      </c>
      <c r="J8" s="339">
        <f t="shared" si="2"/>
        <v>0</v>
      </c>
      <c r="K8" s="339">
        <f t="shared" si="2"/>
        <v>0</v>
      </c>
      <c r="L8" s="339">
        <f t="shared" si="2"/>
        <v>0</v>
      </c>
      <c r="M8" s="339">
        <f t="shared" si="2"/>
        <v>0</v>
      </c>
    </row>
    <row r="9" spans="1:13" ht="14.4" customHeight="1" x14ac:dyDescent="0.3">
      <c r="A9" s="338" t="s">
        <v>131</v>
      </c>
      <c r="B9" s="338">
        <v>4208359</v>
      </c>
      <c r="C9" s="338">
        <v>813535</v>
      </c>
      <c r="D9" s="338">
        <v>0</v>
      </c>
      <c r="E9" s="338">
        <v>0</v>
      </c>
      <c r="F9" s="338">
        <v>0</v>
      </c>
      <c r="G9" s="338">
        <v>0</v>
      </c>
      <c r="H9" s="338">
        <v>0</v>
      </c>
      <c r="I9" s="338">
        <v>0</v>
      </c>
      <c r="J9" s="338">
        <v>0</v>
      </c>
      <c r="K9" s="338">
        <v>0</v>
      </c>
      <c r="L9" s="338">
        <v>0</v>
      </c>
      <c r="M9" s="338">
        <v>0</v>
      </c>
    </row>
    <row r="10" spans="1:13" ht="14.4" customHeight="1" x14ac:dyDescent="0.3">
      <c r="A10" s="338" t="s">
        <v>103</v>
      </c>
      <c r="B10" s="339">
        <f>B9/1000</f>
        <v>4208.3590000000004</v>
      </c>
      <c r="C10" s="339">
        <f t="shared" ref="C10:M10" si="3">C9/1000+B10</f>
        <v>5021.8940000000002</v>
      </c>
      <c r="D10" s="339">
        <f t="shared" si="3"/>
        <v>5021.8940000000002</v>
      </c>
      <c r="E10" s="339">
        <f t="shared" si="3"/>
        <v>5021.8940000000002</v>
      </c>
      <c r="F10" s="339">
        <f t="shared" si="3"/>
        <v>5021.8940000000002</v>
      </c>
      <c r="G10" s="339">
        <f t="shared" si="3"/>
        <v>5021.8940000000002</v>
      </c>
      <c r="H10" s="339">
        <f t="shared" si="3"/>
        <v>5021.8940000000002</v>
      </c>
      <c r="I10" s="339">
        <f t="shared" si="3"/>
        <v>5021.8940000000002</v>
      </c>
      <c r="J10" s="339">
        <f t="shared" si="3"/>
        <v>5021.8940000000002</v>
      </c>
      <c r="K10" s="339">
        <f t="shared" si="3"/>
        <v>5021.8940000000002</v>
      </c>
      <c r="L10" s="339">
        <f t="shared" si="3"/>
        <v>5021.8940000000002</v>
      </c>
      <c r="M10" s="339">
        <f t="shared" si="3"/>
        <v>5021.8940000000002</v>
      </c>
    </row>
    <row r="11" spans="1:13" ht="14.4" customHeight="1" x14ac:dyDescent="0.3">
      <c r="A11" s="334"/>
      <c r="B11" s="334" t="s">
        <v>119</v>
      </c>
      <c r="C11" s="334">
        <f>COUNTIF(B7:M7,"&lt;&gt;")</f>
        <v>2</v>
      </c>
      <c r="D11" s="334"/>
      <c r="E11" s="334"/>
      <c r="F11" s="334"/>
      <c r="G11" s="334"/>
      <c r="H11" s="334"/>
      <c r="I11" s="334"/>
      <c r="J11" s="334"/>
      <c r="K11" s="334"/>
      <c r="L11" s="334"/>
      <c r="M11" s="334"/>
    </row>
    <row r="12" spans="1:13" ht="14.4" customHeight="1" x14ac:dyDescent="0.3">
      <c r="A12" s="334">
        <v>0</v>
      </c>
      <c r="B12" s="337">
        <f>IF(ISERROR(HI!F15),#REF!,HI!F15)</f>
        <v>0.98312692250261313</v>
      </c>
      <c r="C12" s="334"/>
      <c r="D12" s="334"/>
      <c r="E12" s="334"/>
      <c r="F12" s="334"/>
      <c r="G12" s="334"/>
      <c r="H12" s="334"/>
      <c r="I12" s="334"/>
      <c r="J12" s="334"/>
      <c r="K12" s="334"/>
      <c r="L12" s="334"/>
      <c r="M12" s="334"/>
    </row>
    <row r="13" spans="1:13" ht="14.4" customHeight="1" x14ac:dyDescent="0.3">
      <c r="A13" s="334">
        <v>1</v>
      </c>
      <c r="B13" s="337">
        <f>IF(ISERROR(HI!F15),#REF!,HI!F15)</f>
        <v>0.98312692250261313</v>
      </c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334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60" bestFit="1" customWidth="1"/>
    <col min="2" max="2" width="12.77734375" style="260" bestFit="1" customWidth="1"/>
    <col min="3" max="3" width="13.6640625" style="260" bestFit="1" customWidth="1"/>
    <col min="4" max="15" width="7.77734375" style="260" bestFit="1" customWidth="1"/>
    <col min="16" max="16" width="8.88671875" style="260" customWidth="1"/>
    <col min="17" max="17" width="6.6640625" style="260" bestFit="1" customWidth="1"/>
    <col min="18" max="16384" width="8.88671875" style="260"/>
  </cols>
  <sheetData>
    <row r="1" spans="1:17" s="340" customFormat="1" ht="18.600000000000001" customHeight="1" thickBot="1" x14ac:dyDescent="0.4">
      <c r="A1" s="471" t="s">
        <v>300</v>
      </c>
      <c r="B1" s="471"/>
      <c r="C1" s="471"/>
      <c r="D1" s="471"/>
      <c r="E1" s="471"/>
      <c r="F1" s="471"/>
      <c r="G1" s="471"/>
      <c r="H1" s="462"/>
      <c r="I1" s="462"/>
      <c r="J1" s="462"/>
      <c r="K1" s="462"/>
      <c r="L1" s="462"/>
      <c r="M1" s="462"/>
      <c r="N1" s="462"/>
      <c r="O1" s="462"/>
      <c r="P1" s="462"/>
      <c r="Q1" s="462"/>
    </row>
    <row r="2" spans="1:17" s="340" customFormat="1" ht="14.4" customHeight="1" thickBot="1" x14ac:dyDescent="0.3">
      <c r="A2" s="389" t="s">
        <v>298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</row>
    <row r="3" spans="1:17" ht="14.4" customHeight="1" x14ac:dyDescent="0.3">
      <c r="A3" s="101"/>
      <c r="B3" s="472" t="s">
        <v>32</v>
      </c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269"/>
      <c r="Q3" s="271"/>
    </row>
    <row r="4" spans="1:17" ht="14.4" customHeight="1" x14ac:dyDescent="0.3">
      <c r="A4" s="102"/>
      <c r="B4" s="24">
        <v>2014</v>
      </c>
      <c r="C4" s="270" t="s">
        <v>33</v>
      </c>
      <c r="D4" s="248" t="s">
        <v>215</v>
      </c>
      <c r="E4" s="248" t="s">
        <v>216</v>
      </c>
      <c r="F4" s="248" t="s">
        <v>217</v>
      </c>
      <c r="G4" s="248" t="s">
        <v>218</v>
      </c>
      <c r="H4" s="248" t="s">
        <v>219</v>
      </c>
      <c r="I4" s="248" t="s">
        <v>220</v>
      </c>
      <c r="J4" s="248" t="s">
        <v>221</v>
      </c>
      <c r="K4" s="248" t="s">
        <v>222</v>
      </c>
      <c r="L4" s="248" t="s">
        <v>223</v>
      </c>
      <c r="M4" s="248" t="s">
        <v>224</v>
      </c>
      <c r="N4" s="248" t="s">
        <v>225</v>
      </c>
      <c r="O4" s="248" t="s">
        <v>226</v>
      </c>
      <c r="P4" s="474" t="s">
        <v>6</v>
      </c>
      <c r="Q4" s="475"/>
    </row>
    <row r="5" spans="1:17" ht="14.4" customHeight="1" thickBot="1" x14ac:dyDescent="0.35">
      <c r="A5" s="103"/>
      <c r="B5" s="25" t="s">
        <v>34</v>
      </c>
      <c r="C5" s="26" t="s">
        <v>34</v>
      </c>
      <c r="D5" s="26" t="s">
        <v>35</v>
      </c>
      <c r="E5" s="26" t="s">
        <v>35</v>
      </c>
      <c r="F5" s="26" t="s">
        <v>35</v>
      </c>
      <c r="G5" s="26" t="s">
        <v>35</v>
      </c>
      <c r="H5" s="26" t="s">
        <v>35</v>
      </c>
      <c r="I5" s="26" t="s">
        <v>35</v>
      </c>
      <c r="J5" s="26" t="s">
        <v>35</v>
      </c>
      <c r="K5" s="26" t="s">
        <v>35</v>
      </c>
      <c r="L5" s="26" t="s">
        <v>35</v>
      </c>
      <c r="M5" s="26" t="s">
        <v>35</v>
      </c>
      <c r="N5" s="26" t="s">
        <v>35</v>
      </c>
      <c r="O5" s="26" t="s">
        <v>35</v>
      </c>
      <c r="P5" s="26" t="s">
        <v>35</v>
      </c>
      <c r="Q5" s="27" t="s">
        <v>36</v>
      </c>
    </row>
    <row r="6" spans="1:17" ht="14.4" customHeight="1" x14ac:dyDescent="0.3">
      <c r="A6" s="18" t="s">
        <v>37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9.8813129168249309E-324</v>
      </c>
      <c r="Q6" s="188" t="s">
        <v>299</v>
      </c>
    </row>
    <row r="7" spans="1:17" ht="14.4" customHeight="1" x14ac:dyDescent="0.3">
      <c r="A7" s="19" t="s">
        <v>38</v>
      </c>
      <c r="B7" s="55">
        <v>30005.932075014</v>
      </c>
      <c r="C7" s="56">
        <v>2500.4943395844998</v>
      </c>
      <c r="D7" s="56">
        <v>2571.5858000000098</v>
      </c>
      <c r="E7" s="56">
        <v>2702.44535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5274.0311500000098</v>
      </c>
      <c r="Q7" s="189">
        <v>1.054597698244</v>
      </c>
    </row>
    <row r="8" spans="1:17" ht="14.4" customHeight="1" x14ac:dyDescent="0.3">
      <c r="A8" s="19" t="s">
        <v>39</v>
      </c>
      <c r="B8" s="55">
        <v>4484.8936121198603</v>
      </c>
      <c r="C8" s="56">
        <v>373.74113434332202</v>
      </c>
      <c r="D8" s="56">
        <v>380.34500000000202</v>
      </c>
      <c r="E8" s="56">
        <v>213.89099999999999</v>
      </c>
      <c r="F8" s="56">
        <v>4.9406564584124654E-324</v>
      </c>
      <c r="G8" s="56">
        <v>4.9406564584124654E-324</v>
      </c>
      <c r="H8" s="56">
        <v>4.9406564584124654E-324</v>
      </c>
      <c r="I8" s="56">
        <v>4.9406564584124654E-324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594.23600000000204</v>
      </c>
      <c r="Q8" s="189">
        <v>0.79498340615300001</v>
      </c>
    </row>
    <row r="9" spans="1:17" ht="14.4" customHeight="1" x14ac:dyDescent="0.3">
      <c r="A9" s="19" t="s">
        <v>40</v>
      </c>
      <c r="B9" s="55">
        <v>5224.2552610521097</v>
      </c>
      <c r="C9" s="56">
        <v>435.35460508767602</v>
      </c>
      <c r="D9" s="56">
        <v>259.00900000000098</v>
      </c>
      <c r="E9" s="56">
        <v>353.89251000000002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612.90151000000105</v>
      </c>
      <c r="Q9" s="189">
        <v>0.70391067745400004</v>
      </c>
    </row>
    <row r="10" spans="1:17" ht="14.4" customHeight="1" x14ac:dyDescent="0.3">
      <c r="A10" s="19" t="s">
        <v>41</v>
      </c>
      <c r="B10" s="55">
        <v>2150.1278109281302</v>
      </c>
      <c r="C10" s="56">
        <v>179.17731757734401</v>
      </c>
      <c r="D10" s="56">
        <v>184.133780000001</v>
      </c>
      <c r="E10" s="56">
        <v>174.70576</v>
      </c>
      <c r="F10" s="56">
        <v>4.9406564584124654E-324</v>
      </c>
      <c r="G10" s="56">
        <v>4.9406564584124654E-324</v>
      </c>
      <c r="H10" s="56">
        <v>4.9406564584124654E-324</v>
      </c>
      <c r="I10" s="56">
        <v>4.9406564584124654E-324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358.83954000000102</v>
      </c>
      <c r="Q10" s="189">
        <v>1.001353142383</v>
      </c>
    </row>
    <row r="11" spans="1:17" ht="14.4" customHeight="1" x14ac:dyDescent="0.3">
      <c r="A11" s="19" t="s">
        <v>42</v>
      </c>
      <c r="B11" s="55">
        <v>1465.40644378756</v>
      </c>
      <c r="C11" s="56">
        <v>122.117203648963</v>
      </c>
      <c r="D11" s="56">
        <v>103.776910000001</v>
      </c>
      <c r="E11" s="56">
        <v>98.867859999999993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202.64477000000099</v>
      </c>
      <c r="Q11" s="189">
        <v>0.82971425787999997</v>
      </c>
    </row>
    <row r="12" spans="1:17" ht="14.4" customHeight="1" x14ac:dyDescent="0.3">
      <c r="A12" s="19" t="s">
        <v>43</v>
      </c>
      <c r="B12" s="55">
        <v>246.91890579365</v>
      </c>
      <c r="C12" s="56">
        <v>20.576575482804</v>
      </c>
      <c r="D12" s="56">
        <v>2.4204300000000001</v>
      </c>
      <c r="E12" s="56">
        <v>36.663780000000003</v>
      </c>
      <c r="F12" s="56">
        <v>4.9406564584124654E-324</v>
      </c>
      <c r="G12" s="56">
        <v>4.9406564584124654E-324</v>
      </c>
      <c r="H12" s="56">
        <v>4.9406564584124654E-324</v>
      </c>
      <c r="I12" s="56">
        <v>4.9406564584124654E-324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39.084209999999999</v>
      </c>
      <c r="Q12" s="189">
        <v>0.94972581887200003</v>
      </c>
    </row>
    <row r="13" spans="1:17" ht="14.4" customHeight="1" x14ac:dyDescent="0.3">
      <c r="A13" s="19" t="s">
        <v>44</v>
      </c>
      <c r="B13" s="55">
        <v>275.99570655732902</v>
      </c>
      <c r="C13" s="56">
        <v>22.99964221311</v>
      </c>
      <c r="D13" s="56">
        <v>19.24945</v>
      </c>
      <c r="E13" s="56">
        <v>16.976990000000001</v>
      </c>
      <c r="F13" s="56">
        <v>4.9406564584124654E-324</v>
      </c>
      <c r="G13" s="56">
        <v>4.9406564584124654E-324</v>
      </c>
      <c r="H13" s="56">
        <v>4.9406564584124654E-324</v>
      </c>
      <c r="I13" s="56">
        <v>0</v>
      </c>
      <c r="J13" s="56">
        <v>0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36.226439999999997</v>
      </c>
      <c r="Q13" s="189">
        <v>0.78754355533700005</v>
      </c>
    </row>
    <row r="14" spans="1:17" ht="14.4" customHeight="1" x14ac:dyDescent="0.3">
      <c r="A14" s="19" t="s">
        <v>45</v>
      </c>
      <c r="B14" s="55">
        <v>5386.5543955544199</v>
      </c>
      <c r="C14" s="56">
        <v>448.87953296286798</v>
      </c>
      <c r="D14" s="56">
        <v>616.47300000000303</v>
      </c>
      <c r="E14" s="56">
        <v>516.58699999999999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1133.06</v>
      </c>
      <c r="Q14" s="189">
        <v>1.2620980873430001</v>
      </c>
    </row>
    <row r="15" spans="1:17" ht="14.4" customHeight="1" x14ac:dyDescent="0.3">
      <c r="A15" s="19" t="s">
        <v>46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9.8813129168249309E-324</v>
      </c>
      <c r="Q15" s="189" t="s">
        <v>299</v>
      </c>
    </row>
    <row r="16" spans="1:17" ht="14.4" customHeight="1" x14ac:dyDescent="0.3">
      <c r="A16" s="19" t="s">
        <v>47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9.8813129168249309E-324</v>
      </c>
      <c r="Q16" s="189" t="s">
        <v>299</v>
      </c>
    </row>
    <row r="17" spans="1:17" ht="14.4" customHeight="1" x14ac:dyDescent="0.3">
      <c r="A17" s="19" t="s">
        <v>48</v>
      </c>
      <c r="B17" s="55">
        <v>1619.3222513739299</v>
      </c>
      <c r="C17" s="56">
        <v>134.94352094782701</v>
      </c>
      <c r="D17" s="56">
        <v>11.37856</v>
      </c>
      <c r="E17" s="56">
        <v>288.50625000000002</v>
      </c>
      <c r="F17" s="56">
        <v>4.9406564584124654E-324</v>
      </c>
      <c r="G17" s="56">
        <v>4.9406564584124654E-324</v>
      </c>
      <c r="H17" s="56">
        <v>4.9406564584124654E-324</v>
      </c>
      <c r="I17" s="56">
        <v>4.9406564584124654E-324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299.88481000000002</v>
      </c>
      <c r="Q17" s="189">
        <v>1.1111493456429999</v>
      </c>
    </row>
    <row r="18" spans="1:17" ht="14.4" customHeight="1" x14ac:dyDescent="0.3">
      <c r="A18" s="19" t="s">
        <v>49</v>
      </c>
      <c r="B18" s="55">
        <v>0</v>
      </c>
      <c r="C18" s="56">
        <v>0</v>
      </c>
      <c r="D18" s="56">
        <v>4.2910000000000004</v>
      </c>
      <c r="E18" s="56">
        <v>5.0469999999999997</v>
      </c>
      <c r="F18" s="56">
        <v>0</v>
      </c>
      <c r="G18" s="56">
        <v>4.9406564584124654E-324</v>
      </c>
      <c r="H18" s="56">
        <v>4.9406564584124654E-324</v>
      </c>
      <c r="I18" s="56">
        <v>4.9406564584124654E-324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9.3379999999999992</v>
      </c>
      <c r="Q18" s="189" t="s">
        <v>299</v>
      </c>
    </row>
    <row r="19" spans="1:17" ht="14.4" customHeight="1" x14ac:dyDescent="0.3">
      <c r="A19" s="19" t="s">
        <v>50</v>
      </c>
      <c r="B19" s="55">
        <v>4472.2564863950902</v>
      </c>
      <c r="C19" s="56">
        <v>372.68804053292399</v>
      </c>
      <c r="D19" s="56">
        <v>324.58980000000201</v>
      </c>
      <c r="E19" s="56">
        <v>91.566059999999993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416.15586000000201</v>
      </c>
      <c r="Q19" s="189">
        <v>0.55831662776799995</v>
      </c>
    </row>
    <row r="20" spans="1:17" ht="14.4" customHeight="1" x14ac:dyDescent="0.3">
      <c r="A20" s="19" t="s">
        <v>51</v>
      </c>
      <c r="B20" s="55">
        <v>85844.420751206999</v>
      </c>
      <c r="C20" s="56">
        <v>7153.7017292672499</v>
      </c>
      <c r="D20" s="56">
        <v>6932.9032900000302</v>
      </c>
      <c r="E20" s="56">
        <v>6751.1056500000004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13684.00894</v>
      </c>
      <c r="Q20" s="189">
        <v>0.95642853573300002</v>
      </c>
    </row>
    <row r="21" spans="1:17" ht="14.4" customHeight="1" x14ac:dyDescent="0.3">
      <c r="A21" s="20" t="s">
        <v>52</v>
      </c>
      <c r="B21" s="55">
        <v>5358.2237430417799</v>
      </c>
      <c r="C21" s="56">
        <v>446.51864525348202</v>
      </c>
      <c r="D21" s="56">
        <v>448.44000000000199</v>
      </c>
      <c r="E21" s="56">
        <v>449.41199999999998</v>
      </c>
      <c r="F21" s="56">
        <v>9.8813129168249309E-324</v>
      </c>
      <c r="G21" s="56">
        <v>9.8813129168249309E-324</v>
      </c>
      <c r="H21" s="56">
        <v>9.8813129168249309E-324</v>
      </c>
      <c r="I21" s="56">
        <v>9.8813129168249309E-324</v>
      </c>
      <c r="J21" s="56">
        <v>9.8813129168249309E-324</v>
      </c>
      <c r="K21" s="56">
        <v>9.8813129168249309E-324</v>
      </c>
      <c r="L21" s="56">
        <v>9.8813129168249309E-324</v>
      </c>
      <c r="M21" s="56">
        <v>9.8813129168249309E-324</v>
      </c>
      <c r="N21" s="56">
        <v>9.8813129168249309E-324</v>
      </c>
      <c r="O21" s="56">
        <v>9.8813129168249309E-324</v>
      </c>
      <c r="P21" s="57">
        <v>897.85200000000202</v>
      </c>
      <c r="Q21" s="189">
        <v>1.0053913868369999</v>
      </c>
    </row>
    <row r="22" spans="1:17" ht="14.4" customHeight="1" x14ac:dyDescent="0.3">
      <c r="A22" s="19" t="s">
        <v>53</v>
      </c>
      <c r="B22" s="55">
        <v>0</v>
      </c>
      <c r="C22" s="56">
        <v>0</v>
      </c>
      <c r="D22" s="56">
        <v>25.651</v>
      </c>
      <c r="E22" s="56">
        <v>4.9406564584124654E-324</v>
      </c>
      <c r="F22" s="56">
        <v>4.9406564584124654E-324</v>
      </c>
      <c r="G22" s="56">
        <v>4.9406564584124654E-324</v>
      </c>
      <c r="H22" s="56">
        <v>4.9406564584124654E-324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25.651</v>
      </c>
      <c r="Q22" s="189" t="s">
        <v>299</v>
      </c>
    </row>
    <row r="23" spans="1:17" ht="14.4" customHeight="1" x14ac:dyDescent="0.3">
      <c r="A23" s="20" t="s">
        <v>54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3.9525251667299724E-323</v>
      </c>
      <c r="Q23" s="189" t="s">
        <v>299</v>
      </c>
    </row>
    <row r="24" spans="1:17" ht="14.4" customHeight="1" x14ac:dyDescent="0.3">
      <c r="A24" s="20" t="s">
        <v>55</v>
      </c>
      <c r="B24" s="55">
        <v>5.8207660913467401E-11</v>
      </c>
      <c r="C24" s="56">
        <v>5.4569682106375702E-12</v>
      </c>
      <c r="D24" s="56">
        <v>6.4448999999980003</v>
      </c>
      <c r="E24" s="56">
        <v>57.889760000000003</v>
      </c>
      <c r="F24" s="56">
        <v>-7.4109846876186982E-323</v>
      </c>
      <c r="G24" s="56">
        <v>-7.9050503334599447E-323</v>
      </c>
      <c r="H24" s="56">
        <v>-7.9050503334599447E-323</v>
      </c>
      <c r="I24" s="56">
        <v>-7.4109846876186982E-323</v>
      </c>
      <c r="J24" s="56">
        <v>-7.4109846876186982E-323</v>
      </c>
      <c r="K24" s="56">
        <v>-7.9050503334599447E-323</v>
      </c>
      <c r="L24" s="56">
        <v>-7.9050503334599447E-323</v>
      </c>
      <c r="M24" s="56">
        <v>-7.9050503334599447E-323</v>
      </c>
      <c r="N24" s="56">
        <v>-7.9050503334599447E-323</v>
      </c>
      <c r="O24" s="56">
        <v>-7.9050503334599447E-323</v>
      </c>
      <c r="P24" s="57">
        <v>64.334659999997996</v>
      </c>
      <c r="Q24" s="189"/>
    </row>
    <row r="25" spans="1:17" ht="14.4" customHeight="1" x14ac:dyDescent="0.3">
      <c r="A25" s="21" t="s">
        <v>56</v>
      </c>
      <c r="B25" s="58">
        <v>146534.307442825</v>
      </c>
      <c r="C25" s="59">
        <v>12211.1922869021</v>
      </c>
      <c r="D25" s="59">
        <v>11890.691920000099</v>
      </c>
      <c r="E25" s="59">
        <v>11757.55697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23648.248890000101</v>
      </c>
      <c r="Q25" s="190">
        <v>0.96830220728500005</v>
      </c>
    </row>
    <row r="26" spans="1:17" ht="14.4" customHeight="1" x14ac:dyDescent="0.3">
      <c r="A26" s="19" t="s">
        <v>57</v>
      </c>
      <c r="B26" s="55">
        <v>14758.2560249504</v>
      </c>
      <c r="C26" s="56">
        <v>1229.85466874587</v>
      </c>
      <c r="D26" s="56">
        <v>1511.91904</v>
      </c>
      <c r="E26" s="56">
        <v>1392.66599</v>
      </c>
      <c r="F26" s="56">
        <v>4.9406564584124654E-324</v>
      </c>
      <c r="G26" s="56">
        <v>4.9406564584124654E-324</v>
      </c>
      <c r="H26" s="56">
        <v>4.9406564584124654E-324</v>
      </c>
      <c r="I26" s="56">
        <v>4.9406564584124654E-324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2904.5850300000002</v>
      </c>
      <c r="Q26" s="189">
        <v>1.180865147652</v>
      </c>
    </row>
    <row r="27" spans="1:17" ht="14.4" customHeight="1" x14ac:dyDescent="0.3">
      <c r="A27" s="22" t="s">
        <v>58</v>
      </c>
      <c r="B27" s="58">
        <v>161292.56346777501</v>
      </c>
      <c r="C27" s="59">
        <v>13441.0469556479</v>
      </c>
      <c r="D27" s="59">
        <v>13402.6109600001</v>
      </c>
      <c r="E27" s="59">
        <v>13150.222959999999</v>
      </c>
      <c r="F27" s="59">
        <v>4.9406564584124654E-324</v>
      </c>
      <c r="G27" s="59">
        <v>4.9406564584124654E-324</v>
      </c>
      <c r="H27" s="59">
        <v>4.9406564584124654E-324</v>
      </c>
      <c r="I27" s="59">
        <v>4.9406564584124654E-324</v>
      </c>
      <c r="J27" s="59">
        <v>4.9406564584124654E-324</v>
      </c>
      <c r="K27" s="59">
        <v>4.9406564584124654E-324</v>
      </c>
      <c r="L27" s="59">
        <v>4.9406564584124654E-324</v>
      </c>
      <c r="M27" s="59">
        <v>4.9406564584124654E-324</v>
      </c>
      <c r="N27" s="59">
        <v>4.9406564584124654E-324</v>
      </c>
      <c r="O27" s="59">
        <v>4.9406564584124654E-324</v>
      </c>
      <c r="P27" s="60">
        <v>26552.833920000099</v>
      </c>
      <c r="Q27" s="190">
        <v>0.987751698495</v>
      </c>
    </row>
    <row r="28" spans="1:17" ht="14.4" customHeight="1" x14ac:dyDescent="0.3">
      <c r="A28" s="20" t="s">
        <v>59</v>
      </c>
      <c r="B28" s="55">
        <v>287.73364539084901</v>
      </c>
      <c r="C28" s="56">
        <v>23.97780378257</v>
      </c>
      <c r="D28" s="56">
        <v>25.247109999999999</v>
      </c>
      <c r="E28" s="56">
        <v>24.882470000000001</v>
      </c>
      <c r="F28" s="56">
        <v>1.2351641146031164E-322</v>
      </c>
      <c r="G28" s="56">
        <v>1.2351641146031164E-322</v>
      </c>
      <c r="H28" s="56">
        <v>1.2351641146031164E-322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50.129579999999997</v>
      </c>
      <c r="Q28" s="189">
        <v>1.04533301829</v>
      </c>
    </row>
    <row r="29" spans="1:17" ht="14.4" customHeight="1" x14ac:dyDescent="0.3">
      <c r="A29" s="20" t="s">
        <v>60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1.9762625833649862E-323</v>
      </c>
      <c r="Q29" s="189" t="s">
        <v>299</v>
      </c>
    </row>
    <row r="30" spans="1:17" ht="14.4" customHeight="1" x14ac:dyDescent="0.3">
      <c r="A30" s="20" t="s">
        <v>61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9.8813129168249309E-323</v>
      </c>
      <c r="Q30" s="189">
        <v>0</v>
      </c>
    </row>
    <row r="31" spans="1:17" ht="14.4" customHeight="1" thickBot="1" x14ac:dyDescent="0.35">
      <c r="A31" s="23" t="s">
        <v>62</v>
      </c>
      <c r="B31" s="61">
        <v>1.4821969375237396E-323</v>
      </c>
      <c r="C31" s="62">
        <v>0</v>
      </c>
      <c r="D31" s="62">
        <v>21.9</v>
      </c>
      <c r="E31" s="62">
        <v>41.691000000000003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63.591000000000001</v>
      </c>
      <c r="Q31" s="191" t="s">
        <v>299</v>
      </c>
    </row>
    <row r="32" spans="1:17" ht="14.4" customHeight="1" x14ac:dyDescent="0.3"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</row>
    <row r="33" spans="1:17" ht="14.4" customHeight="1" x14ac:dyDescent="0.3">
      <c r="A33" s="232" t="s">
        <v>207</v>
      </c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</row>
    <row r="34" spans="1:17" ht="14.4" customHeight="1" x14ac:dyDescent="0.3">
      <c r="A34" s="266" t="s">
        <v>243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</row>
    <row r="35" spans="1:17" ht="14.4" customHeight="1" x14ac:dyDescent="0.3">
      <c r="A35" s="267" t="s">
        <v>63</v>
      </c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60" customWidth="1"/>
    <col min="2" max="11" width="10" style="260" customWidth="1"/>
    <col min="12" max="16384" width="8.88671875" style="260"/>
  </cols>
  <sheetData>
    <row r="1" spans="1:11" s="64" customFormat="1" ht="18.600000000000001" customHeight="1" thickBot="1" x14ac:dyDescent="0.4">
      <c r="A1" s="471" t="s">
        <v>64</v>
      </c>
      <c r="B1" s="471"/>
      <c r="C1" s="471"/>
      <c r="D1" s="471"/>
      <c r="E1" s="471"/>
      <c r="F1" s="471"/>
      <c r="G1" s="471"/>
      <c r="H1" s="476"/>
      <c r="I1" s="476"/>
      <c r="J1" s="476"/>
      <c r="K1" s="476"/>
    </row>
    <row r="2" spans="1:11" s="64" customFormat="1" ht="14.4" customHeight="1" thickBot="1" x14ac:dyDescent="0.35">
      <c r="A2" s="389" t="s">
        <v>298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72" t="s">
        <v>65</v>
      </c>
      <c r="C3" s="473"/>
      <c r="D3" s="473"/>
      <c r="E3" s="473"/>
      <c r="F3" s="479" t="s">
        <v>66</v>
      </c>
      <c r="G3" s="473"/>
      <c r="H3" s="473"/>
      <c r="I3" s="473"/>
      <c r="J3" s="473"/>
      <c r="K3" s="480"/>
    </row>
    <row r="4" spans="1:11" ht="14.4" customHeight="1" x14ac:dyDescent="0.3">
      <c r="A4" s="102"/>
      <c r="B4" s="477"/>
      <c r="C4" s="478"/>
      <c r="D4" s="478"/>
      <c r="E4" s="478"/>
      <c r="F4" s="481" t="s">
        <v>231</v>
      </c>
      <c r="G4" s="483" t="s">
        <v>67</v>
      </c>
      <c r="H4" s="272" t="s">
        <v>187</v>
      </c>
      <c r="I4" s="481" t="s">
        <v>68</v>
      </c>
      <c r="J4" s="483" t="s">
        <v>233</v>
      </c>
      <c r="K4" s="484" t="s">
        <v>234</v>
      </c>
    </row>
    <row r="5" spans="1:11" ht="42" thickBot="1" x14ac:dyDescent="0.35">
      <c r="A5" s="103"/>
      <c r="B5" s="28" t="s">
        <v>227</v>
      </c>
      <c r="C5" s="29" t="s">
        <v>228</v>
      </c>
      <c r="D5" s="30" t="s">
        <v>229</v>
      </c>
      <c r="E5" s="30" t="s">
        <v>230</v>
      </c>
      <c r="F5" s="482"/>
      <c r="G5" s="482"/>
      <c r="H5" s="29" t="s">
        <v>232</v>
      </c>
      <c r="I5" s="482"/>
      <c r="J5" s="482"/>
      <c r="K5" s="485"/>
    </row>
    <row r="6" spans="1:11" ht="14.4" customHeight="1" thickBot="1" x14ac:dyDescent="0.35">
      <c r="A6" s="605" t="s">
        <v>301</v>
      </c>
      <c r="B6" s="587">
        <v>147538.01399536201</v>
      </c>
      <c r="C6" s="587">
        <v>162697.34054</v>
      </c>
      <c r="D6" s="588">
        <v>15159.326544638099</v>
      </c>
      <c r="E6" s="589">
        <v>1.102748614639</v>
      </c>
      <c r="F6" s="587">
        <v>146534.307442825</v>
      </c>
      <c r="G6" s="588">
        <v>24422.3845738042</v>
      </c>
      <c r="H6" s="590">
        <v>11757.55697</v>
      </c>
      <c r="I6" s="587">
        <v>23648.248890000101</v>
      </c>
      <c r="J6" s="588">
        <v>-774.13568380409595</v>
      </c>
      <c r="K6" s="591">
        <v>0.161383701214</v>
      </c>
    </row>
    <row r="7" spans="1:11" ht="14.4" customHeight="1" thickBot="1" x14ac:dyDescent="0.35">
      <c r="A7" s="606" t="s">
        <v>302</v>
      </c>
      <c r="B7" s="587">
        <v>52950.061877582797</v>
      </c>
      <c r="C7" s="587">
        <v>56729.89976</v>
      </c>
      <c r="D7" s="588">
        <v>3779.8378824172501</v>
      </c>
      <c r="E7" s="589">
        <v>1.0713849568510001</v>
      </c>
      <c r="F7" s="587">
        <v>49240.084210807101</v>
      </c>
      <c r="G7" s="588">
        <v>8206.6807018011805</v>
      </c>
      <c r="H7" s="590">
        <v>4155.7210100000002</v>
      </c>
      <c r="I7" s="587">
        <v>8292.7147800000203</v>
      </c>
      <c r="J7" s="588">
        <v>86.034078198838998</v>
      </c>
      <c r="K7" s="591">
        <v>0.16841390328399999</v>
      </c>
    </row>
    <row r="8" spans="1:11" ht="14.4" customHeight="1" thickBot="1" x14ac:dyDescent="0.35">
      <c r="A8" s="607" t="s">
        <v>303</v>
      </c>
      <c r="B8" s="587">
        <v>47179.234125160903</v>
      </c>
      <c r="C8" s="587">
        <v>51121.414320000003</v>
      </c>
      <c r="D8" s="588">
        <v>3942.1801948391599</v>
      </c>
      <c r="E8" s="589">
        <v>1.0835575283900001</v>
      </c>
      <c r="F8" s="587">
        <v>43853.529815252703</v>
      </c>
      <c r="G8" s="588">
        <v>7308.9216358754402</v>
      </c>
      <c r="H8" s="590">
        <v>3639.1340100000002</v>
      </c>
      <c r="I8" s="587">
        <v>7159.6547800000199</v>
      </c>
      <c r="J8" s="588">
        <v>-149.26685587542499</v>
      </c>
      <c r="K8" s="591">
        <v>0.16326290745899999</v>
      </c>
    </row>
    <row r="9" spans="1:11" ht="14.4" customHeight="1" thickBot="1" x14ac:dyDescent="0.35">
      <c r="A9" s="608" t="s">
        <v>304</v>
      </c>
      <c r="B9" s="592">
        <v>4.9406564584124654E-324</v>
      </c>
      <c r="C9" s="592">
        <v>8.9999999999999993E-3</v>
      </c>
      <c r="D9" s="593">
        <v>8.9999999999999993E-3</v>
      </c>
      <c r="E9" s="594" t="s">
        <v>305</v>
      </c>
      <c r="F9" s="592">
        <v>0</v>
      </c>
      <c r="G9" s="593">
        <v>0</v>
      </c>
      <c r="H9" s="595">
        <v>-2.4000000000000001E-4</v>
      </c>
      <c r="I9" s="592">
        <v>1.6000000000000001E-4</v>
      </c>
      <c r="J9" s="593">
        <v>1.6000000000000001E-4</v>
      </c>
      <c r="K9" s="596" t="s">
        <v>299</v>
      </c>
    </row>
    <row r="10" spans="1:11" ht="14.4" customHeight="1" thickBot="1" x14ac:dyDescent="0.35">
      <c r="A10" s="609" t="s">
        <v>306</v>
      </c>
      <c r="B10" s="587">
        <v>4.9406564584124654E-324</v>
      </c>
      <c r="C10" s="587">
        <v>8.9999999999999993E-3</v>
      </c>
      <c r="D10" s="588">
        <v>8.9999999999999993E-3</v>
      </c>
      <c r="E10" s="597" t="s">
        <v>305</v>
      </c>
      <c r="F10" s="587">
        <v>0</v>
      </c>
      <c r="G10" s="588">
        <v>0</v>
      </c>
      <c r="H10" s="590">
        <v>-2.4000000000000001E-4</v>
      </c>
      <c r="I10" s="587">
        <v>1.6000000000000001E-4</v>
      </c>
      <c r="J10" s="588">
        <v>1.6000000000000001E-4</v>
      </c>
      <c r="K10" s="598" t="s">
        <v>299</v>
      </c>
    </row>
    <row r="11" spans="1:11" ht="14.4" customHeight="1" thickBot="1" x14ac:dyDescent="0.35">
      <c r="A11" s="608" t="s">
        <v>307</v>
      </c>
      <c r="B11" s="592">
        <v>30091.3615900068</v>
      </c>
      <c r="C11" s="592">
        <v>32656.757369999999</v>
      </c>
      <c r="D11" s="593">
        <v>2565.39577999321</v>
      </c>
      <c r="E11" s="599">
        <v>1.085253562631</v>
      </c>
      <c r="F11" s="592">
        <v>30005.932075014</v>
      </c>
      <c r="G11" s="593">
        <v>5000.9886791689996</v>
      </c>
      <c r="H11" s="595">
        <v>2702.44535</v>
      </c>
      <c r="I11" s="592">
        <v>5274.0311500000098</v>
      </c>
      <c r="J11" s="593">
        <v>273.04247083101097</v>
      </c>
      <c r="K11" s="600">
        <v>0.17576628304</v>
      </c>
    </row>
    <row r="12" spans="1:11" ht="14.4" customHeight="1" thickBot="1" x14ac:dyDescent="0.35">
      <c r="A12" s="609" t="s">
        <v>308</v>
      </c>
      <c r="B12" s="587">
        <v>8884.4383479630706</v>
      </c>
      <c r="C12" s="587">
        <v>8812.5047900000009</v>
      </c>
      <c r="D12" s="588">
        <v>-71.933557963064004</v>
      </c>
      <c r="E12" s="589">
        <v>0.99190342088600003</v>
      </c>
      <c r="F12" s="587">
        <v>8421.2128574817107</v>
      </c>
      <c r="G12" s="588">
        <v>1403.5354762469501</v>
      </c>
      <c r="H12" s="590">
        <v>446.47629999999998</v>
      </c>
      <c r="I12" s="587">
        <v>952.49531000000195</v>
      </c>
      <c r="J12" s="588">
        <v>-451.04016624694901</v>
      </c>
      <c r="K12" s="591">
        <v>0.113106666001</v>
      </c>
    </row>
    <row r="13" spans="1:11" ht="14.4" customHeight="1" thickBot="1" x14ac:dyDescent="0.35">
      <c r="A13" s="609" t="s">
        <v>309</v>
      </c>
      <c r="B13" s="587">
        <v>1285.66230979642</v>
      </c>
      <c r="C13" s="587">
        <v>1303.79249</v>
      </c>
      <c r="D13" s="588">
        <v>18.130180203578</v>
      </c>
      <c r="E13" s="589">
        <v>1.0141018213449999</v>
      </c>
      <c r="F13" s="587">
        <v>1313.84460463768</v>
      </c>
      <c r="G13" s="588">
        <v>218.974100772947</v>
      </c>
      <c r="H13" s="590">
        <v>120.0981</v>
      </c>
      <c r="I13" s="587">
        <v>249.63073000000099</v>
      </c>
      <c r="J13" s="588">
        <v>30.656629227052999</v>
      </c>
      <c r="K13" s="591">
        <v>0.19000019417700001</v>
      </c>
    </row>
    <row r="14" spans="1:11" ht="14.4" customHeight="1" thickBot="1" x14ac:dyDescent="0.35">
      <c r="A14" s="609" t="s">
        <v>310</v>
      </c>
      <c r="B14" s="587">
        <v>887.89476020413304</v>
      </c>
      <c r="C14" s="587">
        <v>898.61012000000005</v>
      </c>
      <c r="D14" s="588">
        <v>10.715359795867</v>
      </c>
      <c r="E14" s="589">
        <v>1.012068276868</v>
      </c>
      <c r="F14" s="587">
        <v>875.43631117334598</v>
      </c>
      <c r="G14" s="588">
        <v>145.90605186222399</v>
      </c>
      <c r="H14" s="590">
        <v>72.172619999999995</v>
      </c>
      <c r="I14" s="587">
        <v>144.34523999999999</v>
      </c>
      <c r="J14" s="588">
        <v>-1.5608118622230001</v>
      </c>
      <c r="K14" s="591">
        <v>0.16488377070599999</v>
      </c>
    </row>
    <row r="15" spans="1:11" ht="14.4" customHeight="1" thickBot="1" x14ac:dyDescent="0.35">
      <c r="A15" s="609" t="s">
        <v>311</v>
      </c>
      <c r="B15" s="587">
        <v>1879.9422598707299</v>
      </c>
      <c r="C15" s="587">
        <v>2649.9493400000001</v>
      </c>
      <c r="D15" s="588">
        <v>770.00708012926805</v>
      </c>
      <c r="E15" s="589">
        <v>1.409590813806</v>
      </c>
      <c r="F15" s="587">
        <v>2650.0232687712601</v>
      </c>
      <c r="G15" s="588">
        <v>441.67054479520903</v>
      </c>
      <c r="H15" s="590">
        <v>254.73997</v>
      </c>
      <c r="I15" s="587">
        <v>476.34537000000103</v>
      </c>
      <c r="J15" s="588">
        <v>34.674825204790999</v>
      </c>
      <c r="K15" s="591">
        <v>0.17975139147300001</v>
      </c>
    </row>
    <row r="16" spans="1:11" ht="14.4" customHeight="1" thickBot="1" x14ac:dyDescent="0.35">
      <c r="A16" s="609" t="s">
        <v>312</v>
      </c>
      <c r="B16" s="587">
        <v>2876.9872006638502</v>
      </c>
      <c r="C16" s="587">
        <v>3335.4885599999998</v>
      </c>
      <c r="D16" s="588">
        <v>458.50135933615098</v>
      </c>
      <c r="E16" s="589">
        <v>1.159368578084</v>
      </c>
      <c r="F16" s="587">
        <v>3334.99999999994</v>
      </c>
      <c r="G16" s="588">
        <v>555.83333333332303</v>
      </c>
      <c r="H16" s="590">
        <v>261.27999999999997</v>
      </c>
      <c r="I16" s="587">
        <v>522.56000000000097</v>
      </c>
      <c r="J16" s="588">
        <v>-33.273333333320998</v>
      </c>
      <c r="K16" s="591">
        <v>0.15668965517200001</v>
      </c>
    </row>
    <row r="17" spans="1:11" ht="14.4" customHeight="1" thickBot="1" x14ac:dyDescent="0.35">
      <c r="A17" s="609" t="s">
        <v>313</v>
      </c>
      <c r="B17" s="587">
        <v>26.992346362290998</v>
      </c>
      <c r="C17" s="587">
        <v>25.704059999999998</v>
      </c>
      <c r="D17" s="588">
        <v>-1.2882863622909999</v>
      </c>
      <c r="E17" s="589">
        <v>0.95227216096699996</v>
      </c>
      <c r="F17" s="587">
        <v>25.875117666116999</v>
      </c>
      <c r="G17" s="588">
        <v>4.3125196110189998</v>
      </c>
      <c r="H17" s="590">
        <v>4.9783200000000001</v>
      </c>
      <c r="I17" s="587">
        <v>9.9566400000000002</v>
      </c>
      <c r="J17" s="588">
        <v>5.6441203889800002</v>
      </c>
      <c r="K17" s="591">
        <v>0.38479593130599998</v>
      </c>
    </row>
    <row r="18" spans="1:11" ht="14.4" customHeight="1" thickBot="1" x14ac:dyDescent="0.35">
      <c r="A18" s="609" t="s">
        <v>314</v>
      </c>
      <c r="B18" s="587">
        <v>1465.08049857789</v>
      </c>
      <c r="C18" s="587">
        <v>1533.32485</v>
      </c>
      <c r="D18" s="588">
        <v>68.244351422107997</v>
      </c>
      <c r="E18" s="589">
        <v>1.046580615528</v>
      </c>
      <c r="F18" s="587">
        <v>1002.00547882078</v>
      </c>
      <c r="G18" s="588">
        <v>167.00091313679701</v>
      </c>
      <c r="H18" s="590">
        <v>71.275019999999998</v>
      </c>
      <c r="I18" s="587">
        <v>160.98466999999999</v>
      </c>
      <c r="J18" s="588">
        <v>-6.0162431367959996</v>
      </c>
      <c r="K18" s="591">
        <v>0.16066246482900001</v>
      </c>
    </row>
    <row r="19" spans="1:11" ht="14.4" customHeight="1" thickBot="1" x14ac:dyDescent="0.35">
      <c r="A19" s="609" t="s">
        <v>315</v>
      </c>
      <c r="B19" s="587">
        <v>2449.77366364511</v>
      </c>
      <c r="C19" s="587">
        <v>3738.8697000000002</v>
      </c>
      <c r="D19" s="588">
        <v>1289.0960363549</v>
      </c>
      <c r="E19" s="589">
        <v>1.526210259945</v>
      </c>
      <c r="F19" s="587">
        <v>2929.6676229168502</v>
      </c>
      <c r="G19" s="588">
        <v>488.27793715280802</v>
      </c>
      <c r="H19" s="590">
        <v>550.93119999999999</v>
      </c>
      <c r="I19" s="587">
        <v>895.53825000000199</v>
      </c>
      <c r="J19" s="588">
        <v>407.26031284719397</v>
      </c>
      <c r="K19" s="591">
        <v>0.30567912994399998</v>
      </c>
    </row>
    <row r="20" spans="1:11" ht="14.4" customHeight="1" thickBot="1" x14ac:dyDescent="0.35">
      <c r="A20" s="609" t="s">
        <v>316</v>
      </c>
      <c r="B20" s="587">
        <v>9922.4999999995198</v>
      </c>
      <c r="C20" s="587">
        <v>9961.2177600000105</v>
      </c>
      <c r="D20" s="588">
        <v>38.717760000482997</v>
      </c>
      <c r="E20" s="589">
        <v>1.0039020166279999</v>
      </c>
      <c r="F20" s="587">
        <v>9072.7656005315002</v>
      </c>
      <c r="G20" s="588">
        <v>1512.12760008858</v>
      </c>
      <c r="H20" s="590">
        <v>892.84382000000005</v>
      </c>
      <c r="I20" s="587">
        <v>1809.8979400000001</v>
      </c>
      <c r="J20" s="588">
        <v>297.77033991142002</v>
      </c>
      <c r="K20" s="591">
        <v>0.19948690616299999</v>
      </c>
    </row>
    <row r="21" spans="1:11" ht="14.4" customHeight="1" thickBot="1" x14ac:dyDescent="0.35">
      <c r="A21" s="609" t="s">
        <v>317</v>
      </c>
      <c r="B21" s="587">
        <v>411.83346840246003</v>
      </c>
      <c r="C21" s="587">
        <v>397.29570000000001</v>
      </c>
      <c r="D21" s="588">
        <v>-14.537768402459999</v>
      </c>
      <c r="E21" s="589">
        <v>0.96469988595400002</v>
      </c>
      <c r="F21" s="587">
        <v>380.10121301482502</v>
      </c>
      <c r="G21" s="588">
        <v>63.350202169136999</v>
      </c>
      <c r="H21" s="590">
        <v>27.65</v>
      </c>
      <c r="I21" s="587">
        <v>52.277000000000001</v>
      </c>
      <c r="J21" s="588">
        <v>-11.073202169137</v>
      </c>
      <c r="K21" s="591">
        <v>0.13753442033300001</v>
      </c>
    </row>
    <row r="22" spans="1:11" ht="14.4" customHeight="1" thickBot="1" x14ac:dyDescent="0.35">
      <c r="A22" s="608" t="s">
        <v>318</v>
      </c>
      <c r="B22" s="592">
        <v>3655.0656512133501</v>
      </c>
      <c r="C22" s="592">
        <v>4481.3620000000001</v>
      </c>
      <c r="D22" s="593">
        <v>826.29634878665001</v>
      </c>
      <c r="E22" s="599">
        <v>1.22606881179</v>
      </c>
      <c r="F22" s="592">
        <v>4484.8936121198603</v>
      </c>
      <c r="G22" s="593">
        <v>747.48226868664301</v>
      </c>
      <c r="H22" s="595">
        <v>213.89099999999999</v>
      </c>
      <c r="I22" s="592">
        <v>594.23600000000204</v>
      </c>
      <c r="J22" s="593">
        <v>-153.246268686642</v>
      </c>
      <c r="K22" s="600">
        <v>0.13249723435800001</v>
      </c>
    </row>
    <row r="23" spans="1:11" ht="14.4" customHeight="1" thickBot="1" x14ac:dyDescent="0.35">
      <c r="A23" s="609" t="s">
        <v>319</v>
      </c>
      <c r="B23" s="587">
        <v>3527.2219950291801</v>
      </c>
      <c r="C23" s="587">
        <v>4420.5119999999997</v>
      </c>
      <c r="D23" s="588">
        <v>893.29000497081995</v>
      </c>
      <c r="E23" s="589">
        <v>1.25325596354</v>
      </c>
      <c r="F23" s="587">
        <v>4420.9738050788401</v>
      </c>
      <c r="G23" s="588">
        <v>736.82896751314001</v>
      </c>
      <c r="H23" s="590">
        <v>213.89099999999999</v>
      </c>
      <c r="I23" s="587">
        <v>592.54900000000202</v>
      </c>
      <c r="J23" s="588">
        <v>-144.27996751313799</v>
      </c>
      <c r="K23" s="591">
        <v>0.13403133022800001</v>
      </c>
    </row>
    <row r="24" spans="1:11" ht="14.4" customHeight="1" thickBot="1" x14ac:dyDescent="0.35">
      <c r="A24" s="609" t="s">
        <v>320</v>
      </c>
      <c r="B24" s="587">
        <v>127.84365618417</v>
      </c>
      <c r="C24" s="587">
        <v>60.85</v>
      </c>
      <c r="D24" s="588">
        <v>-66.993656184168998</v>
      </c>
      <c r="E24" s="589">
        <v>0.47597199435799997</v>
      </c>
      <c r="F24" s="587">
        <v>63.919807041018998</v>
      </c>
      <c r="G24" s="588">
        <v>10.653301173502999</v>
      </c>
      <c r="H24" s="590">
        <v>4.9406564584124654E-324</v>
      </c>
      <c r="I24" s="587">
        <v>1.6870000000000001</v>
      </c>
      <c r="J24" s="588">
        <v>-8.966301173503</v>
      </c>
      <c r="K24" s="591">
        <v>2.6392445128999999E-2</v>
      </c>
    </row>
    <row r="25" spans="1:11" ht="14.4" customHeight="1" thickBot="1" x14ac:dyDescent="0.35">
      <c r="A25" s="608" t="s">
        <v>321</v>
      </c>
      <c r="B25" s="592">
        <v>9621.3071668575194</v>
      </c>
      <c r="C25" s="592">
        <v>9559.3781999999992</v>
      </c>
      <c r="D25" s="593">
        <v>-61.928966857511</v>
      </c>
      <c r="E25" s="599">
        <v>0.99356335207000002</v>
      </c>
      <c r="F25" s="592">
        <v>5224.2552610521097</v>
      </c>
      <c r="G25" s="593">
        <v>870.70921017535204</v>
      </c>
      <c r="H25" s="595">
        <v>353.89251000000002</v>
      </c>
      <c r="I25" s="592">
        <v>612.90151000000105</v>
      </c>
      <c r="J25" s="593">
        <v>-257.80770017535099</v>
      </c>
      <c r="K25" s="600">
        <v>0.117318446242</v>
      </c>
    </row>
    <row r="26" spans="1:11" ht="14.4" customHeight="1" thickBot="1" x14ac:dyDescent="0.35">
      <c r="A26" s="609" t="s">
        <v>322</v>
      </c>
      <c r="B26" s="587">
        <v>3717.6882767130601</v>
      </c>
      <c r="C26" s="587">
        <v>3893.9222799999998</v>
      </c>
      <c r="D26" s="588">
        <v>176.23400328693899</v>
      </c>
      <c r="E26" s="589">
        <v>1.0474041904989999</v>
      </c>
      <c r="F26" s="587">
        <v>447.70461581233599</v>
      </c>
      <c r="G26" s="588">
        <v>74.617435968722006</v>
      </c>
      <c r="H26" s="590">
        <v>63.280209999999997</v>
      </c>
      <c r="I26" s="587">
        <v>86.475459999999998</v>
      </c>
      <c r="J26" s="588">
        <v>11.858024031277001</v>
      </c>
      <c r="K26" s="591">
        <v>0.19315293375500001</v>
      </c>
    </row>
    <row r="27" spans="1:11" ht="14.4" customHeight="1" thickBot="1" x14ac:dyDescent="0.35">
      <c r="A27" s="609" t="s">
        <v>323</v>
      </c>
      <c r="B27" s="587">
        <v>427.91124870183302</v>
      </c>
      <c r="C27" s="587">
        <v>534.28215999999998</v>
      </c>
      <c r="D27" s="588">
        <v>106.370911298167</v>
      </c>
      <c r="E27" s="589">
        <v>1.248581713196</v>
      </c>
      <c r="F27" s="587">
        <v>29.355971431695</v>
      </c>
      <c r="G27" s="588">
        <v>4.892661905282</v>
      </c>
      <c r="H27" s="590">
        <v>0.69774000000000003</v>
      </c>
      <c r="I27" s="587">
        <v>0.69774000000000003</v>
      </c>
      <c r="J27" s="588">
        <v>-4.1949219052820004</v>
      </c>
      <c r="K27" s="591">
        <v>2.3768247683999998E-2</v>
      </c>
    </row>
    <row r="28" spans="1:11" ht="14.4" customHeight="1" thickBot="1" x14ac:dyDescent="0.35">
      <c r="A28" s="609" t="s">
        <v>324</v>
      </c>
      <c r="B28" s="587">
        <v>395.70439300509099</v>
      </c>
      <c r="C28" s="587">
        <v>349.53503999999998</v>
      </c>
      <c r="D28" s="588">
        <v>-46.169353005090002</v>
      </c>
      <c r="E28" s="589">
        <v>0.88332362788600005</v>
      </c>
      <c r="F28" s="587">
        <v>341.37839066078101</v>
      </c>
      <c r="G28" s="588">
        <v>56.896398443462999</v>
      </c>
      <c r="H28" s="590">
        <v>20.780950000000001</v>
      </c>
      <c r="I28" s="587">
        <v>46.891280000000002</v>
      </c>
      <c r="J28" s="588">
        <v>-10.005118443462999</v>
      </c>
      <c r="K28" s="591">
        <v>0.137358664997</v>
      </c>
    </row>
    <row r="29" spans="1:11" ht="14.4" customHeight="1" thickBot="1" x14ac:dyDescent="0.35">
      <c r="A29" s="609" t="s">
        <v>325</v>
      </c>
      <c r="B29" s="587">
        <v>4015.55752933446</v>
      </c>
      <c r="C29" s="587">
        <v>3779.21713</v>
      </c>
      <c r="D29" s="588">
        <v>-236.34039933445899</v>
      </c>
      <c r="E29" s="589">
        <v>0.94114381437399997</v>
      </c>
      <c r="F29" s="587">
        <v>3413.54203196049</v>
      </c>
      <c r="G29" s="588">
        <v>568.92367199341504</v>
      </c>
      <c r="H29" s="590">
        <v>211.22650999999999</v>
      </c>
      <c r="I29" s="587">
        <v>371.16699000000102</v>
      </c>
      <c r="J29" s="588">
        <v>-197.75668199341399</v>
      </c>
      <c r="K29" s="591">
        <v>0.108733680887</v>
      </c>
    </row>
    <row r="30" spans="1:11" ht="14.4" customHeight="1" thickBot="1" x14ac:dyDescent="0.35">
      <c r="A30" s="609" t="s">
        <v>326</v>
      </c>
      <c r="B30" s="587">
        <v>153.03331551556701</v>
      </c>
      <c r="C30" s="587">
        <v>165.09381999999999</v>
      </c>
      <c r="D30" s="588">
        <v>12.060504484433</v>
      </c>
      <c r="E30" s="589">
        <v>1.078809666011</v>
      </c>
      <c r="F30" s="587">
        <v>171.72992465050399</v>
      </c>
      <c r="G30" s="588">
        <v>28.621654108417001</v>
      </c>
      <c r="H30" s="590">
        <v>12.2807</v>
      </c>
      <c r="I30" s="587">
        <v>20.4605</v>
      </c>
      <c r="J30" s="588">
        <v>-8.1611541084169996</v>
      </c>
      <c r="K30" s="591">
        <v>0.119143475091</v>
      </c>
    </row>
    <row r="31" spans="1:11" ht="14.4" customHeight="1" thickBot="1" x14ac:dyDescent="0.35">
      <c r="A31" s="609" t="s">
        <v>327</v>
      </c>
      <c r="B31" s="587">
        <v>6.6501197783080004</v>
      </c>
      <c r="C31" s="587">
        <v>7.7023799999999998</v>
      </c>
      <c r="D31" s="588">
        <v>1.052260221691</v>
      </c>
      <c r="E31" s="589">
        <v>1.158231769768</v>
      </c>
      <c r="F31" s="587">
        <v>7.5515656675139997</v>
      </c>
      <c r="G31" s="588">
        <v>1.258594277919</v>
      </c>
      <c r="H31" s="590">
        <v>4.9406564584124654E-324</v>
      </c>
      <c r="I31" s="587">
        <v>9.8813129168249309E-324</v>
      </c>
      <c r="J31" s="588">
        <v>-1.258594277919</v>
      </c>
      <c r="K31" s="591">
        <v>0</v>
      </c>
    </row>
    <row r="32" spans="1:11" ht="14.4" customHeight="1" thickBot="1" x14ac:dyDescent="0.35">
      <c r="A32" s="609" t="s">
        <v>328</v>
      </c>
      <c r="B32" s="587">
        <v>226.33680675779399</v>
      </c>
      <c r="C32" s="587">
        <v>204.59466</v>
      </c>
      <c r="D32" s="588">
        <v>-21.742146757793002</v>
      </c>
      <c r="E32" s="589">
        <v>0.903938970116</v>
      </c>
      <c r="F32" s="587">
        <v>207.86069976450599</v>
      </c>
      <c r="G32" s="588">
        <v>34.643449960750999</v>
      </c>
      <c r="H32" s="590">
        <v>12.824730000000001</v>
      </c>
      <c r="I32" s="587">
        <v>22.42381</v>
      </c>
      <c r="J32" s="588">
        <v>-12.219639960751</v>
      </c>
      <c r="K32" s="591">
        <v>0.107879026797</v>
      </c>
    </row>
    <row r="33" spans="1:11" ht="14.4" customHeight="1" thickBot="1" x14ac:dyDescent="0.35">
      <c r="A33" s="609" t="s">
        <v>329</v>
      </c>
      <c r="B33" s="587">
        <v>311.54124425630499</v>
      </c>
      <c r="C33" s="587">
        <v>298.43153999999998</v>
      </c>
      <c r="D33" s="588">
        <v>-13.109704256303999</v>
      </c>
      <c r="E33" s="589">
        <v>0.95791984368600003</v>
      </c>
      <c r="F33" s="587">
        <v>278.53440577270101</v>
      </c>
      <c r="G33" s="588">
        <v>46.422400962116001</v>
      </c>
      <c r="H33" s="590">
        <v>18.913900000000002</v>
      </c>
      <c r="I33" s="587">
        <v>39.712240000000001</v>
      </c>
      <c r="J33" s="588">
        <v>-6.7101609621160003</v>
      </c>
      <c r="K33" s="591">
        <v>0.142575707621</v>
      </c>
    </row>
    <row r="34" spans="1:11" ht="14.4" customHeight="1" thickBot="1" x14ac:dyDescent="0.35">
      <c r="A34" s="609" t="s">
        <v>330</v>
      </c>
      <c r="B34" s="587">
        <v>364.98406980567302</v>
      </c>
      <c r="C34" s="587">
        <v>326.59919000000002</v>
      </c>
      <c r="D34" s="588">
        <v>-38.384879805673002</v>
      </c>
      <c r="E34" s="589">
        <v>0.89483135571799999</v>
      </c>
      <c r="F34" s="587">
        <v>326.59765533158401</v>
      </c>
      <c r="G34" s="588">
        <v>54.432942555263999</v>
      </c>
      <c r="H34" s="590">
        <v>13.88777</v>
      </c>
      <c r="I34" s="587">
        <v>25.07349</v>
      </c>
      <c r="J34" s="588">
        <v>-29.359452555263001</v>
      </c>
      <c r="K34" s="591">
        <v>7.6771800380000005E-2</v>
      </c>
    </row>
    <row r="35" spans="1:11" ht="14.4" customHeight="1" thickBot="1" x14ac:dyDescent="0.35">
      <c r="A35" s="608" t="s">
        <v>331</v>
      </c>
      <c r="B35" s="592">
        <v>2127.6197651006601</v>
      </c>
      <c r="C35" s="592">
        <v>2243.97244</v>
      </c>
      <c r="D35" s="593">
        <v>116.352674899346</v>
      </c>
      <c r="E35" s="599">
        <v>1.0546867804140001</v>
      </c>
      <c r="F35" s="592">
        <v>2150.1278109281302</v>
      </c>
      <c r="G35" s="593">
        <v>358.35463515468803</v>
      </c>
      <c r="H35" s="595">
        <v>174.70576</v>
      </c>
      <c r="I35" s="592">
        <v>358.83954000000102</v>
      </c>
      <c r="J35" s="593">
        <v>0.48490484531200001</v>
      </c>
      <c r="K35" s="600">
        <v>0.16689219039700001</v>
      </c>
    </row>
    <row r="36" spans="1:11" ht="14.4" customHeight="1" thickBot="1" x14ac:dyDescent="0.35">
      <c r="A36" s="609" t="s">
        <v>332</v>
      </c>
      <c r="B36" s="587">
        <v>1733.11702254285</v>
      </c>
      <c r="C36" s="587">
        <v>1782.02844</v>
      </c>
      <c r="D36" s="588">
        <v>48.911417457155999</v>
      </c>
      <c r="E36" s="589">
        <v>1.0282216473670001</v>
      </c>
      <c r="F36" s="587">
        <v>1647.9941878479899</v>
      </c>
      <c r="G36" s="588">
        <v>274.66569797466502</v>
      </c>
      <c r="H36" s="590">
        <v>138.57235</v>
      </c>
      <c r="I36" s="587">
        <v>283.17802000000103</v>
      </c>
      <c r="J36" s="588">
        <v>8.5123220253359992</v>
      </c>
      <c r="K36" s="591">
        <v>0.17183192883000001</v>
      </c>
    </row>
    <row r="37" spans="1:11" ht="14.4" customHeight="1" thickBot="1" x14ac:dyDescent="0.35">
      <c r="A37" s="609" t="s">
        <v>333</v>
      </c>
      <c r="B37" s="587">
        <v>254.99117691988101</v>
      </c>
      <c r="C37" s="587">
        <v>322.56839000000002</v>
      </c>
      <c r="D37" s="588">
        <v>67.577213080118</v>
      </c>
      <c r="E37" s="589">
        <v>1.265017848446</v>
      </c>
      <c r="F37" s="587">
        <v>371.99868803364802</v>
      </c>
      <c r="G37" s="588">
        <v>61.999781338940998</v>
      </c>
      <c r="H37" s="590">
        <v>30.29327</v>
      </c>
      <c r="I37" s="587">
        <v>59.235520000000001</v>
      </c>
      <c r="J37" s="588">
        <v>-2.764261338941</v>
      </c>
      <c r="K37" s="591">
        <v>0.15923583040799999</v>
      </c>
    </row>
    <row r="38" spans="1:11" ht="14.4" customHeight="1" thickBot="1" x14ac:dyDescent="0.35">
      <c r="A38" s="609" t="s">
        <v>334</v>
      </c>
      <c r="B38" s="587">
        <v>129.32542037544499</v>
      </c>
      <c r="C38" s="587">
        <v>122.95844</v>
      </c>
      <c r="D38" s="588">
        <v>-6.3669803754440002</v>
      </c>
      <c r="E38" s="589">
        <v>0.95076775813299996</v>
      </c>
      <c r="F38" s="587">
        <v>122.134963260825</v>
      </c>
      <c r="G38" s="588">
        <v>20.355827210137001</v>
      </c>
      <c r="H38" s="590">
        <v>5.8401399999999999</v>
      </c>
      <c r="I38" s="587">
        <v>16.425999999999998</v>
      </c>
      <c r="J38" s="588">
        <v>-3.9298272101370002</v>
      </c>
      <c r="K38" s="591">
        <v>0.13449056323700001</v>
      </c>
    </row>
    <row r="39" spans="1:11" ht="14.4" customHeight="1" thickBot="1" x14ac:dyDescent="0.35">
      <c r="A39" s="609" t="s">
        <v>335</v>
      </c>
      <c r="B39" s="587">
        <v>10.186145262483</v>
      </c>
      <c r="C39" s="587">
        <v>7.9393900000000004</v>
      </c>
      <c r="D39" s="588">
        <v>-2.2467552624830001</v>
      </c>
      <c r="E39" s="589">
        <v>0.77943027469199999</v>
      </c>
      <c r="F39" s="587">
        <v>7.9999717856689996</v>
      </c>
      <c r="G39" s="588">
        <v>1.333328630944</v>
      </c>
      <c r="H39" s="590">
        <v>4.9406564584124654E-324</v>
      </c>
      <c r="I39" s="587">
        <v>9.8813129168249309E-324</v>
      </c>
      <c r="J39" s="588">
        <v>-1.333328630944</v>
      </c>
      <c r="K39" s="591">
        <v>0</v>
      </c>
    </row>
    <row r="40" spans="1:11" ht="14.4" customHeight="1" thickBot="1" x14ac:dyDescent="0.35">
      <c r="A40" s="609" t="s">
        <v>336</v>
      </c>
      <c r="B40" s="587">
        <v>0</v>
      </c>
      <c r="C40" s="587">
        <v>8.4777799999999992</v>
      </c>
      <c r="D40" s="588">
        <v>8.4777799999999992</v>
      </c>
      <c r="E40" s="597" t="s">
        <v>299</v>
      </c>
      <c r="F40" s="587">
        <v>0</v>
      </c>
      <c r="G40" s="588">
        <v>0</v>
      </c>
      <c r="H40" s="590">
        <v>4.9406564584124654E-324</v>
      </c>
      <c r="I40" s="587">
        <v>9.8813129168249309E-324</v>
      </c>
      <c r="J40" s="588">
        <v>9.8813129168249309E-324</v>
      </c>
      <c r="K40" s="598" t="s">
        <v>299</v>
      </c>
    </row>
    <row r="41" spans="1:11" ht="14.4" customHeight="1" thickBot="1" x14ac:dyDescent="0.35">
      <c r="A41" s="608" t="s">
        <v>337</v>
      </c>
      <c r="B41" s="592">
        <v>1222.3102270763</v>
      </c>
      <c r="C41" s="592">
        <v>1485.9902400000001</v>
      </c>
      <c r="D41" s="593">
        <v>263.680012923699</v>
      </c>
      <c r="E41" s="599">
        <v>1.215722659503</v>
      </c>
      <c r="F41" s="592">
        <v>1465.40644378756</v>
      </c>
      <c r="G41" s="593">
        <v>244.234407297926</v>
      </c>
      <c r="H41" s="595">
        <v>98.867859999999993</v>
      </c>
      <c r="I41" s="592">
        <v>202.64477000000099</v>
      </c>
      <c r="J41" s="593">
        <v>-41.589637297925002</v>
      </c>
      <c r="K41" s="600">
        <v>0.13828570964600001</v>
      </c>
    </row>
    <row r="42" spans="1:11" ht="14.4" customHeight="1" thickBot="1" x14ac:dyDescent="0.35">
      <c r="A42" s="609" t="s">
        <v>338</v>
      </c>
      <c r="B42" s="587">
        <v>270.66249457242702</v>
      </c>
      <c r="C42" s="587">
        <v>149.99941000000101</v>
      </c>
      <c r="D42" s="588">
        <v>-120.663084572426</v>
      </c>
      <c r="E42" s="589">
        <v>0.55419355473300003</v>
      </c>
      <c r="F42" s="587">
        <v>173.11509680857901</v>
      </c>
      <c r="G42" s="588">
        <v>28.852516134763</v>
      </c>
      <c r="H42" s="590">
        <v>2.2602799999999998</v>
      </c>
      <c r="I42" s="587">
        <v>3.1072799999999998</v>
      </c>
      <c r="J42" s="588">
        <v>-25.745236134763001</v>
      </c>
      <c r="K42" s="591">
        <v>1.7949214466000001E-2</v>
      </c>
    </row>
    <row r="43" spans="1:11" ht="14.4" customHeight="1" thickBot="1" x14ac:dyDescent="0.35">
      <c r="A43" s="609" t="s">
        <v>339</v>
      </c>
      <c r="B43" s="587">
        <v>46.741568806422997</v>
      </c>
      <c r="C43" s="587">
        <v>49.4343</v>
      </c>
      <c r="D43" s="588">
        <v>2.6927311935759999</v>
      </c>
      <c r="E43" s="589">
        <v>1.0576089177650001</v>
      </c>
      <c r="F43" s="587">
        <v>41.791787758833998</v>
      </c>
      <c r="G43" s="588">
        <v>6.9652979598050004</v>
      </c>
      <c r="H43" s="590">
        <v>1.6092</v>
      </c>
      <c r="I43" s="587">
        <v>7.79514</v>
      </c>
      <c r="J43" s="588">
        <v>0.82984204019399999</v>
      </c>
      <c r="K43" s="591">
        <v>0.18652324817900001</v>
      </c>
    </row>
    <row r="44" spans="1:11" ht="14.4" customHeight="1" thickBot="1" x14ac:dyDescent="0.35">
      <c r="A44" s="609" t="s">
        <v>340</v>
      </c>
      <c r="B44" s="587">
        <v>534.51535632400396</v>
      </c>
      <c r="C44" s="587">
        <v>678.29195000000004</v>
      </c>
      <c r="D44" s="588">
        <v>143.776593675996</v>
      </c>
      <c r="E44" s="589">
        <v>1.268984963621</v>
      </c>
      <c r="F44" s="587">
        <v>688.67110085729905</v>
      </c>
      <c r="G44" s="588">
        <v>114.77851680955</v>
      </c>
      <c r="H44" s="590">
        <v>54.69661</v>
      </c>
      <c r="I44" s="587">
        <v>121.53415</v>
      </c>
      <c r="J44" s="588">
        <v>6.7556331904500002</v>
      </c>
      <c r="K44" s="591">
        <v>0.17647633224100001</v>
      </c>
    </row>
    <row r="45" spans="1:11" ht="14.4" customHeight="1" thickBot="1" x14ac:dyDescent="0.35">
      <c r="A45" s="609" t="s">
        <v>341</v>
      </c>
      <c r="B45" s="587">
        <v>216.53764151906501</v>
      </c>
      <c r="C45" s="587">
        <v>188.78264999999999</v>
      </c>
      <c r="D45" s="588">
        <v>-27.754991519065001</v>
      </c>
      <c r="E45" s="589">
        <v>0.87182371007399995</v>
      </c>
      <c r="F45" s="587">
        <v>193.69014734859499</v>
      </c>
      <c r="G45" s="588">
        <v>32.281691224764998</v>
      </c>
      <c r="H45" s="590">
        <v>12.66114</v>
      </c>
      <c r="I45" s="587">
        <v>21.875250000000001</v>
      </c>
      <c r="J45" s="588">
        <v>-10.406441224765</v>
      </c>
      <c r="K45" s="591">
        <v>0.112939405021</v>
      </c>
    </row>
    <row r="46" spans="1:11" ht="14.4" customHeight="1" thickBot="1" x14ac:dyDescent="0.35">
      <c r="A46" s="609" t="s">
        <v>342</v>
      </c>
      <c r="B46" s="587">
        <v>43.025842538427</v>
      </c>
      <c r="C46" s="587">
        <v>24.756239999999998</v>
      </c>
      <c r="D46" s="588">
        <v>-18.269602538427002</v>
      </c>
      <c r="E46" s="589">
        <v>0.57538071399500001</v>
      </c>
      <c r="F46" s="587">
        <v>92.992464571832997</v>
      </c>
      <c r="G46" s="588">
        <v>15.498744095305</v>
      </c>
      <c r="H46" s="590">
        <v>4.0829300000000002</v>
      </c>
      <c r="I46" s="587">
        <v>5.8715599999999997</v>
      </c>
      <c r="J46" s="588">
        <v>-9.6271840953049992</v>
      </c>
      <c r="K46" s="591">
        <v>6.3140169765000004E-2</v>
      </c>
    </row>
    <row r="47" spans="1:11" ht="14.4" customHeight="1" thickBot="1" x14ac:dyDescent="0.35">
      <c r="A47" s="609" t="s">
        <v>343</v>
      </c>
      <c r="B47" s="587">
        <v>0.36771822824200001</v>
      </c>
      <c r="C47" s="587">
        <v>0.04</v>
      </c>
      <c r="D47" s="588">
        <v>-0.32771822824199998</v>
      </c>
      <c r="E47" s="589">
        <v>0.108778942483</v>
      </c>
      <c r="F47" s="587">
        <v>6.9461476977000003E-2</v>
      </c>
      <c r="G47" s="588">
        <v>1.1576912829000001E-2</v>
      </c>
      <c r="H47" s="590">
        <v>8.9999999999999993E-3</v>
      </c>
      <c r="I47" s="587">
        <v>4.7E-2</v>
      </c>
      <c r="J47" s="588">
        <v>3.5423087169999999E-2</v>
      </c>
      <c r="K47" s="591">
        <v>0.67663404299999996</v>
      </c>
    </row>
    <row r="48" spans="1:11" ht="14.4" customHeight="1" thickBot="1" x14ac:dyDescent="0.35">
      <c r="A48" s="609" t="s">
        <v>344</v>
      </c>
      <c r="B48" s="587">
        <v>4.6062113918590004</v>
      </c>
      <c r="C48" s="587">
        <v>10.47087</v>
      </c>
      <c r="D48" s="588">
        <v>5.8646586081400001</v>
      </c>
      <c r="E48" s="589">
        <v>2.273206570263</v>
      </c>
      <c r="F48" s="587">
        <v>5.845057660768</v>
      </c>
      <c r="G48" s="588">
        <v>0.97417627679399998</v>
      </c>
      <c r="H48" s="590">
        <v>0.14299000000000001</v>
      </c>
      <c r="I48" s="587">
        <v>0.43149999999999999</v>
      </c>
      <c r="J48" s="588">
        <v>-0.54267627679399999</v>
      </c>
      <c r="K48" s="591">
        <v>7.3823052745999998E-2</v>
      </c>
    </row>
    <row r="49" spans="1:11" ht="14.4" customHeight="1" thickBot="1" x14ac:dyDescent="0.35">
      <c r="A49" s="609" t="s">
        <v>345</v>
      </c>
      <c r="B49" s="587">
        <v>10.059601342353</v>
      </c>
      <c r="C49" s="587">
        <v>6.3314000000000004</v>
      </c>
      <c r="D49" s="588">
        <v>-3.728201342353</v>
      </c>
      <c r="E49" s="589">
        <v>0.62938875851300002</v>
      </c>
      <c r="F49" s="587">
        <v>0</v>
      </c>
      <c r="G49" s="588">
        <v>0</v>
      </c>
      <c r="H49" s="590">
        <v>0</v>
      </c>
      <c r="I49" s="587">
        <v>4.9406564584124654E-324</v>
      </c>
      <c r="J49" s="588">
        <v>4.9406564584124654E-324</v>
      </c>
      <c r="K49" s="598" t="s">
        <v>299</v>
      </c>
    </row>
    <row r="50" spans="1:11" ht="14.4" customHeight="1" thickBot="1" x14ac:dyDescent="0.35">
      <c r="A50" s="609" t="s">
        <v>346</v>
      </c>
      <c r="B50" s="587">
        <v>75.614612305288006</v>
      </c>
      <c r="C50" s="587">
        <v>86.017790000000005</v>
      </c>
      <c r="D50" s="588">
        <v>10.403177694710999</v>
      </c>
      <c r="E50" s="589">
        <v>1.1375815781830001</v>
      </c>
      <c r="F50" s="587">
        <v>96.175705475363003</v>
      </c>
      <c r="G50" s="588">
        <v>16.029284245894001</v>
      </c>
      <c r="H50" s="590">
        <v>6.0431299999999997</v>
      </c>
      <c r="I50" s="587">
        <v>10.92474</v>
      </c>
      <c r="J50" s="588">
        <v>-5.1045442458929999</v>
      </c>
      <c r="K50" s="591">
        <v>0.113591472461</v>
      </c>
    </row>
    <row r="51" spans="1:11" ht="14.4" customHeight="1" thickBot="1" x14ac:dyDescent="0.35">
      <c r="A51" s="609" t="s">
        <v>347</v>
      </c>
      <c r="B51" s="587">
        <v>4.9406564584124654E-324</v>
      </c>
      <c r="C51" s="587">
        <v>24.034500000000001</v>
      </c>
      <c r="D51" s="588">
        <v>24.034500000000001</v>
      </c>
      <c r="E51" s="597" t="s">
        <v>305</v>
      </c>
      <c r="F51" s="587">
        <v>0</v>
      </c>
      <c r="G51" s="588">
        <v>0</v>
      </c>
      <c r="H51" s="590">
        <v>4.9406564584124654E-324</v>
      </c>
      <c r="I51" s="587">
        <v>9.8813129168249309E-324</v>
      </c>
      <c r="J51" s="588">
        <v>9.8813129168249309E-324</v>
      </c>
      <c r="K51" s="598" t="s">
        <v>299</v>
      </c>
    </row>
    <row r="52" spans="1:11" ht="14.4" customHeight="1" thickBot="1" x14ac:dyDescent="0.35">
      <c r="A52" s="609" t="s">
        <v>348</v>
      </c>
      <c r="B52" s="587">
        <v>4.9406564584124654E-324</v>
      </c>
      <c r="C52" s="587">
        <v>0.92369999999999997</v>
      </c>
      <c r="D52" s="588">
        <v>0.92369999999999997</v>
      </c>
      <c r="E52" s="597" t="s">
        <v>305</v>
      </c>
      <c r="F52" s="587">
        <v>0</v>
      </c>
      <c r="G52" s="588">
        <v>0</v>
      </c>
      <c r="H52" s="590">
        <v>4.9406564584124654E-324</v>
      </c>
      <c r="I52" s="587">
        <v>9.8813129168249309E-324</v>
      </c>
      <c r="J52" s="588">
        <v>9.8813129168249309E-324</v>
      </c>
      <c r="K52" s="598" t="s">
        <v>299</v>
      </c>
    </row>
    <row r="53" spans="1:11" ht="14.4" customHeight="1" thickBot="1" x14ac:dyDescent="0.35">
      <c r="A53" s="609" t="s">
        <v>349</v>
      </c>
      <c r="B53" s="587">
        <v>4.9406564584124654E-324</v>
      </c>
      <c r="C53" s="587">
        <v>4.8918799999999996</v>
      </c>
      <c r="D53" s="588">
        <v>4.8918799999999996</v>
      </c>
      <c r="E53" s="597" t="s">
        <v>305</v>
      </c>
      <c r="F53" s="587">
        <v>0</v>
      </c>
      <c r="G53" s="588">
        <v>0</v>
      </c>
      <c r="H53" s="590">
        <v>4.9406564584124654E-324</v>
      </c>
      <c r="I53" s="587">
        <v>9.8813129168249309E-324</v>
      </c>
      <c r="J53" s="588">
        <v>9.8813129168249309E-324</v>
      </c>
      <c r="K53" s="598" t="s">
        <v>299</v>
      </c>
    </row>
    <row r="54" spans="1:11" ht="14.4" customHeight="1" thickBot="1" x14ac:dyDescent="0.35">
      <c r="A54" s="609" t="s">
        <v>350</v>
      </c>
      <c r="B54" s="587">
        <v>4.9406564584124654E-324</v>
      </c>
      <c r="C54" s="587">
        <v>3.5357099999999999</v>
      </c>
      <c r="D54" s="588">
        <v>3.5357099999999999</v>
      </c>
      <c r="E54" s="597" t="s">
        <v>305</v>
      </c>
      <c r="F54" s="587">
        <v>0</v>
      </c>
      <c r="G54" s="588">
        <v>0</v>
      </c>
      <c r="H54" s="590">
        <v>4.9406564584124654E-324</v>
      </c>
      <c r="I54" s="587">
        <v>9.8813129168249309E-324</v>
      </c>
      <c r="J54" s="588">
        <v>9.8813129168249309E-324</v>
      </c>
      <c r="K54" s="598" t="s">
        <v>299</v>
      </c>
    </row>
    <row r="55" spans="1:11" ht="14.4" customHeight="1" thickBot="1" x14ac:dyDescent="0.35">
      <c r="A55" s="609" t="s">
        <v>351</v>
      </c>
      <c r="B55" s="587">
        <v>4.9406564584124654E-324</v>
      </c>
      <c r="C55" s="587">
        <v>245.31223</v>
      </c>
      <c r="D55" s="588">
        <v>245.31223</v>
      </c>
      <c r="E55" s="597" t="s">
        <v>305</v>
      </c>
      <c r="F55" s="587">
        <v>173.05562182930601</v>
      </c>
      <c r="G55" s="588">
        <v>28.842603638217</v>
      </c>
      <c r="H55" s="590">
        <v>17.298950000000001</v>
      </c>
      <c r="I55" s="587">
        <v>30.52796</v>
      </c>
      <c r="J55" s="588">
        <v>1.685356361782</v>
      </c>
      <c r="K55" s="591">
        <v>0.17640547979400001</v>
      </c>
    </row>
    <row r="56" spans="1:11" ht="14.4" customHeight="1" thickBot="1" x14ac:dyDescent="0.35">
      <c r="A56" s="609" t="s">
        <v>352</v>
      </c>
      <c r="B56" s="587">
        <v>4.9406564584124654E-324</v>
      </c>
      <c r="C56" s="587">
        <v>0.42299999999999999</v>
      </c>
      <c r="D56" s="588">
        <v>0.42299999999999999</v>
      </c>
      <c r="E56" s="597" t="s">
        <v>305</v>
      </c>
      <c r="F56" s="587">
        <v>0</v>
      </c>
      <c r="G56" s="588">
        <v>0</v>
      </c>
      <c r="H56" s="590">
        <v>4.9406564584124654E-324</v>
      </c>
      <c r="I56" s="587">
        <v>9.8813129168249309E-324</v>
      </c>
      <c r="J56" s="588">
        <v>9.8813129168249309E-324</v>
      </c>
      <c r="K56" s="598" t="s">
        <v>299</v>
      </c>
    </row>
    <row r="57" spans="1:11" ht="14.4" customHeight="1" thickBot="1" x14ac:dyDescent="0.35">
      <c r="A57" s="609" t="s">
        <v>353</v>
      </c>
      <c r="B57" s="587">
        <v>19.988939845309002</v>
      </c>
      <c r="C57" s="587">
        <v>12.4025</v>
      </c>
      <c r="D57" s="588">
        <v>-7.5864398453090001</v>
      </c>
      <c r="E57" s="589">
        <v>0.62046812367100002</v>
      </c>
      <c r="F57" s="587">
        <v>0</v>
      </c>
      <c r="G57" s="588">
        <v>0</v>
      </c>
      <c r="H57" s="590">
        <v>4.9406564584124654E-324</v>
      </c>
      <c r="I57" s="587">
        <v>4.9406564584124654E-324</v>
      </c>
      <c r="J57" s="588">
        <v>4.9406564584124654E-324</v>
      </c>
      <c r="K57" s="598" t="s">
        <v>299</v>
      </c>
    </row>
    <row r="58" spans="1:11" ht="14.4" customHeight="1" thickBot="1" x14ac:dyDescent="0.35">
      <c r="A58" s="609" t="s">
        <v>354</v>
      </c>
      <c r="B58" s="587">
        <v>4.9406564584124654E-324</v>
      </c>
      <c r="C58" s="587">
        <v>0.34211000000000003</v>
      </c>
      <c r="D58" s="588">
        <v>0.34211000000000003</v>
      </c>
      <c r="E58" s="597" t="s">
        <v>305</v>
      </c>
      <c r="F58" s="587">
        <v>0</v>
      </c>
      <c r="G58" s="588">
        <v>0</v>
      </c>
      <c r="H58" s="590">
        <v>6.3630000000000006E-2</v>
      </c>
      <c r="I58" s="587">
        <v>0.53019000000000005</v>
      </c>
      <c r="J58" s="588">
        <v>0.53019000000000005</v>
      </c>
      <c r="K58" s="598" t="s">
        <v>299</v>
      </c>
    </row>
    <row r="59" spans="1:11" ht="14.4" customHeight="1" thickBot="1" x14ac:dyDescent="0.35">
      <c r="A59" s="608" t="s">
        <v>355</v>
      </c>
      <c r="B59" s="592">
        <v>154.91125203342699</v>
      </c>
      <c r="C59" s="592">
        <v>347.76069999999999</v>
      </c>
      <c r="D59" s="593">
        <v>192.849447966573</v>
      </c>
      <c r="E59" s="599">
        <v>2.2449027777850001</v>
      </c>
      <c r="F59" s="592">
        <v>246.91890579365</v>
      </c>
      <c r="G59" s="593">
        <v>41.153150965607999</v>
      </c>
      <c r="H59" s="595">
        <v>36.663780000000003</v>
      </c>
      <c r="I59" s="592">
        <v>39.084209999999999</v>
      </c>
      <c r="J59" s="593">
        <v>-2.0689409656079998</v>
      </c>
      <c r="K59" s="600">
        <v>0.15828763647800001</v>
      </c>
    </row>
    <row r="60" spans="1:11" ht="14.4" customHeight="1" thickBot="1" x14ac:dyDescent="0.35">
      <c r="A60" s="609" t="s">
        <v>356</v>
      </c>
      <c r="B60" s="587">
        <v>0.31295741679</v>
      </c>
      <c r="C60" s="587">
        <v>1.6180099999999999</v>
      </c>
      <c r="D60" s="588">
        <v>1.3050525832090001</v>
      </c>
      <c r="E60" s="589">
        <v>5.1700644023500004</v>
      </c>
      <c r="F60" s="587">
        <v>2.5571203904750002</v>
      </c>
      <c r="G60" s="588">
        <v>0.42618673174499999</v>
      </c>
      <c r="H60" s="590">
        <v>2.554E-2</v>
      </c>
      <c r="I60" s="587">
        <v>2.554E-2</v>
      </c>
      <c r="J60" s="588">
        <v>-0.40064673174499998</v>
      </c>
      <c r="K60" s="591">
        <v>9.9877972480000004E-3</v>
      </c>
    </row>
    <row r="61" spans="1:11" ht="14.4" customHeight="1" thickBot="1" x14ac:dyDescent="0.35">
      <c r="A61" s="609" t="s">
        <v>357</v>
      </c>
      <c r="B61" s="587">
        <v>6.284610222295</v>
      </c>
      <c r="C61" s="587">
        <v>17.262</v>
      </c>
      <c r="D61" s="588">
        <v>10.977389777703999</v>
      </c>
      <c r="E61" s="589">
        <v>2.7467097225470001</v>
      </c>
      <c r="F61" s="587">
        <v>13.983117625261</v>
      </c>
      <c r="G61" s="588">
        <v>2.33051960421</v>
      </c>
      <c r="H61" s="590">
        <v>4.9406564584124654E-324</v>
      </c>
      <c r="I61" s="587">
        <v>9.8813129168249309E-324</v>
      </c>
      <c r="J61" s="588">
        <v>-2.33051960421</v>
      </c>
      <c r="K61" s="591">
        <v>0</v>
      </c>
    </row>
    <row r="62" spans="1:11" ht="14.4" customHeight="1" thickBot="1" x14ac:dyDescent="0.35">
      <c r="A62" s="609" t="s">
        <v>358</v>
      </c>
      <c r="B62" s="587">
        <v>119.586102506036</v>
      </c>
      <c r="C62" s="587">
        <v>318.36995999999999</v>
      </c>
      <c r="D62" s="588">
        <v>198.78385749396401</v>
      </c>
      <c r="E62" s="589">
        <v>2.6622655419669998</v>
      </c>
      <c r="F62" s="587">
        <v>212.222884022313</v>
      </c>
      <c r="G62" s="588">
        <v>35.370480670385</v>
      </c>
      <c r="H62" s="590">
        <v>36.244019999999999</v>
      </c>
      <c r="I62" s="587">
        <v>37.615020000000001</v>
      </c>
      <c r="J62" s="588">
        <v>2.2445393296140002</v>
      </c>
      <c r="K62" s="591">
        <v>0.177242997018</v>
      </c>
    </row>
    <row r="63" spans="1:11" ht="14.4" customHeight="1" thickBot="1" x14ac:dyDescent="0.35">
      <c r="A63" s="609" t="s">
        <v>359</v>
      </c>
      <c r="B63" s="587">
        <v>0</v>
      </c>
      <c r="C63" s="587">
        <v>4.9406564584124654E-324</v>
      </c>
      <c r="D63" s="588">
        <v>4.9406564584124654E-324</v>
      </c>
      <c r="E63" s="597" t="s">
        <v>299</v>
      </c>
      <c r="F63" s="587">
        <v>4.9406564584124654E-324</v>
      </c>
      <c r="G63" s="588">
        <v>0</v>
      </c>
      <c r="H63" s="590">
        <v>4.9406564584124654E-324</v>
      </c>
      <c r="I63" s="587">
        <v>0.82279999999999998</v>
      </c>
      <c r="J63" s="588">
        <v>0.82279999999999998</v>
      </c>
      <c r="K63" s="598" t="s">
        <v>305</v>
      </c>
    </row>
    <row r="64" spans="1:11" ht="14.4" customHeight="1" thickBot="1" x14ac:dyDescent="0.35">
      <c r="A64" s="609" t="s">
        <v>360</v>
      </c>
      <c r="B64" s="587">
        <v>28.574521055338</v>
      </c>
      <c r="C64" s="587">
        <v>10.510730000000001</v>
      </c>
      <c r="D64" s="588">
        <v>-18.063791055338001</v>
      </c>
      <c r="E64" s="589">
        <v>0.367835736586</v>
      </c>
      <c r="F64" s="587">
        <v>18.155783755600002</v>
      </c>
      <c r="G64" s="588">
        <v>3.0259639592659999</v>
      </c>
      <c r="H64" s="590">
        <v>0.39422000000000001</v>
      </c>
      <c r="I64" s="587">
        <v>0.62085000000000001</v>
      </c>
      <c r="J64" s="588">
        <v>-2.405113959266</v>
      </c>
      <c r="K64" s="591">
        <v>3.4195714618999999E-2</v>
      </c>
    </row>
    <row r="65" spans="1:11" ht="14.4" customHeight="1" thickBot="1" x14ac:dyDescent="0.35">
      <c r="A65" s="608" t="s">
        <v>361</v>
      </c>
      <c r="B65" s="592">
        <v>306.65847287281298</v>
      </c>
      <c r="C65" s="592">
        <v>286.9502</v>
      </c>
      <c r="D65" s="593">
        <v>-19.708272872813001</v>
      </c>
      <c r="E65" s="599">
        <v>0.93573217564</v>
      </c>
      <c r="F65" s="592">
        <v>275.99570655732902</v>
      </c>
      <c r="G65" s="593">
        <v>45.999284426221003</v>
      </c>
      <c r="H65" s="595">
        <v>16.976990000000001</v>
      </c>
      <c r="I65" s="592">
        <v>36.226439999999997</v>
      </c>
      <c r="J65" s="593">
        <v>-9.7728444262210008</v>
      </c>
      <c r="K65" s="600">
        <v>0.13125725922199999</v>
      </c>
    </row>
    <row r="66" spans="1:11" ht="14.4" customHeight="1" thickBot="1" x14ac:dyDescent="0.35">
      <c r="A66" s="609" t="s">
        <v>362</v>
      </c>
      <c r="B66" s="587">
        <v>71.944949885670994</v>
      </c>
      <c r="C66" s="587">
        <v>67.004090000000005</v>
      </c>
      <c r="D66" s="588">
        <v>-4.9408598856710002</v>
      </c>
      <c r="E66" s="589">
        <v>0.93132443773200002</v>
      </c>
      <c r="F66" s="587">
        <v>59.016007621397002</v>
      </c>
      <c r="G66" s="588">
        <v>9.8360012702319999</v>
      </c>
      <c r="H66" s="590">
        <v>2.7344200000000001</v>
      </c>
      <c r="I66" s="587">
        <v>8.0297400000000003</v>
      </c>
      <c r="J66" s="588">
        <v>-1.806261270232</v>
      </c>
      <c r="K66" s="591">
        <v>0.136060372831</v>
      </c>
    </row>
    <row r="67" spans="1:11" ht="14.4" customHeight="1" thickBot="1" x14ac:dyDescent="0.35">
      <c r="A67" s="609" t="s">
        <v>363</v>
      </c>
      <c r="B67" s="587">
        <v>9.3490315603420004</v>
      </c>
      <c r="C67" s="587">
        <v>2.9453299999999998</v>
      </c>
      <c r="D67" s="588">
        <v>-6.4037015603420002</v>
      </c>
      <c r="E67" s="589">
        <v>0.31504118699200001</v>
      </c>
      <c r="F67" s="587">
        <v>0</v>
      </c>
      <c r="G67" s="588">
        <v>0</v>
      </c>
      <c r="H67" s="590">
        <v>0.78737999999999997</v>
      </c>
      <c r="I67" s="587">
        <v>1.1937500000000001</v>
      </c>
      <c r="J67" s="588">
        <v>1.1937500000000001</v>
      </c>
      <c r="K67" s="598" t="s">
        <v>299</v>
      </c>
    </row>
    <row r="68" spans="1:11" ht="14.4" customHeight="1" thickBot="1" x14ac:dyDescent="0.35">
      <c r="A68" s="609" t="s">
        <v>364</v>
      </c>
      <c r="B68" s="587">
        <v>215.12067680727199</v>
      </c>
      <c r="C68" s="587">
        <v>217.00077999999999</v>
      </c>
      <c r="D68" s="588">
        <v>1.8801031927280001</v>
      </c>
      <c r="E68" s="589">
        <v>1.008739760494</v>
      </c>
      <c r="F68" s="587">
        <v>0</v>
      </c>
      <c r="G68" s="588">
        <v>0</v>
      </c>
      <c r="H68" s="590">
        <v>4.9406564584124654E-324</v>
      </c>
      <c r="I68" s="587">
        <v>9.8813129168249309E-324</v>
      </c>
      <c r="J68" s="588">
        <v>9.8813129168249309E-324</v>
      </c>
      <c r="K68" s="598" t="s">
        <v>299</v>
      </c>
    </row>
    <row r="69" spans="1:11" ht="14.4" customHeight="1" thickBot="1" x14ac:dyDescent="0.35">
      <c r="A69" s="609" t="s">
        <v>365</v>
      </c>
      <c r="B69" s="587">
        <v>4.9406564584124654E-324</v>
      </c>
      <c r="C69" s="587">
        <v>4.9406564584124654E-324</v>
      </c>
      <c r="D69" s="588">
        <v>0</v>
      </c>
      <c r="E69" s="589">
        <v>1</v>
      </c>
      <c r="F69" s="587">
        <v>13.001250522745</v>
      </c>
      <c r="G69" s="588">
        <v>2.1668750871240001</v>
      </c>
      <c r="H69" s="590">
        <v>1.8079799999999999</v>
      </c>
      <c r="I69" s="587">
        <v>3.0504199999999999</v>
      </c>
      <c r="J69" s="588">
        <v>0.88354491287500003</v>
      </c>
      <c r="K69" s="591">
        <v>0.234625122765</v>
      </c>
    </row>
    <row r="70" spans="1:11" ht="14.4" customHeight="1" thickBot="1" x14ac:dyDescent="0.35">
      <c r="A70" s="609" t="s">
        <v>366</v>
      </c>
      <c r="B70" s="587">
        <v>4.9406564584124654E-324</v>
      </c>
      <c r="C70" s="587">
        <v>4.9406564584124654E-324</v>
      </c>
      <c r="D70" s="588">
        <v>0</v>
      </c>
      <c r="E70" s="589">
        <v>1</v>
      </c>
      <c r="F70" s="587">
        <v>52.998970874442001</v>
      </c>
      <c r="G70" s="588">
        <v>8.8331618124070008</v>
      </c>
      <c r="H70" s="590">
        <v>3.1771500000000001</v>
      </c>
      <c r="I70" s="587">
        <v>6.1712100000000003</v>
      </c>
      <c r="J70" s="588">
        <v>-2.6619518124070001</v>
      </c>
      <c r="K70" s="591">
        <v>0.11644018550099999</v>
      </c>
    </row>
    <row r="71" spans="1:11" ht="14.4" customHeight="1" thickBot="1" x14ac:dyDescent="0.35">
      <c r="A71" s="609" t="s">
        <v>367</v>
      </c>
      <c r="B71" s="587">
        <v>4.9406564584124654E-324</v>
      </c>
      <c r="C71" s="587">
        <v>4.9406564584124654E-324</v>
      </c>
      <c r="D71" s="588">
        <v>0</v>
      </c>
      <c r="E71" s="589">
        <v>1</v>
      </c>
      <c r="F71" s="587">
        <v>150.97947753874399</v>
      </c>
      <c r="G71" s="588">
        <v>25.163246256457001</v>
      </c>
      <c r="H71" s="590">
        <v>8.4700600000000001</v>
      </c>
      <c r="I71" s="587">
        <v>17.781320000000001</v>
      </c>
      <c r="J71" s="588">
        <v>-7.3819262564569996</v>
      </c>
      <c r="K71" s="591">
        <v>0.117773092673</v>
      </c>
    </row>
    <row r="72" spans="1:11" ht="14.4" customHeight="1" thickBot="1" x14ac:dyDescent="0.35">
      <c r="A72" s="608" t="s">
        <v>368</v>
      </c>
      <c r="B72" s="592">
        <v>0</v>
      </c>
      <c r="C72" s="592">
        <v>59.234169999999999</v>
      </c>
      <c r="D72" s="593">
        <v>59.234169999999999</v>
      </c>
      <c r="E72" s="594" t="s">
        <v>299</v>
      </c>
      <c r="F72" s="592">
        <v>0</v>
      </c>
      <c r="G72" s="593">
        <v>0</v>
      </c>
      <c r="H72" s="595">
        <v>41.691000000000003</v>
      </c>
      <c r="I72" s="592">
        <v>41.691000000000003</v>
      </c>
      <c r="J72" s="593">
        <v>41.691000000000003</v>
      </c>
      <c r="K72" s="596" t="s">
        <v>299</v>
      </c>
    </row>
    <row r="73" spans="1:11" ht="14.4" customHeight="1" thickBot="1" x14ac:dyDescent="0.35">
      <c r="A73" s="609" t="s">
        <v>369</v>
      </c>
      <c r="B73" s="587">
        <v>0</v>
      </c>
      <c r="C73" s="587">
        <v>6.1319999999999997</v>
      </c>
      <c r="D73" s="588">
        <v>6.1319999999999997</v>
      </c>
      <c r="E73" s="597" t="s">
        <v>299</v>
      </c>
      <c r="F73" s="587">
        <v>0</v>
      </c>
      <c r="G73" s="588">
        <v>0</v>
      </c>
      <c r="H73" s="590">
        <v>4.9406564584124654E-324</v>
      </c>
      <c r="I73" s="587">
        <v>9.8813129168249309E-324</v>
      </c>
      <c r="J73" s="588">
        <v>9.8813129168249309E-324</v>
      </c>
      <c r="K73" s="598" t="s">
        <v>299</v>
      </c>
    </row>
    <row r="74" spans="1:11" ht="14.4" customHeight="1" thickBot="1" x14ac:dyDescent="0.35">
      <c r="A74" s="609" t="s">
        <v>370</v>
      </c>
      <c r="B74" s="587">
        <v>0</v>
      </c>
      <c r="C74" s="587">
        <v>53.102170000000001</v>
      </c>
      <c r="D74" s="588">
        <v>53.102170000000001</v>
      </c>
      <c r="E74" s="597" t="s">
        <v>299</v>
      </c>
      <c r="F74" s="587">
        <v>0</v>
      </c>
      <c r="G74" s="588">
        <v>0</v>
      </c>
      <c r="H74" s="590">
        <v>41.691000000000003</v>
      </c>
      <c r="I74" s="587">
        <v>41.691000000000003</v>
      </c>
      <c r="J74" s="588">
        <v>41.691000000000003</v>
      </c>
      <c r="K74" s="598" t="s">
        <v>299</v>
      </c>
    </row>
    <row r="75" spans="1:11" ht="14.4" customHeight="1" thickBot="1" x14ac:dyDescent="0.35">
      <c r="A75" s="607" t="s">
        <v>45</v>
      </c>
      <c r="B75" s="587">
        <v>5770.8277524219102</v>
      </c>
      <c r="C75" s="587">
        <v>5608.4854400000004</v>
      </c>
      <c r="D75" s="588">
        <v>-162.34231242190799</v>
      </c>
      <c r="E75" s="589">
        <v>0.97186845295199997</v>
      </c>
      <c r="F75" s="587">
        <v>5386.5543955544199</v>
      </c>
      <c r="G75" s="588">
        <v>897.75906592573597</v>
      </c>
      <c r="H75" s="590">
        <v>516.58699999999999</v>
      </c>
      <c r="I75" s="587">
        <v>1133.06</v>
      </c>
      <c r="J75" s="588">
        <v>235.30093407426699</v>
      </c>
      <c r="K75" s="591">
        <v>0.21034968122299999</v>
      </c>
    </row>
    <row r="76" spans="1:11" ht="14.4" customHeight="1" thickBot="1" x14ac:dyDescent="0.35">
      <c r="A76" s="608" t="s">
        <v>371</v>
      </c>
      <c r="B76" s="592">
        <v>5770.8277524219102</v>
      </c>
      <c r="C76" s="592">
        <v>5608.4854400000004</v>
      </c>
      <c r="D76" s="593">
        <v>-162.34231242190799</v>
      </c>
      <c r="E76" s="599">
        <v>0.97186845295199997</v>
      </c>
      <c r="F76" s="592">
        <v>5386.5543955544199</v>
      </c>
      <c r="G76" s="593">
        <v>897.75906592573597</v>
      </c>
      <c r="H76" s="595">
        <v>516.58699999999999</v>
      </c>
      <c r="I76" s="592">
        <v>1133.06</v>
      </c>
      <c r="J76" s="593">
        <v>235.30093407426699</v>
      </c>
      <c r="K76" s="600">
        <v>0.21034968122299999</v>
      </c>
    </row>
    <row r="77" spans="1:11" ht="14.4" customHeight="1" thickBot="1" x14ac:dyDescent="0.35">
      <c r="A77" s="609" t="s">
        <v>372</v>
      </c>
      <c r="B77" s="587">
        <v>1769.3493707079999</v>
      </c>
      <c r="C77" s="587">
        <v>1788.951</v>
      </c>
      <c r="D77" s="588">
        <v>19.601629291999</v>
      </c>
      <c r="E77" s="589">
        <v>1.0110784391230001</v>
      </c>
      <c r="F77" s="587">
        <v>1664.33842073594</v>
      </c>
      <c r="G77" s="588">
        <v>277.38973678932302</v>
      </c>
      <c r="H77" s="590">
        <v>108.169</v>
      </c>
      <c r="I77" s="587">
        <v>228.792000000001</v>
      </c>
      <c r="J77" s="588">
        <v>-48.597736789321999</v>
      </c>
      <c r="K77" s="591">
        <v>0.13746723451699999</v>
      </c>
    </row>
    <row r="78" spans="1:11" ht="14.4" customHeight="1" thickBot="1" x14ac:dyDescent="0.35">
      <c r="A78" s="609" t="s">
        <v>373</v>
      </c>
      <c r="B78" s="587">
        <v>590.02535816754198</v>
      </c>
      <c r="C78" s="587">
        <v>572.76300000000003</v>
      </c>
      <c r="D78" s="588">
        <v>-17.262358167540999</v>
      </c>
      <c r="E78" s="589">
        <v>0.97074302327999995</v>
      </c>
      <c r="F78" s="587">
        <v>559.00378661324896</v>
      </c>
      <c r="G78" s="588">
        <v>93.167297768873993</v>
      </c>
      <c r="H78" s="590">
        <v>40.762</v>
      </c>
      <c r="I78" s="587">
        <v>95.141999999999996</v>
      </c>
      <c r="J78" s="588">
        <v>1.974702231125</v>
      </c>
      <c r="K78" s="591">
        <v>0.170199204868</v>
      </c>
    </row>
    <row r="79" spans="1:11" ht="14.4" customHeight="1" thickBot="1" x14ac:dyDescent="0.35">
      <c r="A79" s="609" t="s">
        <v>374</v>
      </c>
      <c r="B79" s="587">
        <v>3400.26014946128</v>
      </c>
      <c r="C79" s="587">
        <v>3234.3760000000002</v>
      </c>
      <c r="D79" s="588">
        <v>-165.884149461276</v>
      </c>
      <c r="E79" s="589">
        <v>0.95121427709299999</v>
      </c>
      <c r="F79" s="587">
        <v>3148.4125705419801</v>
      </c>
      <c r="G79" s="588">
        <v>524.73542842366305</v>
      </c>
      <c r="H79" s="590">
        <v>367.25599999999997</v>
      </c>
      <c r="I79" s="587">
        <v>808.32600000000195</v>
      </c>
      <c r="J79" s="588">
        <v>283.59057157633902</v>
      </c>
      <c r="K79" s="591">
        <v>0.25674081203999999</v>
      </c>
    </row>
    <row r="80" spans="1:11" ht="14.4" customHeight="1" thickBot="1" x14ac:dyDescent="0.35">
      <c r="A80" s="609" t="s">
        <v>375</v>
      </c>
      <c r="B80" s="587">
        <v>11.192874085089001</v>
      </c>
      <c r="C80" s="587">
        <v>12.395440000000001</v>
      </c>
      <c r="D80" s="588">
        <v>1.2025659149100001</v>
      </c>
      <c r="E80" s="589">
        <v>1.107440314772</v>
      </c>
      <c r="F80" s="587">
        <v>14.79961766325</v>
      </c>
      <c r="G80" s="588">
        <v>2.4666029438749999</v>
      </c>
      <c r="H80" s="590">
        <v>0.4</v>
      </c>
      <c r="I80" s="587">
        <v>0.8</v>
      </c>
      <c r="J80" s="588">
        <v>-1.6666029438750001</v>
      </c>
      <c r="K80" s="591">
        <v>5.4055450498999999E-2</v>
      </c>
    </row>
    <row r="81" spans="1:11" ht="14.4" customHeight="1" thickBot="1" x14ac:dyDescent="0.35">
      <c r="A81" s="610" t="s">
        <v>376</v>
      </c>
      <c r="B81" s="592">
        <v>6573.9743004806196</v>
      </c>
      <c r="C81" s="592">
        <v>6369.48909</v>
      </c>
      <c r="D81" s="593">
        <v>-204.48521048061701</v>
      </c>
      <c r="E81" s="599">
        <v>0.96889473534000004</v>
      </c>
      <c r="F81" s="592">
        <v>6091.5787377690103</v>
      </c>
      <c r="G81" s="593">
        <v>1015.2631229615</v>
      </c>
      <c r="H81" s="595">
        <v>385.11930999999998</v>
      </c>
      <c r="I81" s="592">
        <v>725.37867000000199</v>
      </c>
      <c r="J81" s="593">
        <v>-289.88445296150098</v>
      </c>
      <c r="K81" s="600">
        <v>0.11907892866899999</v>
      </c>
    </row>
    <row r="82" spans="1:11" ht="14.4" customHeight="1" thickBot="1" x14ac:dyDescent="0.35">
      <c r="A82" s="607" t="s">
        <v>48</v>
      </c>
      <c r="B82" s="587">
        <v>2086.0671819925201</v>
      </c>
      <c r="C82" s="587">
        <v>1448.1218200000001</v>
      </c>
      <c r="D82" s="588">
        <v>-637.94536199251604</v>
      </c>
      <c r="E82" s="589">
        <v>0.69418752785100002</v>
      </c>
      <c r="F82" s="587">
        <v>1619.3222513739299</v>
      </c>
      <c r="G82" s="588">
        <v>269.88704189565402</v>
      </c>
      <c r="H82" s="590">
        <v>288.50625000000002</v>
      </c>
      <c r="I82" s="587">
        <v>299.88481000000002</v>
      </c>
      <c r="J82" s="588">
        <v>29.997768104344999</v>
      </c>
      <c r="K82" s="591">
        <v>0.18519155760700001</v>
      </c>
    </row>
    <row r="83" spans="1:11" ht="14.4" customHeight="1" thickBot="1" x14ac:dyDescent="0.35">
      <c r="A83" s="608" t="s">
        <v>377</v>
      </c>
      <c r="B83" s="592">
        <v>719.99999999995998</v>
      </c>
      <c r="C83" s="592">
        <v>400.23993000000002</v>
      </c>
      <c r="D83" s="593">
        <v>-319.76006999996002</v>
      </c>
      <c r="E83" s="599">
        <v>0.55588879166600003</v>
      </c>
      <c r="F83" s="592">
        <v>0</v>
      </c>
      <c r="G83" s="593">
        <v>0</v>
      </c>
      <c r="H83" s="595">
        <v>4.9406564584124654E-324</v>
      </c>
      <c r="I83" s="592">
        <v>9.8813129168249309E-324</v>
      </c>
      <c r="J83" s="593">
        <v>9.8813129168249309E-324</v>
      </c>
      <c r="K83" s="596" t="s">
        <v>299</v>
      </c>
    </row>
    <row r="84" spans="1:11" ht="14.4" customHeight="1" thickBot="1" x14ac:dyDescent="0.35">
      <c r="A84" s="609" t="s">
        <v>378</v>
      </c>
      <c r="B84" s="587">
        <v>719.99999999995998</v>
      </c>
      <c r="C84" s="587">
        <v>400.23993000000002</v>
      </c>
      <c r="D84" s="588">
        <v>-319.76006999996002</v>
      </c>
      <c r="E84" s="589">
        <v>0.55588879166600003</v>
      </c>
      <c r="F84" s="587">
        <v>0</v>
      </c>
      <c r="G84" s="588">
        <v>0</v>
      </c>
      <c r="H84" s="590">
        <v>4.9406564584124654E-324</v>
      </c>
      <c r="I84" s="587">
        <v>9.8813129168249309E-324</v>
      </c>
      <c r="J84" s="588">
        <v>9.8813129168249309E-324</v>
      </c>
      <c r="K84" s="598" t="s">
        <v>299</v>
      </c>
    </row>
    <row r="85" spans="1:11" ht="14.4" customHeight="1" thickBot="1" x14ac:dyDescent="0.35">
      <c r="A85" s="611" t="s">
        <v>379</v>
      </c>
      <c r="B85" s="587">
        <v>1366.0671819925601</v>
      </c>
      <c r="C85" s="587">
        <v>1018.15703</v>
      </c>
      <c r="D85" s="588">
        <v>-347.910151992556</v>
      </c>
      <c r="E85" s="589">
        <v>0.74531988135000005</v>
      </c>
      <c r="F85" s="587">
        <v>1619.3222513739299</v>
      </c>
      <c r="G85" s="588">
        <v>269.88704189565402</v>
      </c>
      <c r="H85" s="590">
        <v>288.50625000000002</v>
      </c>
      <c r="I85" s="587">
        <v>299.88481000000002</v>
      </c>
      <c r="J85" s="588">
        <v>29.997768104344999</v>
      </c>
      <c r="K85" s="591">
        <v>0.18519155760700001</v>
      </c>
    </row>
    <row r="86" spans="1:11" ht="14.4" customHeight="1" thickBot="1" x14ac:dyDescent="0.35">
      <c r="A86" s="609" t="s">
        <v>380</v>
      </c>
      <c r="B86" s="587">
        <v>294.30511749348699</v>
      </c>
      <c r="C86" s="587">
        <v>350.944330000001</v>
      </c>
      <c r="D86" s="588">
        <v>56.639212506513999</v>
      </c>
      <c r="E86" s="589">
        <v>1.192450654575</v>
      </c>
      <c r="F86" s="587">
        <v>323.619755952795</v>
      </c>
      <c r="G86" s="588">
        <v>53.936625992132001</v>
      </c>
      <c r="H86" s="590">
        <v>29.299669999999999</v>
      </c>
      <c r="I86" s="587">
        <v>31.68337</v>
      </c>
      <c r="J86" s="588">
        <v>-22.253255992132001</v>
      </c>
      <c r="K86" s="591">
        <v>9.7903077352000004E-2</v>
      </c>
    </row>
    <row r="87" spans="1:11" ht="14.4" customHeight="1" thickBot="1" x14ac:dyDescent="0.35">
      <c r="A87" s="609" t="s">
        <v>381</v>
      </c>
      <c r="B87" s="587">
        <v>139.04362052560501</v>
      </c>
      <c r="C87" s="587">
        <v>105.38524</v>
      </c>
      <c r="D87" s="588">
        <v>-33.658380525604002</v>
      </c>
      <c r="E87" s="589">
        <v>0.75792934333499995</v>
      </c>
      <c r="F87" s="587">
        <v>137.03188586355299</v>
      </c>
      <c r="G87" s="588">
        <v>22.838647643925</v>
      </c>
      <c r="H87" s="590">
        <v>155.304</v>
      </c>
      <c r="I87" s="587">
        <v>158.46799999999999</v>
      </c>
      <c r="J87" s="588">
        <v>135.62935235607401</v>
      </c>
      <c r="K87" s="591">
        <v>1.156431577959</v>
      </c>
    </row>
    <row r="88" spans="1:11" ht="14.4" customHeight="1" thickBot="1" x14ac:dyDescent="0.35">
      <c r="A88" s="609" t="s">
        <v>382</v>
      </c>
      <c r="B88" s="587">
        <v>490.960405302825</v>
      </c>
      <c r="C88" s="587">
        <v>308.80732999999998</v>
      </c>
      <c r="D88" s="588">
        <v>-182.15307530282499</v>
      </c>
      <c r="E88" s="589">
        <v>0.62898622101599999</v>
      </c>
      <c r="F88" s="587">
        <v>894.99848896843196</v>
      </c>
      <c r="G88" s="588">
        <v>149.16641482807199</v>
      </c>
      <c r="H88" s="590">
        <v>45.101419999999997</v>
      </c>
      <c r="I88" s="587">
        <v>50.932279999999999</v>
      </c>
      <c r="J88" s="588">
        <v>-98.234134828072001</v>
      </c>
      <c r="K88" s="591">
        <v>5.6907671495999998E-2</v>
      </c>
    </row>
    <row r="89" spans="1:11" ht="14.4" customHeight="1" thickBot="1" x14ac:dyDescent="0.35">
      <c r="A89" s="609" t="s">
        <v>383</v>
      </c>
      <c r="B89" s="587">
        <v>434.967914580105</v>
      </c>
      <c r="C89" s="587">
        <v>253.02012999999999</v>
      </c>
      <c r="D89" s="588">
        <v>-181.94778458010501</v>
      </c>
      <c r="E89" s="589">
        <v>0.58169837709500005</v>
      </c>
      <c r="F89" s="587">
        <v>263.67212058914703</v>
      </c>
      <c r="G89" s="588">
        <v>43.945353431523998</v>
      </c>
      <c r="H89" s="590">
        <v>58.801160000000003</v>
      </c>
      <c r="I89" s="587">
        <v>58.801160000000003</v>
      </c>
      <c r="J89" s="588">
        <v>14.855806568475</v>
      </c>
      <c r="K89" s="591">
        <v>0.223008636137</v>
      </c>
    </row>
    <row r="90" spans="1:11" ht="14.4" customHeight="1" thickBot="1" x14ac:dyDescent="0.35">
      <c r="A90" s="608" t="s">
        <v>384</v>
      </c>
      <c r="B90" s="592">
        <v>4.9406564584124654E-324</v>
      </c>
      <c r="C90" s="592">
        <v>29.72486</v>
      </c>
      <c r="D90" s="593">
        <v>29.72486</v>
      </c>
      <c r="E90" s="594" t="s">
        <v>305</v>
      </c>
      <c r="F90" s="592">
        <v>0</v>
      </c>
      <c r="G90" s="593">
        <v>0</v>
      </c>
      <c r="H90" s="595">
        <v>4.9406564584124654E-324</v>
      </c>
      <c r="I90" s="592">
        <v>9.8813129168249309E-324</v>
      </c>
      <c r="J90" s="593">
        <v>9.8813129168249309E-324</v>
      </c>
      <c r="K90" s="596" t="s">
        <v>299</v>
      </c>
    </row>
    <row r="91" spans="1:11" ht="14.4" customHeight="1" thickBot="1" x14ac:dyDescent="0.35">
      <c r="A91" s="609" t="s">
        <v>385</v>
      </c>
      <c r="B91" s="587">
        <v>4.9406564584124654E-324</v>
      </c>
      <c r="C91" s="587">
        <v>29.72486</v>
      </c>
      <c r="D91" s="588">
        <v>29.72486</v>
      </c>
      <c r="E91" s="597" t="s">
        <v>305</v>
      </c>
      <c r="F91" s="587">
        <v>0</v>
      </c>
      <c r="G91" s="588">
        <v>0</v>
      </c>
      <c r="H91" s="590">
        <v>4.9406564584124654E-324</v>
      </c>
      <c r="I91" s="587">
        <v>9.8813129168249309E-324</v>
      </c>
      <c r="J91" s="588">
        <v>9.8813129168249309E-324</v>
      </c>
      <c r="K91" s="598" t="s">
        <v>299</v>
      </c>
    </row>
    <row r="92" spans="1:11" ht="14.4" customHeight="1" thickBot="1" x14ac:dyDescent="0.35">
      <c r="A92" s="612" t="s">
        <v>49</v>
      </c>
      <c r="B92" s="592">
        <v>0</v>
      </c>
      <c r="C92" s="592">
        <v>180.92400000000001</v>
      </c>
      <c r="D92" s="593">
        <v>180.92400000000001</v>
      </c>
      <c r="E92" s="594" t="s">
        <v>299</v>
      </c>
      <c r="F92" s="592">
        <v>0</v>
      </c>
      <c r="G92" s="593">
        <v>0</v>
      </c>
      <c r="H92" s="595">
        <v>5.0469999999999997</v>
      </c>
      <c r="I92" s="592">
        <v>9.3379999999999992</v>
      </c>
      <c r="J92" s="593">
        <v>9.3379999999999992</v>
      </c>
      <c r="K92" s="596" t="s">
        <v>299</v>
      </c>
    </row>
    <row r="93" spans="1:11" ht="14.4" customHeight="1" thickBot="1" x14ac:dyDescent="0.35">
      <c r="A93" s="608" t="s">
        <v>386</v>
      </c>
      <c r="B93" s="592">
        <v>0</v>
      </c>
      <c r="C93" s="592">
        <v>156.471</v>
      </c>
      <c r="D93" s="593">
        <v>156.471</v>
      </c>
      <c r="E93" s="594" t="s">
        <v>299</v>
      </c>
      <c r="F93" s="592">
        <v>0</v>
      </c>
      <c r="G93" s="593">
        <v>0</v>
      </c>
      <c r="H93" s="595">
        <v>5.0469999999999997</v>
      </c>
      <c r="I93" s="592">
        <v>9.3379999999999992</v>
      </c>
      <c r="J93" s="593">
        <v>9.3379999999999992</v>
      </c>
      <c r="K93" s="596" t="s">
        <v>299</v>
      </c>
    </row>
    <row r="94" spans="1:11" ht="14.4" customHeight="1" thickBot="1" x14ac:dyDescent="0.35">
      <c r="A94" s="609" t="s">
        <v>387</v>
      </c>
      <c r="B94" s="587">
        <v>0</v>
      </c>
      <c r="C94" s="587">
        <v>134.446</v>
      </c>
      <c r="D94" s="588">
        <v>134.446</v>
      </c>
      <c r="E94" s="597" t="s">
        <v>299</v>
      </c>
      <c r="F94" s="587">
        <v>0</v>
      </c>
      <c r="G94" s="588">
        <v>0</v>
      </c>
      <c r="H94" s="590">
        <v>1.9670000000000001</v>
      </c>
      <c r="I94" s="587">
        <v>5.6980000000000004</v>
      </c>
      <c r="J94" s="588">
        <v>5.6980000000000004</v>
      </c>
      <c r="K94" s="598" t="s">
        <v>299</v>
      </c>
    </row>
    <row r="95" spans="1:11" ht="14.4" customHeight="1" thickBot="1" x14ac:dyDescent="0.35">
      <c r="A95" s="609" t="s">
        <v>388</v>
      </c>
      <c r="B95" s="587">
        <v>0</v>
      </c>
      <c r="C95" s="587">
        <v>22.024999999999999</v>
      </c>
      <c r="D95" s="588">
        <v>22.024999999999999</v>
      </c>
      <c r="E95" s="597" t="s">
        <v>299</v>
      </c>
      <c r="F95" s="587">
        <v>0</v>
      </c>
      <c r="G95" s="588">
        <v>0</v>
      </c>
      <c r="H95" s="590">
        <v>3.08</v>
      </c>
      <c r="I95" s="587">
        <v>3.64</v>
      </c>
      <c r="J95" s="588">
        <v>3.64</v>
      </c>
      <c r="K95" s="598" t="s">
        <v>299</v>
      </c>
    </row>
    <row r="96" spans="1:11" ht="14.4" customHeight="1" thickBot="1" x14ac:dyDescent="0.35">
      <c r="A96" s="608" t="s">
        <v>389</v>
      </c>
      <c r="B96" s="592">
        <v>0</v>
      </c>
      <c r="C96" s="592">
        <v>24.452999999999999</v>
      </c>
      <c r="D96" s="593">
        <v>24.452999999999999</v>
      </c>
      <c r="E96" s="594" t="s">
        <v>299</v>
      </c>
      <c r="F96" s="592">
        <v>0</v>
      </c>
      <c r="G96" s="593">
        <v>0</v>
      </c>
      <c r="H96" s="595">
        <v>4.9406564584124654E-324</v>
      </c>
      <c r="I96" s="592">
        <v>9.8813129168249309E-324</v>
      </c>
      <c r="J96" s="593">
        <v>9.8813129168249309E-324</v>
      </c>
      <c r="K96" s="596" t="s">
        <v>299</v>
      </c>
    </row>
    <row r="97" spans="1:11" ht="14.4" customHeight="1" thickBot="1" x14ac:dyDescent="0.35">
      <c r="A97" s="609" t="s">
        <v>390</v>
      </c>
      <c r="B97" s="587">
        <v>0</v>
      </c>
      <c r="C97" s="587">
        <v>24.452999999999999</v>
      </c>
      <c r="D97" s="588">
        <v>24.452999999999999</v>
      </c>
      <c r="E97" s="597" t="s">
        <v>299</v>
      </c>
      <c r="F97" s="587">
        <v>0</v>
      </c>
      <c r="G97" s="588">
        <v>0</v>
      </c>
      <c r="H97" s="590">
        <v>4.9406564584124654E-324</v>
      </c>
      <c r="I97" s="587">
        <v>9.8813129168249309E-324</v>
      </c>
      <c r="J97" s="588">
        <v>9.8813129168249309E-324</v>
      </c>
      <c r="K97" s="598" t="s">
        <v>299</v>
      </c>
    </row>
    <row r="98" spans="1:11" ht="14.4" customHeight="1" thickBot="1" x14ac:dyDescent="0.35">
      <c r="A98" s="607" t="s">
        <v>50</v>
      </c>
      <c r="B98" s="587">
        <v>4487.9071184881004</v>
      </c>
      <c r="C98" s="587">
        <v>4740.4432699999998</v>
      </c>
      <c r="D98" s="588">
        <v>252.536151511898</v>
      </c>
      <c r="E98" s="589">
        <v>1.056270360514</v>
      </c>
      <c r="F98" s="587">
        <v>4472.2564863950902</v>
      </c>
      <c r="G98" s="588">
        <v>745.37608106584798</v>
      </c>
      <c r="H98" s="590">
        <v>91.566059999999993</v>
      </c>
      <c r="I98" s="587">
        <v>416.15586000000201</v>
      </c>
      <c r="J98" s="588">
        <v>-329.22022106584598</v>
      </c>
      <c r="K98" s="591">
        <v>9.3052771293999997E-2</v>
      </c>
    </row>
    <row r="99" spans="1:11" ht="14.4" customHeight="1" thickBot="1" x14ac:dyDescent="0.35">
      <c r="A99" s="608" t="s">
        <v>391</v>
      </c>
      <c r="B99" s="592">
        <v>10.717039169767</v>
      </c>
      <c r="C99" s="592">
        <v>12.70617</v>
      </c>
      <c r="D99" s="593">
        <v>1.989130830233</v>
      </c>
      <c r="E99" s="599">
        <v>1.1856045124700001</v>
      </c>
      <c r="F99" s="592">
        <v>2.5229067273979999</v>
      </c>
      <c r="G99" s="593">
        <v>0.42048445456599998</v>
      </c>
      <c r="H99" s="595">
        <v>0.31085000000000002</v>
      </c>
      <c r="I99" s="592">
        <v>2.5296500000000002</v>
      </c>
      <c r="J99" s="593">
        <v>2.1091655454330001</v>
      </c>
      <c r="K99" s="600">
        <v>1.002672818827</v>
      </c>
    </row>
    <row r="100" spans="1:11" ht="14.4" customHeight="1" thickBot="1" x14ac:dyDescent="0.35">
      <c r="A100" s="609" t="s">
        <v>392</v>
      </c>
      <c r="B100" s="587">
        <v>10.717039169767</v>
      </c>
      <c r="C100" s="587">
        <v>12.70617</v>
      </c>
      <c r="D100" s="588">
        <v>1.989130830233</v>
      </c>
      <c r="E100" s="589">
        <v>1.1856045124700001</v>
      </c>
      <c r="F100" s="587">
        <v>2.5229067273979999</v>
      </c>
      <c r="G100" s="588">
        <v>0.42048445456599998</v>
      </c>
      <c r="H100" s="590">
        <v>0.31085000000000002</v>
      </c>
      <c r="I100" s="587">
        <v>2.5296500000000002</v>
      </c>
      <c r="J100" s="588">
        <v>2.1091655454330001</v>
      </c>
      <c r="K100" s="591">
        <v>1.002672818827</v>
      </c>
    </row>
    <row r="101" spans="1:11" ht="14.4" customHeight="1" thickBot="1" x14ac:dyDescent="0.35">
      <c r="A101" s="608" t="s">
        <v>393</v>
      </c>
      <c r="B101" s="592">
        <v>130.185039064118</v>
      </c>
      <c r="C101" s="592">
        <v>145.22077999999999</v>
      </c>
      <c r="D101" s="593">
        <v>15.035740935882</v>
      </c>
      <c r="E101" s="599">
        <v>1.1154951524679999</v>
      </c>
      <c r="F101" s="592">
        <v>131.15206306526699</v>
      </c>
      <c r="G101" s="593">
        <v>21.858677177543999</v>
      </c>
      <c r="H101" s="595">
        <v>9.4429599999999994</v>
      </c>
      <c r="I101" s="592">
        <v>22.609559999999998</v>
      </c>
      <c r="J101" s="593">
        <v>0.75088282245500004</v>
      </c>
      <c r="K101" s="600">
        <v>0.172391950775</v>
      </c>
    </row>
    <row r="102" spans="1:11" ht="14.4" customHeight="1" thickBot="1" x14ac:dyDescent="0.35">
      <c r="A102" s="609" t="s">
        <v>394</v>
      </c>
      <c r="B102" s="587">
        <v>90.054209649132005</v>
      </c>
      <c r="C102" s="587">
        <v>98.7119</v>
      </c>
      <c r="D102" s="588">
        <v>8.6576903508680001</v>
      </c>
      <c r="E102" s="589">
        <v>1.0961386523129999</v>
      </c>
      <c r="F102" s="587">
        <v>88.169239295164999</v>
      </c>
      <c r="G102" s="588">
        <v>14.69487321586</v>
      </c>
      <c r="H102" s="590">
        <v>5.8615000000000004</v>
      </c>
      <c r="I102" s="587">
        <v>13.732799999999999</v>
      </c>
      <c r="J102" s="588">
        <v>-0.96207321586000005</v>
      </c>
      <c r="K102" s="591">
        <v>0.15575500151499999</v>
      </c>
    </row>
    <row r="103" spans="1:11" ht="14.4" customHeight="1" thickBot="1" x14ac:dyDescent="0.35">
      <c r="A103" s="609" t="s">
        <v>395</v>
      </c>
      <c r="B103" s="587">
        <v>40.130829414986003</v>
      </c>
      <c r="C103" s="587">
        <v>46.508879999999998</v>
      </c>
      <c r="D103" s="588">
        <v>6.3780505850129998</v>
      </c>
      <c r="E103" s="589">
        <v>1.158931441936</v>
      </c>
      <c r="F103" s="587">
        <v>42.982823770101</v>
      </c>
      <c r="G103" s="588">
        <v>7.1638039616829996</v>
      </c>
      <c r="H103" s="590">
        <v>3.5814599999999999</v>
      </c>
      <c r="I103" s="587">
        <v>8.8767600000000009</v>
      </c>
      <c r="J103" s="588">
        <v>1.7129560383160001</v>
      </c>
      <c r="K103" s="591">
        <v>0.206518772416</v>
      </c>
    </row>
    <row r="104" spans="1:11" ht="14.4" customHeight="1" thickBot="1" x14ac:dyDescent="0.35">
      <c r="A104" s="608" t="s">
        <v>396</v>
      </c>
      <c r="B104" s="592">
        <v>128.923725991092</v>
      </c>
      <c r="C104" s="592">
        <v>144.17805000000001</v>
      </c>
      <c r="D104" s="593">
        <v>15.254324008908</v>
      </c>
      <c r="E104" s="599">
        <v>1.118320533258</v>
      </c>
      <c r="F104" s="592">
        <v>108.64328963001201</v>
      </c>
      <c r="G104" s="593">
        <v>18.107214938335002</v>
      </c>
      <c r="H104" s="595">
        <v>3.8567200000000001</v>
      </c>
      <c r="I104" s="592">
        <v>28.688600000000001</v>
      </c>
      <c r="J104" s="593">
        <v>10.581385061663999</v>
      </c>
      <c r="K104" s="600">
        <v>0.26406232817199998</v>
      </c>
    </row>
    <row r="105" spans="1:11" ht="14.4" customHeight="1" thickBot="1" x14ac:dyDescent="0.35">
      <c r="A105" s="609" t="s">
        <v>397</v>
      </c>
      <c r="B105" s="587">
        <v>84.977938375546998</v>
      </c>
      <c r="C105" s="587">
        <v>79.515000000000001</v>
      </c>
      <c r="D105" s="588">
        <v>-5.462938375547</v>
      </c>
      <c r="E105" s="589">
        <v>0.93571345127899996</v>
      </c>
      <c r="F105" s="587">
        <v>73.010032857962997</v>
      </c>
      <c r="G105" s="588">
        <v>12.16833880966</v>
      </c>
      <c r="H105" s="590">
        <v>4.9406564584124654E-324</v>
      </c>
      <c r="I105" s="587">
        <v>19.574999999999999</v>
      </c>
      <c r="J105" s="588">
        <v>7.4066611903390003</v>
      </c>
      <c r="K105" s="591">
        <v>0.26811383632800001</v>
      </c>
    </row>
    <row r="106" spans="1:11" ht="14.4" customHeight="1" thickBot="1" x14ac:dyDescent="0.35">
      <c r="A106" s="609" t="s">
        <v>398</v>
      </c>
      <c r="B106" s="587">
        <v>43.945787615543999</v>
      </c>
      <c r="C106" s="587">
        <v>64.663049999999998</v>
      </c>
      <c r="D106" s="588">
        <v>20.717262384455001</v>
      </c>
      <c r="E106" s="589">
        <v>1.4714277182990001</v>
      </c>
      <c r="F106" s="587">
        <v>35.633256772048</v>
      </c>
      <c r="G106" s="588">
        <v>5.9388761286739999</v>
      </c>
      <c r="H106" s="590">
        <v>3.8567200000000001</v>
      </c>
      <c r="I106" s="587">
        <v>9.1135999999999999</v>
      </c>
      <c r="J106" s="588">
        <v>3.1747238713249999</v>
      </c>
      <c r="K106" s="591">
        <v>0.25576107337800003</v>
      </c>
    </row>
    <row r="107" spans="1:11" ht="14.4" customHeight="1" thickBot="1" x14ac:dyDescent="0.35">
      <c r="A107" s="608" t="s">
        <v>399</v>
      </c>
      <c r="B107" s="592">
        <v>4.9406564584124654E-324</v>
      </c>
      <c r="C107" s="592">
        <v>58.5</v>
      </c>
      <c r="D107" s="593">
        <v>58.5</v>
      </c>
      <c r="E107" s="594" t="s">
        <v>305</v>
      </c>
      <c r="F107" s="592">
        <v>0</v>
      </c>
      <c r="G107" s="593">
        <v>0</v>
      </c>
      <c r="H107" s="595">
        <v>4.9406564584124654E-324</v>
      </c>
      <c r="I107" s="592">
        <v>9.8813129168249309E-324</v>
      </c>
      <c r="J107" s="593">
        <v>9.8813129168249309E-324</v>
      </c>
      <c r="K107" s="596" t="s">
        <v>299</v>
      </c>
    </row>
    <row r="108" spans="1:11" ht="14.4" customHeight="1" thickBot="1" x14ac:dyDescent="0.35">
      <c r="A108" s="609" t="s">
        <v>400</v>
      </c>
      <c r="B108" s="587">
        <v>4.9406564584124654E-324</v>
      </c>
      <c r="C108" s="587">
        <v>58.5</v>
      </c>
      <c r="D108" s="588">
        <v>58.5</v>
      </c>
      <c r="E108" s="597" t="s">
        <v>305</v>
      </c>
      <c r="F108" s="587">
        <v>0</v>
      </c>
      <c r="G108" s="588">
        <v>0</v>
      </c>
      <c r="H108" s="590">
        <v>4.9406564584124654E-324</v>
      </c>
      <c r="I108" s="587">
        <v>9.8813129168249309E-324</v>
      </c>
      <c r="J108" s="588">
        <v>9.8813129168249309E-324</v>
      </c>
      <c r="K108" s="598" t="s">
        <v>299</v>
      </c>
    </row>
    <row r="109" spans="1:11" ht="14.4" customHeight="1" thickBot="1" x14ac:dyDescent="0.35">
      <c r="A109" s="608" t="s">
        <v>401</v>
      </c>
      <c r="B109" s="592">
        <v>3051.0090727898901</v>
      </c>
      <c r="C109" s="592">
        <v>3203.4594200000001</v>
      </c>
      <c r="D109" s="593">
        <v>152.450347210111</v>
      </c>
      <c r="E109" s="599">
        <v>1.049967189075</v>
      </c>
      <c r="F109" s="592">
        <v>3213.8487471641502</v>
      </c>
      <c r="G109" s="593">
        <v>535.64145786069105</v>
      </c>
      <c r="H109" s="595">
        <v>27.40427</v>
      </c>
      <c r="I109" s="592">
        <v>287.18989000000101</v>
      </c>
      <c r="J109" s="593">
        <v>-248.45156786069001</v>
      </c>
      <c r="K109" s="600">
        <v>8.9360113867000004E-2</v>
      </c>
    </row>
    <row r="110" spans="1:11" ht="14.4" customHeight="1" thickBot="1" x14ac:dyDescent="0.35">
      <c r="A110" s="609" t="s">
        <v>402</v>
      </c>
      <c r="B110" s="587">
        <v>2672.0027132016899</v>
      </c>
      <c r="C110" s="587">
        <v>2847.3724000000002</v>
      </c>
      <c r="D110" s="588">
        <v>175.36968679831099</v>
      </c>
      <c r="E110" s="589">
        <v>1.0656323011690001</v>
      </c>
      <c r="F110" s="587">
        <v>2857.0167045778699</v>
      </c>
      <c r="G110" s="588">
        <v>476.16945076297901</v>
      </c>
      <c r="H110" s="590">
        <v>4.9406564584124654E-324</v>
      </c>
      <c r="I110" s="587">
        <v>229.69059000000101</v>
      </c>
      <c r="J110" s="588">
        <v>-246.478860762978</v>
      </c>
      <c r="K110" s="591">
        <v>8.0395256223000006E-2</v>
      </c>
    </row>
    <row r="111" spans="1:11" ht="14.4" customHeight="1" thickBot="1" x14ac:dyDescent="0.35">
      <c r="A111" s="609" t="s">
        <v>403</v>
      </c>
      <c r="B111" s="587">
        <v>41.840372957428002</v>
      </c>
      <c r="C111" s="587">
        <v>14.16</v>
      </c>
      <c r="D111" s="588">
        <v>-27.680372957427998</v>
      </c>
      <c r="E111" s="589">
        <v>0.33842910564799999</v>
      </c>
      <c r="F111" s="587">
        <v>12.128051669611001</v>
      </c>
      <c r="G111" s="588">
        <v>2.0213419449350001</v>
      </c>
      <c r="H111" s="590">
        <v>0.182</v>
      </c>
      <c r="I111" s="587">
        <v>0.182</v>
      </c>
      <c r="J111" s="588">
        <v>-1.8393419449349999</v>
      </c>
      <c r="K111" s="591">
        <v>1.5006532372E-2</v>
      </c>
    </row>
    <row r="112" spans="1:11" ht="14.4" customHeight="1" thickBot="1" x14ac:dyDescent="0.35">
      <c r="A112" s="609" t="s">
        <v>404</v>
      </c>
      <c r="B112" s="587">
        <v>337.16598663077201</v>
      </c>
      <c r="C112" s="587">
        <v>341.92702000000003</v>
      </c>
      <c r="D112" s="588">
        <v>4.7610333692270004</v>
      </c>
      <c r="E112" s="589">
        <v>1.0141207404000001</v>
      </c>
      <c r="F112" s="587">
        <v>344.70399091666201</v>
      </c>
      <c r="G112" s="588">
        <v>57.450665152776999</v>
      </c>
      <c r="H112" s="590">
        <v>27.222270000000002</v>
      </c>
      <c r="I112" s="587">
        <v>57.317300000000003</v>
      </c>
      <c r="J112" s="588">
        <v>-0.133365152776</v>
      </c>
      <c r="K112" s="591">
        <v>0.16627976904899999</v>
      </c>
    </row>
    <row r="113" spans="1:11" ht="14.4" customHeight="1" thickBot="1" x14ac:dyDescent="0.35">
      <c r="A113" s="608" t="s">
        <v>405</v>
      </c>
      <c r="B113" s="592">
        <v>1167.07224147324</v>
      </c>
      <c r="C113" s="592">
        <v>1175.4338499999999</v>
      </c>
      <c r="D113" s="593">
        <v>8.3616085267629998</v>
      </c>
      <c r="E113" s="599">
        <v>1.007164602352</v>
      </c>
      <c r="F113" s="592">
        <v>1016.08947980826</v>
      </c>
      <c r="G113" s="593">
        <v>169.34824663471099</v>
      </c>
      <c r="H113" s="595">
        <v>50.551259999999999</v>
      </c>
      <c r="I113" s="592">
        <v>75.138159999999999</v>
      </c>
      <c r="J113" s="593">
        <v>-94.210086634709995</v>
      </c>
      <c r="K113" s="600">
        <v>7.3948369205999995E-2</v>
      </c>
    </row>
    <row r="114" spans="1:11" ht="14.4" customHeight="1" thickBot="1" x14ac:dyDescent="0.35">
      <c r="A114" s="609" t="s">
        <v>406</v>
      </c>
      <c r="B114" s="587">
        <v>5.0065338969699997</v>
      </c>
      <c r="C114" s="587">
        <v>4.8499999999999996</v>
      </c>
      <c r="D114" s="588">
        <v>-0.15653389697</v>
      </c>
      <c r="E114" s="589">
        <v>0.96873407826799995</v>
      </c>
      <c r="F114" s="587">
        <v>4.9406564584124654E-324</v>
      </c>
      <c r="G114" s="588">
        <v>0</v>
      </c>
      <c r="H114" s="590">
        <v>4.9406564584124654E-324</v>
      </c>
      <c r="I114" s="587">
        <v>9.8813129168249309E-324</v>
      </c>
      <c r="J114" s="588">
        <v>9.8813129168249309E-324</v>
      </c>
      <c r="K114" s="591">
        <v>2</v>
      </c>
    </row>
    <row r="115" spans="1:11" ht="14.4" customHeight="1" thickBot="1" x14ac:dyDescent="0.35">
      <c r="A115" s="609" t="s">
        <v>407</v>
      </c>
      <c r="B115" s="587">
        <v>821.49817567930597</v>
      </c>
      <c r="C115" s="587">
        <v>814.18169999999998</v>
      </c>
      <c r="D115" s="588">
        <v>-7.3164756793050003</v>
      </c>
      <c r="E115" s="589">
        <v>0.99109374080599999</v>
      </c>
      <c r="F115" s="587">
        <v>712.07692792032003</v>
      </c>
      <c r="G115" s="588">
        <v>118.67948798672001</v>
      </c>
      <c r="H115" s="590">
        <v>8.9321999999999999</v>
      </c>
      <c r="I115" s="587">
        <v>32.006599999999999</v>
      </c>
      <c r="J115" s="588">
        <v>-86.672887986719005</v>
      </c>
      <c r="K115" s="591">
        <v>4.4948233462999997E-2</v>
      </c>
    </row>
    <row r="116" spans="1:11" ht="14.4" customHeight="1" thickBot="1" x14ac:dyDescent="0.35">
      <c r="A116" s="609" t="s">
        <v>408</v>
      </c>
      <c r="B116" s="587">
        <v>49.974222849622002</v>
      </c>
      <c r="C116" s="587">
        <v>60.144739999999999</v>
      </c>
      <c r="D116" s="588">
        <v>10.170517150378</v>
      </c>
      <c r="E116" s="589">
        <v>1.203515263878</v>
      </c>
      <c r="F116" s="587">
        <v>66.024051504878997</v>
      </c>
      <c r="G116" s="588">
        <v>11.004008584146</v>
      </c>
      <c r="H116" s="590">
        <v>2.2385000000000002</v>
      </c>
      <c r="I116" s="587">
        <v>2.2385000000000002</v>
      </c>
      <c r="J116" s="588">
        <v>-8.7655085841459996</v>
      </c>
      <c r="K116" s="591">
        <v>3.3904311367999998E-2</v>
      </c>
    </row>
    <row r="117" spans="1:11" ht="14.4" customHeight="1" thickBot="1" x14ac:dyDescent="0.35">
      <c r="A117" s="609" t="s">
        <v>409</v>
      </c>
      <c r="B117" s="587">
        <v>26.243013680314</v>
      </c>
      <c r="C117" s="587">
        <v>134.68043</v>
      </c>
      <c r="D117" s="588">
        <v>108.43741631968599</v>
      </c>
      <c r="E117" s="589">
        <v>5.1320489194050003</v>
      </c>
      <c r="F117" s="587">
        <v>55.266952660858998</v>
      </c>
      <c r="G117" s="588">
        <v>9.2111587768090004</v>
      </c>
      <c r="H117" s="590">
        <v>12.968439999999999</v>
      </c>
      <c r="I117" s="587">
        <v>14.48094</v>
      </c>
      <c r="J117" s="588">
        <v>5.2697812231899999</v>
      </c>
      <c r="K117" s="591">
        <v>0.26201806509600001</v>
      </c>
    </row>
    <row r="118" spans="1:11" ht="14.4" customHeight="1" thickBot="1" x14ac:dyDescent="0.35">
      <c r="A118" s="609" t="s">
        <v>410</v>
      </c>
      <c r="B118" s="587">
        <v>264.35029536702302</v>
      </c>
      <c r="C118" s="587">
        <v>161.57697999999999</v>
      </c>
      <c r="D118" s="588">
        <v>-102.773315367023</v>
      </c>
      <c r="E118" s="589">
        <v>0.61122299778599998</v>
      </c>
      <c r="F118" s="587">
        <v>182.721547722205</v>
      </c>
      <c r="G118" s="588">
        <v>30.453591287034001</v>
      </c>
      <c r="H118" s="590">
        <v>26.412120000000002</v>
      </c>
      <c r="I118" s="587">
        <v>26.412120000000002</v>
      </c>
      <c r="J118" s="588">
        <v>-4.0414712870339997</v>
      </c>
      <c r="K118" s="591">
        <v>0.14454846912800001</v>
      </c>
    </row>
    <row r="119" spans="1:11" ht="14.4" customHeight="1" thickBot="1" x14ac:dyDescent="0.35">
      <c r="A119" s="608" t="s">
        <v>411</v>
      </c>
      <c r="B119" s="592">
        <v>0</v>
      </c>
      <c r="C119" s="592">
        <v>0.94499999999999995</v>
      </c>
      <c r="D119" s="593">
        <v>0.94499999999999995</v>
      </c>
      <c r="E119" s="594" t="s">
        <v>299</v>
      </c>
      <c r="F119" s="592">
        <v>0</v>
      </c>
      <c r="G119" s="593">
        <v>0</v>
      </c>
      <c r="H119" s="595">
        <v>4.9406564584124654E-324</v>
      </c>
      <c r="I119" s="592">
        <v>9.8813129168249309E-324</v>
      </c>
      <c r="J119" s="593">
        <v>9.8813129168249309E-324</v>
      </c>
      <c r="K119" s="596" t="s">
        <v>299</v>
      </c>
    </row>
    <row r="120" spans="1:11" ht="14.4" customHeight="1" thickBot="1" x14ac:dyDescent="0.35">
      <c r="A120" s="609" t="s">
        <v>412</v>
      </c>
      <c r="B120" s="587">
        <v>0</v>
      </c>
      <c r="C120" s="587">
        <v>0.94499999999999995</v>
      </c>
      <c r="D120" s="588">
        <v>0.94499999999999995</v>
      </c>
      <c r="E120" s="597" t="s">
        <v>299</v>
      </c>
      <c r="F120" s="587">
        <v>0</v>
      </c>
      <c r="G120" s="588">
        <v>0</v>
      </c>
      <c r="H120" s="590">
        <v>4.9406564584124654E-324</v>
      </c>
      <c r="I120" s="587">
        <v>9.8813129168249309E-324</v>
      </c>
      <c r="J120" s="588">
        <v>9.8813129168249309E-324</v>
      </c>
      <c r="K120" s="598" t="s">
        <v>299</v>
      </c>
    </row>
    <row r="121" spans="1:11" ht="14.4" customHeight="1" thickBot="1" x14ac:dyDescent="0.35">
      <c r="A121" s="606" t="s">
        <v>51</v>
      </c>
      <c r="B121" s="587">
        <v>82648.977817298801</v>
      </c>
      <c r="C121" s="587">
        <v>90688.856480000104</v>
      </c>
      <c r="D121" s="588">
        <v>8039.8786627012596</v>
      </c>
      <c r="E121" s="589">
        <v>1.097277411953</v>
      </c>
      <c r="F121" s="587">
        <v>85844.420751206999</v>
      </c>
      <c r="G121" s="588">
        <v>14307.4034585345</v>
      </c>
      <c r="H121" s="590">
        <v>6751.1056500000004</v>
      </c>
      <c r="I121" s="587">
        <v>13684.00894</v>
      </c>
      <c r="J121" s="588">
        <v>-623.39451853447099</v>
      </c>
      <c r="K121" s="591">
        <v>0.159404755955</v>
      </c>
    </row>
    <row r="122" spans="1:11" ht="14.4" customHeight="1" thickBot="1" x14ac:dyDescent="0.35">
      <c r="A122" s="612" t="s">
        <v>413</v>
      </c>
      <c r="B122" s="592">
        <v>61371.999999996602</v>
      </c>
      <c r="C122" s="592">
        <v>67349.328999999998</v>
      </c>
      <c r="D122" s="593">
        <v>5977.3290000034003</v>
      </c>
      <c r="E122" s="599">
        <v>1.0973950498589999</v>
      </c>
      <c r="F122" s="592">
        <v>63840.999999998799</v>
      </c>
      <c r="G122" s="593">
        <v>10640.166666666501</v>
      </c>
      <c r="H122" s="595">
        <v>5006.7439999999997</v>
      </c>
      <c r="I122" s="592">
        <v>10145.742</v>
      </c>
      <c r="J122" s="593">
        <v>-494.42466666644799</v>
      </c>
      <c r="K122" s="600">
        <v>0.15892204069400001</v>
      </c>
    </row>
    <row r="123" spans="1:11" ht="14.4" customHeight="1" thickBot="1" x14ac:dyDescent="0.35">
      <c r="A123" s="608" t="s">
        <v>414</v>
      </c>
      <c r="B123" s="592">
        <v>60781.999999996697</v>
      </c>
      <c r="C123" s="592">
        <v>66481.634000000005</v>
      </c>
      <c r="D123" s="593">
        <v>5699.6340000033797</v>
      </c>
      <c r="E123" s="599">
        <v>1.093771741634</v>
      </c>
      <c r="F123" s="592">
        <v>62864.999999998901</v>
      </c>
      <c r="G123" s="593">
        <v>10477.4999999998</v>
      </c>
      <c r="H123" s="595">
        <v>4923.1570000000002</v>
      </c>
      <c r="I123" s="592">
        <v>9989.0440000000308</v>
      </c>
      <c r="J123" s="593">
        <v>-488.45599999978401</v>
      </c>
      <c r="K123" s="600">
        <v>0.15889674699699999</v>
      </c>
    </row>
    <row r="124" spans="1:11" ht="14.4" customHeight="1" thickBot="1" x14ac:dyDescent="0.35">
      <c r="A124" s="609" t="s">
        <v>415</v>
      </c>
      <c r="B124" s="587">
        <v>60781.999999996697</v>
      </c>
      <c r="C124" s="587">
        <v>66481.634000000005</v>
      </c>
      <c r="D124" s="588">
        <v>5699.6340000033797</v>
      </c>
      <c r="E124" s="589">
        <v>1.093771741634</v>
      </c>
      <c r="F124" s="587">
        <v>62864.999999998901</v>
      </c>
      <c r="G124" s="588">
        <v>10477.4999999998</v>
      </c>
      <c r="H124" s="590">
        <v>4923.1570000000002</v>
      </c>
      <c r="I124" s="587">
        <v>9989.0440000000308</v>
      </c>
      <c r="J124" s="588">
        <v>-488.45599999978401</v>
      </c>
      <c r="K124" s="591">
        <v>0.15889674699699999</v>
      </c>
    </row>
    <row r="125" spans="1:11" ht="14.4" customHeight="1" thickBot="1" x14ac:dyDescent="0.35">
      <c r="A125" s="608" t="s">
        <v>416</v>
      </c>
      <c r="B125" s="592">
        <v>0</v>
      </c>
      <c r="C125" s="592">
        <v>4.9406564584124654E-324</v>
      </c>
      <c r="D125" s="593">
        <v>4.9406564584124654E-324</v>
      </c>
      <c r="E125" s="594" t="s">
        <v>299</v>
      </c>
      <c r="F125" s="592">
        <v>4.9406564584124654E-324</v>
      </c>
      <c r="G125" s="593">
        <v>0</v>
      </c>
      <c r="H125" s="595">
        <v>0.24299999999999999</v>
      </c>
      <c r="I125" s="592">
        <v>0.24299999999999999</v>
      </c>
      <c r="J125" s="593">
        <v>0.24299999999999999</v>
      </c>
      <c r="K125" s="596" t="s">
        <v>305</v>
      </c>
    </row>
    <row r="126" spans="1:11" ht="14.4" customHeight="1" thickBot="1" x14ac:dyDescent="0.35">
      <c r="A126" s="609" t="s">
        <v>417</v>
      </c>
      <c r="B126" s="587">
        <v>0</v>
      </c>
      <c r="C126" s="587">
        <v>4.9406564584124654E-324</v>
      </c>
      <c r="D126" s="588">
        <v>4.9406564584124654E-324</v>
      </c>
      <c r="E126" s="597" t="s">
        <v>299</v>
      </c>
      <c r="F126" s="587">
        <v>4.9406564584124654E-324</v>
      </c>
      <c r="G126" s="588">
        <v>0</v>
      </c>
      <c r="H126" s="590">
        <v>0.24299999999999999</v>
      </c>
      <c r="I126" s="587">
        <v>0.24299999999999999</v>
      </c>
      <c r="J126" s="588">
        <v>0.24299999999999999</v>
      </c>
      <c r="K126" s="598" t="s">
        <v>305</v>
      </c>
    </row>
    <row r="127" spans="1:11" ht="14.4" customHeight="1" thickBot="1" x14ac:dyDescent="0.35">
      <c r="A127" s="608" t="s">
        <v>418</v>
      </c>
      <c r="B127" s="592">
        <v>589.99999999996805</v>
      </c>
      <c r="C127" s="592">
        <v>670.400000000001</v>
      </c>
      <c r="D127" s="593">
        <v>80.400000000031994</v>
      </c>
      <c r="E127" s="599">
        <v>1.1362711864399999</v>
      </c>
      <c r="F127" s="592">
        <v>766.99999999998499</v>
      </c>
      <c r="G127" s="593">
        <v>127.833333333331</v>
      </c>
      <c r="H127" s="595">
        <v>66</v>
      </c>
      <c r="I127" s="592">
        <v>129.9</v>
      </c>
      <c r="J127" s="593">
        <v>2.0666666666690001</v>
      </c>
      <c r="K127" s="600">
        <v>0.169361147327</v>
      </c>
    </row>
    <row r="128" spans="1:11" ht="14.4" customHeight="1" thickBot="1" x14ac:dyDescent="0.35">
      <c r="A128" s="609" t="s">
        <v>419</v>
      </c>
      <c r="B128" s="587">
        <v>589.99999999996805</v>
      </c>
      <c r="C128" s="587">
        <v>670.400000000001</v>
      </c>
      <c r="D128" s="588">
        <v>80.400000000031994</v>
      </c>
      <c r="E128" s="589">
        <v>1.1362711864399999</v>
      </c>
      <c r="F128" s="587">
        <v>766.99999999998499</v>
      </c>
      <c r="G128" s="588">
        <v>127.833333333331</v>
      </c>
      <c r="H128" s="590">
        <v>66</v>
      </c>
      <c r="I128" s="587">
        <v>129.9</v>
      </c>
      <c r="J128" s="588">
        <v>2.0666666666690001</v>
      </c>
      <c r="K128" s="591">
        <v>0.169361147327</v>
      </c>
    </row>
    <row r="129" spans="1:11" ht="14.4" customHeight="1" thickBot="1" x14ac:dyDescent="0.35">
      <c r="A129" s="608" t="s">
        <v>420</v>
      </c>
      <c r="B129" s="592">
        <v>0</v>
      </c>
      <c r="C129" s="592">
        <v>197.29499999999999</v>
      </c>
      <c r="D129" s="593">
        <v>197.29499999999999</v>
      </c>
      <c r="E129" s="594" t="s">
        <v>299</v>
      </c>
      <c r="F129" s="592">
        <v>208.99999999999599</v>
      </c>
      <c r="G129" s="593">
        <v>34.833333333332</v>
      </c>
      <c r="H129" s="595">
        <v>17.344000000000001</v>
      </c>
      <c r="I129" s="592">
        <v>26.555</v>
      </c>
      <c r="J129" s="593">
        <v>-8.2783333333320002</v>
      </c>
      <c r="K129" s="600">
        <v>0.12705741626700001</v>
      </c>
    </row>
    <row r="130" spans="1:11" ht="14.4" customHeight="1" thickBot="1" x14ac:dyDescent="0.35">
      <c r="A130" s="609" t="s">
        <v>421</v>
      </c>
      <c r="B130" s="587">
        <v>0</v>
      </c>
      <c r="C130" s="587">
        <v>197.29499999999999</v>
      </c>
      <c r="D130" s="588">
        <v>197.29499999999999</v>
      </c>
      <c r="E130" s="597" t="s">
        <v>299</v>
      </c>
      <c r="F130" s="587">
        <v>208.99999999999599</v>
      </c>
      <c r="G130" s="588">
        <v>34.833333333332</v>
      </c>
      <c r="H130" s="590">
        <v>17.344000000000001</v>
      </c>
      <c r="I130" s="587">
        <v>26.555</v>
      </c>
      <c r="J130" s="588">
        <v>-8.2783333333320002</v>
      </c>
      <c r="K130" s="591">
        <v>0.12705741626700001</v>
      </c>
    </row>
    <row r="131" spans="1:11" ht="14.4" customHeight="1" thickBot="1" x14ac:dyDescent="0.35">
      <c r="A131" s="607" t="s">
        <v>422</v>
      </c>
      <c r="B131" s="587">
        <v>20667.977817302199</v>
      </c>
      <c r="C131" s="587">
        <v>22672.733840000001</v>
      </c>
      <c r="D131" s="588">
        <v>2004.7560226977901</v>
      </c>
      <c r="E131" s="589">
        <v>1.0969981698460001</v>
      </c>
      <c r="F131" s="587">
        <v>21375.420751208199</v>
      </c>
      <c r="G131" s="588">
        <v>3562.57012520137</v>
      </c>
      <c r="H131" s="590">
        <v>1694.95712</v>
      </c>
      <c r="I131" s="587">
        <v>3438.1118200000101</v>
      </c>
      <c r="J131" s="588">
        <v>-124.45830520136199</v>
      </c>
      <c r="K131" s="591">
        <v>0.16084417050800001</v>
      </c>
    </row>
    <row r="132" spans="1:11" ht="14.4" customHeight="1" thickBot="1" x14ac:dyDescent="0.35">
      <c r="A132" s="608" t="s">
        <v>423</v>
      </c>
      <c r="B132" s="592">
        <v>5470.9999578901698</v>
      </c>
      <c r="C132" s="592">
        <v>6034.7884800000002</v>
      </c>
      <c r="D132" s="593">
        <v>563.78852210983598</v>
      </c>
      <c r="E132" s="599">
        <v>1.1030503612589999</v>
      </c>
      <c r="F132" s="592">
        <v>5657.4207512085404</v>
      </c>
      <c r="G132" s="593">
        <v>942.90345853475606</v>
      </c>
      <c r="H132" s="595">
        <v>448.26261</v>
      </c>
      <c r="I132" s="592">
        <v>909.56732000000204</v>
      </c>
      <c r="J132" s="593">
        <v>-33.336138534753999</v>
      </c>
      <c r="K132" s="600">
        <v>0.160774204359</v>
      </c>
    </row>
    <row r="133" spans="1:11" ht="14.4" customHeight="1" thickBot="1" x14ac:dyDescent="0.35">
      <c r="A133" s="609" t="s">
        <v>424</v>
      </c>
      <c r="B133" s="587">
        <v>5470.9999578901698</v>
      </c>
      <c r="C133" s="587">
        <v>6034.7884800000002</v>
      </c>
      <c r="D133" s="588">
        <v>563.78852210983598</v>
      </c>
      <c r="E133" s="589">
        <v>1.1030503612589999</v>
      </c>
      <c r="F133" s="587">
        <v>5657.4207512085404</v>
      </c>
      <c r="G133" s="588">
        <v>942.90345853475606</v>
      </c>
      <c r="H133" s="590">
        <v>448.26261</v>
      </c>
      <c r="I133" s="587">
        <v>909.56732000000204</v>
      </c>
      <c r="J133" s="588">
        <v>-33.336138534753999</v>
      </c>
      <c r="K133" s="591">
        <v>0.160774204359</v>
      </c>
    </row>
    <row r="134" spans="1:11" ht="14.4" customHeight="1" thickBot="1" x14ac:dyDescent="0.35">
      <c r="A134" s="608" t="s">
        <v>425</v>
      </c>
      <c r="B134" s="592">
        <v>15196.9778594121</v>
      </c>
      <c r="C134" s="592">
        <v>16637.945360000002</v>
      </c>
      <c r="D134" s="593">
        <v>1440.9675005879501</v>
      </c>
      <c r="E134" s="599">
        <v>1.0948193459190001</v>
      </c>
      <c r="F134" s="592">
        <v>15717.9999999997</v>
      </c>
      <c r="G134" s="593">
        <v>2619.6666666666101</v>
      </c>
      <c r="H134" s="595">
        <v>1246.69451</v>
      </c>
      <c r="I134" s="592">
        <v>2528.54450000001</v>
      </c>
      <c r="J134" s="593">
        <v>-91.122166666607001</v>
      </c>
      <c r="K134" s="600">
        <v>0.160869353607</v>
      </c>
    </row>
    <row r="135" spans="1:11" ht="14.4" customHeight="1" thickBot="1" x14ac:dyDescent="0.35">
      <c r="A135" s="609" t="s">
        <v>426</v>
      </c>
      <c r="B135" s="587">
        <v>15196.9778594121</v>
      </c>
      <c r="C135" s="587">
        <v>16637.945360000002</v>
      </c>
      <c r="D135" s="588">
        <v>1440.9675005879501</v>
      </c>
      <c r="E135" s="589">
        <v>1.0948193459190001</v>
      </c>
      <c r="F135" s="587">
        <v>15717.9999999997</v>
      </c>
      <c r="G135" s="588">
        <v>2619.6666666666101</v>
      </c>
      <c r="H135" s="590">
        <v>1246.69451</v>
      </c>
      <c r="I135" s="587">
        <v>2528.54450000001</v>
      </c>
      <c r="J135" s="588">
        <v>-91.122166666607001</v>
      </c>
      <c r="K135" s="591">
        <v>0.160869353607</v>
      </c>
    </row>
    <row r="136" spans="1:11" ht="14.4" customHeight="1" thickBot="1" x14ac:dyDescent="0.35">
      <c r="A136" s="607" t="s">
        <v>427</v>
      </c>
      <c r="B136" s="587">
        <v>608.99999999996601</v>
      </c>
      <c r="C136" s="587">
        <v>666.79363999999998</v>
      </c>
      <c r="D136" s="588">
        <v>57.793640000033001</v>
      </c>
      <c r="E136" s="589">
        <v>1.0948992446629999</v>
      </c>
      <c r="F136" s="587">
        <v>627.99999999998704</v>
      </c>
      <c r="G136" s="588">
        <v>104.66666666666499</v>
      </c>
      <c r="H136" s="590">
        <v>49.404530000000001</v>
      </c>
      <c r="I136" s="587">
        <v>100.15512</v>
      </c>
      <c r="J136" s="588">
        <v>-4.5115466666639996</v>
      </c>
      <c r="K136" s="591">
        <v>0.159482675159</v>
      </c>
    </row>
    <row r="137" spans="1:11" ht="14.4" customHeight="1" thickBot="1" x14ac:dyDescent="0.35">
      <c r="A137" s="608" t="s">
        <v>428</v>
      </c>
      <c r="B137" s="592">
        <v>608.99999999996601</v>
      </c>
      <c r="C137" s="592">
        <v>666.79363999999998</v>
      </c>
      <c r="D137" s="593">
        <v>57.793640000033001</v>
      </c>
      <c r="E137" s="599">
        <v>1.0948992446629999</v>
      </c>
      <c r="F137" s="592">
        <v>627.99999999998704</v>
      </c>
      <c r="G137" s="593">
        <v>104.66666666666499</v>
      </c>
      <c r="H137" s="595">
        <v>49.404530000000001</v>
      </c>
      <c r="I137" s="592">
        <v>100.15512</v>
      </c>
      <c r="J137" s="593">
        <v>-4.5115466666639996</v>
      </c>
      <c r="K137" s="600">
        <v>0.159482675159</v>
      </c>
    </row>
    <row r="138" spans="1:11" ht="14.4" customHeight="1" thickBot="1" x14ac:dyDescent="0.35">
      <c r="A138" s="609" t="s">
        <v>429</v>
      </c>
      <c r="B138" s="587">
        <v>608.99999999996601</v>
      </c>
      <c r="C138" s="587">
        <v>666.79363999999998</v>
      </c>
      <c r="D138" s="588">
        <v>57.793640000033001</v>
      </c>
      <c r="E138" s="589">
        <v>1.0948992446629999</v>
      </c>
      <c r="F138" s="587">
        <v>627.99999999998704</v>
      </c>
      <c r="G138" s="588">
        <v>104.66666666666499</v>
      </c>
      <c r="H138" s="590">
        <v>49.404530000000001</v>
      </c>
      <c r="I138" s="587">
        <v>100.15512</v>
      </c>
      <c r="J138" s="588">
        <v>-4.5115466666639996</v>
      </c>
      <c r="K138" s="591">
        <v>0.159482675159</v>
      </c>
    </row>
    <row r="139" spans="1:11" ht="14.4" customHeight="1" thickBot="1" x14ac:dyDescent="0.35">
      <c r="A139" s="606" t="s">
        <v>430</v>
      </c>
      <c r="B139" s="587">
        <v>0</v>
      </c>
      <c r="C139" s="587">
        <v>1841.3243499999901</v>
      </c>
      <c r="D139" s="588">
        <v>1841.3243499999901</v>
      </c>
      <c r="E139" s="597" t="s">
        <v>299</v>
      </c>
      <c r="F139" s="587">
        <v>0</v>
      </c>
      <c r="G139" s="588">
        <v>0</v>
      </c>
      <c r="H139" s="590">
        <v>16.199000000000002</v>
      </c>
      <c r="I139" s="587">
        <v>22.6435</v>
      </c>
      <c r="J139" s="588">
        <v>22.6435</v>
      </c>
      <c r="K139" s="598" t="s">
        <v>299</v>
      </c>
    </row>
    <row r="140" spans="1:11" ht="14.4" customHeight="1" thickBot="1" x14ac:dyDescent="0.35">
      <c r="A140" s="607" t="s">
        <v>431</v>
      </c>
      <c r="B140" s="587">
        <v>0</v>
      </c>
      <c r="C140" s="587">
        <v>1606.7069999999901</v>
      </c>
      <c r="D140" s="588">
        <v>1606.7069999999901</v>
      </c>
      <c r="E140" s="597" t="s">
        <v>299</v>
      </c>
      <c r="F140" s="587">
        <v>0</v>
      </c>
      <c r="G140" s="588">
        <v>0</v>
      </c>
      <c r="H140" s="590">
        <v>4.9406564584124654E-324</v>
      </c>
      <c r="I140" s="587">
        <v>9.8813129168249309E-324</v>
      </c>
      <c r="J140" s="588">
        <v>9.8813129168249309E-324</v>
      </c>
      <c r="K140" s="598" t="s">
        <v>299</v>
      </c>
    </row>
    <row r="141" spans="1:11" ht="14.4" customHeight="1" thickBot="1" x14ac:dyDescent="0.35">
      <c r="A141" s="608" t="s">
        <v>432</v>
      </c>
      <c r="B141" s="592">
        <v>0</v>
      </c>
      <c r="C141" s="592">
        <v>1606.7069999999901</v>
      </c>
      <c r="D141" s="593">
        <v>1606.7069999999901</v>
      </c>
      <c r="E141" s="594" t="s">
        <v>299</v>
      </c>
      <c r="F141" s="592">
        <v>0</v>
      </c>
      <c r="G141" s="593">
        <v>0</v>
      </c>
      <c r="H141" s="595">
        <v>4.9406564584124654E-324</v>
      </c>
      <c r="I141" s="592">
        <v>9.8813129168249309E-324</v>
      </c>
      <c r="J141" s="593">
        <v>9.8813129168249309E-324</v>
      </c>
      <c r="K141" s="596" t="s">
        <v>299</v>
      </c>
    </row>
    <row r="142" spans="1:11" ht="14.4" customHeight="1" thickBot="1" x14ac:dyDescent="0.35">
      <c r="A142" s="609" t="s">
        <v>433</v>
      </c>
      <c r="B142" s="587">
        <v>0</v>
      </c>
      <c r="C142" s="587">
        <v>1606.7069999999901</v>
      </c>
      <c r="D142" s="588">
        <v>1606.7069999999901</v>
      </c>
      <c r="E142" s="597" t="s">
        <v>299</v>
      </c>
      <c r="F142" s="587">
        <v>0</v>
      </c>
      <c r="G142" s="588">
        <v>0</v>
      </c>
      <c r="H142" s="590">
        <v>4.9406564584124654E-324</v>
      </c>
      <c r="I142" s="587">
        <v>9.8813129168249309E-324</v>
      </c>
      <c r="J142" s="588">
        <v>9.8813129168249309E-324</v>
      </c>
      <c r="K142" s="598" t="s">
        <v>299</v>
      </c>
    </row>
    <row r="143" spans="1:11" ht="14.4" customHeight="1" thickBot="1" x14ac:dyDescent="0.35">
      <c r="A143" s="607" t="s">
        <v>434</v>
      </c>
      <c r="B143" s="587">
        <v>0</v>
      </c>
      <c r="C143" s="587">
        <v>234.61734999999999</v>
      </c>
      <c r="D143" s="588">
        <v>234.61734999999999</v>
      </c>
      <c r="E143" s="597" t="s">
        <v>299</v>
      </c>
      <c r="F143" s="587">
        <v>0</v>
      </c>
      <c r="G143" s="588">
        <v>0</v>
      </c>
      <c r="H143" s="590">
        <v>16.199000000000002</v>
      </c>
      <c r="I143" s="587">
        <v>22.6435</v>
      </c>
      <c r="J143" s="588">
        <v>22.6435</v>
      </c>
      <c r="K143" s="598" t="s">
        <v>299</v>
      </c>
    </row>
    <row r="144" spans="1:11" ht="14.4" customHeight="1" thickBot="1" x14ac:dyDescent="0.35">
      <c r="A144" s="608" t="s">
        <v>435</v>
      </c>
      <c r="B144" s="592">
        <v>0</v>
      </c>
      <c r="C144" s="592">
        <v>145.96735000000001</v>
      </c>
      <c r="D144" s="593">
        <v>145.96735000000001</v>
      </c>
      <c r="E144" s="594" t="s">
        <v>299</v>
      </c>
      <c r="F144" s="592">
        <v>0</v>
      </c>
      <c r="G144" s="593">
        <v>0</v>
      </c>
      <c r="H144" s="595">
        <v>11.699</v>
      </c>
      <c r="I144" s="592">
        <v>15.7935</v>
      </c>
      <c r="J144" s="593">
        <v>15.7935</v>
      </c>
      <c r="K144" s="596" t="s">
        <v>299</v>
      </c>
    </row>
    <row r="145" spans="1:11" ht="14.4" customHeight="1" thickBot="1" x14ac:dyDescent="0.35">
      <c r="A145" s="609" t="s">
        <v>436</v>
      </c>
      <c r="B145" s="587">
        <v>0</v>
      </c>
      <c r="C145" s="587">
        <v>19.86035</v>
      </c>
      <c r="D145" s="588">
        <v>19.86035</v>
      </c>
      <c r="E145" s="597" t="s">
        <v>299</v>
      </c>
      <c r="F145" s="587">
        <v>0</v>
      </c>
      <c r="G145" s="588">
        <v>0</v>
      </c>
      <c r="H145" s="590">
        <v>4.9406564584124654E-324</v>
      </c>
      <c r="I145" s="587">
        <v>0.72250000000000003</v>
      </c>
      <c r="J145" s="588">
        <v>0.72250000000000003</v>
      </c>
      <c r="K145" s="598" t="s">
        <v>299</v>
      </c>
    </row>
    <row r="146" spans="1:11" ht="14.4" customHeight="1" thickBot="1" x14ac:dyDescent="0.35">
      <c r="A146" s="609" t="s">
        <v>437</v>
      </c>
      <c r="B146" s="587">
        <v>0</v>
      </c>
      <c r="C146" s="587">
        <v>75.763999999999996</v>
      </c>
      <c r="D146" s="588">
        <v>75.763999999999996</v>
      </c>
      <c r="E146" s="597" t="s">
        <v>299</v>
      </c>
      <c r="F146" s="587">
        <v>0</v>
      </c>
      <c r="G146" s="588">
        <v>0</v>
      </c>
      <c r="H146" s="590">
        <v>3.4</v>
      </c>
      <c r="I146" s="587">
        <v>3.4</v>
      </c>
      <c r="J146" s="588">
        <v>3.4</v>
      </c>
      <c r="K146" s="598" t="s">
        <v>299</v>
      </c>
    </row>
    <row r="147" spans="1:11" ht="14.4" customHeight="1" thickBot="1" x14ac:dyDescent="0.35">
      <c r="A147" s="609" t="s">
        <v>438</v>
      </c>
      <c r="B147" s="587">
        <v>0</v>
      </c>
      <c r="C147" s="587">
        <v>50.042999999999999</v>
      </c>
      <c r="D147" s="588">
        <v>50.042999999999999</v>
      </c>
      <c r="E147" s="597" t="s">
        <v>299</v>
      </c>
      <c r="F147" s="587">
        <v>0</v>
      </c>
      <c r="G147" s="588">
        <v>0</v>
      </c>
      <c r="H147" s="590">
        <v>8.2989999999999995</v>
      </c>
      <c r="I147" s="587">
        <v>11.670999999999999</v>
      </c>
      <c r="J147" s="588">
        <v>11.670999999999999</v>
      </c>
      <c r="K147" s="598" t="s">
        <v>299</v>
      </c>
    </row>
    <row r="148" spans="1:11" ht="14.4" customHeight="1" thickBot="1" x14ac:dyDescent="0.35">
      <c r="A148" s="609" t="s">
        <v>439</v>
      </c>
      <c r="B148" s="587">
        <v>0</v>
      </c>
      <c r="C148" s="587">
        <v>0.3</v>
      </c>
      <c r="D148" s="588">
        <v>0.3</v>
      </c>
      <c r="E148" s="597" t="s">
        <v>299</v>
      </c>
      <c r="F148" s="587">
        <v>0</v>
      </c>
      <c r="G148" s="588">
        <v>0</v>
      </c>
      <c r="H148" s="590">
        <v>4.9406564584124654E-324</v>
      </c>
      <c r="I148" s="587">
        <v>9.8813129168249309E-324</v>
      </c>
      <c r="J148" s="588">
        <v>9.8813129168249309E-324</v>
      </c>
      <c r="K148" s="598" t="s">
        <v>299</v>
      </c>
    </row>
    <row r="149" spans="1:11" ht="14.4" customHeight="1" thickBot="1" x14ac:dyDescent="0.35">
      <c r="A149" s="608" t="s">
        <v>440</v>
      </c>
      <c r="B149" s="592">
        <v>4.9406564584124654E-324</v>
      </c>
      <c r="C149" s="592">
        <v>3</v>
      </c>
      <c r="D149" s="593">
        <v>3</v>
      </c>
      <c r="E149" s="594" t="s">
        <v>305</v>
      </c>
      <c r="F149" s="592">
        <v>0</v>
      </c>
      <c r="G149" s="593">
        <v>0</v>
      </c>
      <c r="H149" s="595">
        <v>4.9406564584124654E-324</v>
      </c>
      <c r="I149" s="592">
        <v>9.8813129168249309E-324</v>
      </c>
      <c r="J149" s="593">
        <v>9.8813129168249309E-324</v>
      </c>
      <c r="K149" s="596" t="s">
        <v>299</v>
      </c>
    </row>
    <row r="150" spans="1:11" ht="14.4" customHeight="1" thickBot="1" x14ac:dyDescent="0.35">
      <c r="A150" s="609" t="s">
        <v>441</v>
      </c>
      <c r="B150" s="587">
        <v>4.9406564584124654E-324</v>
      </c>
      <c r="C150" s="587">
        <v>3</v>
      </c>
      <c r="D150" s="588">
        <v>3</v>
      </c>
      <c r="E150" s="597" t="s">
        <v>305</v>
      </c>
      <c r="F150" s="587">
        <v>0</v>
      </c>
      <c r="G150" s="588">
        <v>0</v>
      </c>
      <c r="H150" s="590">
        <v>4.9406564584124654E-324</v>
      </c>
      <c r="I150" s="587">
        <v>9.8813129168249309E-324</v>
      </c>
      <c r="J150" s="588">
        <v>9.8813129168249309E-324</v>
      </c>
      <c r="K150" s="598" t="s">
        <v>299</v>
      </c>
    </row>
    <row r="151" spans="1:11" ht="14.4" customHeight="1" thickBot="1" x14ac:dyDescent="0.35">
      <c r="A151" s="611" t="s">
        <v>442</v>
      </c>
      <c r="B151" s="587">
        <v>0</v>
      </c>
      <c r="C151" s="587">
        <v>57.85</v>
      </c>
      <c r="D151" s="588">
        <v>57.85</v>
      </c>
      <c r="E151" s="597" t="s">
        <v>299</v>
      </c>
      <c r="F151" s="587">
        <v>0</v>
      </c>
      <c r="G151" s="588">
        <v>0</v>
      </c>
      <c r="H151" s="590">
        <v>1.7</v>
      </c>
      <c r="I151" s="587">
        <v>2.65</v>
      </c>
      <c r="J151" s="588">
        <v>2.65</v>
      </c>
      <c r="K151" s="598" t="s">
        <v>299</v>
      </c>
    </row>
    <row r="152" spans="1:11" ht="14.4" customHeight="1" thickBot="1" x14ac:dyDescent="0.35">
      <c r="A152" s="609" t="s">
        <v>443</v>
      </c>
      <c r="B152" s="587">
        <v>0</v>
      </c>
      <c r="C152" s="587">
        <v>57.85</v>
      </c>
      <c r="D152" s="588">
        <v>57.85</v>
      </c>
      <c r="E152" s="597" t="s">
        <v>299</v>
      </c>
      <c r="F152" s="587">
        <v>0</v>
      </c>
      <c r="G152" s="588">
        <v>0</v>
      </c>
      <c r="H152" s="590">
        <v>1.7</v>
      </c>
      <c r="I152" s="587">
        <v>2.65</v>
      </c>
      <c r="J152" s="588">
        <v>2.65</v>
      </c>
      <c r="K152" s="598" t="s">
        <v>299</v>
      </c>
    </row>
    <row r="153" spans="1:11" ht="14.4" customHeight="1" thickBot="1" x14ac:dyDescent="0.35">
      <c r="A153" s="611" t="s">
        <v>444</v>
      </c>
      <c r="B153" s="587">
        <v>0</v>
      </c>
      <c r="C153" s="587">
        <v>27.8</v>
      </c>
      <c r="D153" s="588">
        <v>27.8</v>
      </c>
      <c r="E153" s="597" t="s">
        <v>299</v>
      </c>
      <c r="F153" s="587">
        <v>0</v>
      </c>
      <c r="G153" s="588">
        <v>0</v>
      </c>
      <c r="H153" s="590">
        <v>2.8</v>
      </c>
      <c r="I153" s="587">
        <v>4.2</v>
      </c>
      <c r="J153" s="588">
        <v>4.2</v>
      </c>
      <c r="K153" s="598" t="s">
        <v>299</v>
      </c>
    </row>
    <row r="154" spans="1:11" ht="14.4" customHeight="1" thickBot="1" x14ac:dyDescent="0.35">
      <c r="A154" s="609" t="s">
        <v>445</v>
      </c>
      <c r="B154" s="587">
        <v>0</v>
      </c>
      <c r="C154" s="587">
        <v>27.8</v>
      </c>
      <c r="D154" s="588">
        <v>27.8</v>
      </c>
      <c r="E154" s="597" t="s">
        <v>299</v>
      </c>
      <c r="F154" s="587">
        <v>0</v>
      </c>
      <c r="G154" s="588">
        <v>0</v>
      </c>
      <c r="H154" s="590">
        <v>2.8</v>
      </c>
      <c r="I154" s="587">
        <v>4.2</v>
      </c>
      <c r="J154" s="588">
        <v>4.2</v>
      </c>
      <c r="K154" s="598" t="s">
        <v>299</v>
      </c>
    </row>
    <row r="155" spans="1:11" ht="14.4" customHeight="1" thickBot="1" x14ac:dyDescent="0.35">
      <c r="A155" s="606" t="s">
        <v>446</v>
      </c>
      <c r="B155" s="587">
        <v>5364.9999999997099</v>
      </c>
      <c r="C155" s="587">
        <v>7067.7708600000096</v>
      </c>
      <c r="D155" s="588">
        <v>1702.7708600003</v>
      </c>
      <c r="E155" s="589">
        <v>1.317385062441</v>
      </c>
      <c r="F155" s="587">
        <v>5358.2237430417799</v>
      </c>
      <c r="G155" s="588">
        <v>893.03729050696404</v>
      </c>
      <c r="H155" s="590">
        <v>449.41199999999998</v>
      </c>
      <c r="I155" s="587">
        <v>923.50300000000198</v>
      </c>
      <c r="J155" s="588">
        <v>30.465709493037998</v>
      </c>
      <c r="K155" s="591">
        <v>0.17235245191000001</v>
      </c>
    </row>
    <row r="156" spans="1:11" ht="14.4" customHeight="1" thickBot="1" x14ac:dyDescent="0.35">
      <c r="A156" s="607" t="s">
        <v>447</v>
      </c>
      <c r="B156" s="587">
        <v>5364.9999999997099</v>
      </c>
      <c r="C156" s="587">
        <v>5298.8310000000001</v>
      </c>
      <c r="D156" s="588">
        <v>-66.168999999703999</v>
      </c>
      <c r="E156" s="589">
        <v>0.98766654240399998</v>
      </c>
      <c r="F156" s="587">
        <v>5358.2237430417799</v>
      </c>
      <c r="G156" s="588">
        <v>893.03729050696404</v>
      </c>
      <c r="H156" s="590">
        <v>449.41199999999998</v>
      </c>
      <c r="I156" s="587">
        <v>897.85200000000202</v>
      </c>
      <c r="J156" s="588">
        <v>4.8147094930380003</v>
      </c>
      <c r="K156" s="591">
        <v>0.16756523113899999</v>
      </c>
    </row>
    <row r="157" spans="1:11" ht="14.4" customHeight="1" thickBot="1" x14ac:dyDescent="0.35">
      <c r="A157" s="608" t="s">
        <v>448</v>
      </c>
      <c r="B157" s="592">
        <v>5364.9999999997099</v>
      </c>
      <c r="C157" s="592">
        <v>5298.8310000000001</v>
      </c>
      <c r="D157" s="593">
        <v>-66.168999999703999</v>
      </c>
      <c r="E157" s="599">
        <v>0.98766654240399998</v>
      </c>
      <c r="F157" s="592">
        <v>5358.2237430417799</v>
      </c>
      <c r="G157" s="593">
        <v>893.03729050696404</v>
      </c>
      <c r="H157" s="595">
        <v>449.41199999999998</v>
      </c>
      <c r="I157" s="592">
        <v>897.85200000000202</v>
      </c>
      <c r="J157" s="593">
        <v>4.8147094930380003</v>
      </c>
      <c r="K157" s="600">
        <v>0.16756523113899999</v>
      </c>
    </row>
    <row r="158" spans="1:11" ht="14.4" customHeight="1" thickBot="1" x14ac:dyDescent="0.35">
      <c r="A158" s="609" t="s">
        <v>449</v>
      </c>
      <c r="B158" s="587">
        <v>1243.99999999993</v>
      </c>
      <c r="C158" s="587">
        <v>1198.76</v>
      </c>
      <c r="D158" s="588">
        <v>-45.239999999929999</v>
      </c>
      <c r="E158" s="589">
        <v>0.96363344051400002</v>
      </c>
      <c r="F158" s="587">
        <v>1204.9475824644901</v>
      </c>
      <c r="G158" s="588">
        <v>200.82459707741501</v>
      </c>
      <c r="H158" s="590">
        <v>100.389</v>
      </c>
      <c r="I158" s="587">
        <v>200.77800000000099</v>
      </c>
      <c r="J158" s="588">
        <v>-4.6597077414000002E-2</v>
      </c>
      <c r="K158" s="591">
        <v>0.16662799520999999</v>
      </c>
    </row>
    <row r="159" spans="1:11" ht="14.4" customHeight="1" thickBot="1" x14ac:dyDescent="0.35">
      <c r="A159" s="609" t="s">
        <v>450</v>
      </c>
      <c r="B159" s="587">
        <v>2910.9999999998399</v>
      </c>
      <c r="C159" s="587">
        <v>2906.5990000000002</v>
      </c>
      <c r="D159" s="588">
        <v>-4.4009999998399998</v>
      </c>
      <c r="E159" s="589">
        <v>0.99848814840199995</v>
      </c>
      <c r="F159" s="587">
        <v>2959.99999999995</v>
      </c>
      <c r="G159" s="588">
        <v>493.33333333332399</v>
      </c>
      <c r="H159" s="590">
        <v>249.43100000000001</v>
      </c>
      <c r="I159" s="587">
        <v>497.89000000000101</v>
      </c>
      <c r="J159" s="588">
        <v>4.5566666666759996</v>
      </c>
      <c r="K159" s="591">
        <v>0.16820608108099999</v>
      </c>
    </row>
    <row r="160" spans="1:11" ht="14.4" customHeight="1" thickBot="1" x14ac:dyDescent="0.35">
      <c r="A160" s="609" t="s">
        <v>451</v>
      </c>
      <c r="B160" s="587">
        <v>109.999999999994</v>
      </c>
      <c r="C160" s="587">
        <v>110.47199999999999</v>
      </c>
      <c r="D160" s="588">
        <v>0.47200000000600001</v>
      </c>
      <c r="E160" s="589">
        <v>1.0042909090900001</v>
      </c>
      <c r="F160" s="587">
        <v>110.670506456537</v>
      </c>
      <c r="G160" s="588">
        <v>18.445084409422002</v>
      </c>
      <c r="H160" s="590">
        <v>9.2059999999999995</v>
      </c>
      <c r="I160" s="587">
        <v>18.411999999999999</v>
      </c>
      <c r="J160" s="588">
        <v>-3.3084409422E-2</v>
      </c>
      <c r="K160" s="591">
        <v>0.166367721532</v>
      </c>
    </row>
    <row r="161" spans="1:11" ht="14.4" customHeight="1" thickBot="1" x14ac:dyDescent="0.35">
      <c r="A161" s="609" t="s">
        <v>452</v>
      </c>
      <c r="B161" s="587">
        <v>471.99999999997402</v>
      </c>
      <c r="C161" s="587">
        <v>453.80200000000002</v>
      </c>
      <c r="D161" s="588">
        <v>-18.197999999973</v>
      </c>
      <c r="E161" s="589">
        <v>0.961444915254</v>
      </c>
      <c r="F161" s="587">
        <v>454.60565412082201</v>
      </c>
      <c r="G161" s="588">
        <v>75.767609020137002</v>
      </c>
      <c r="H161" s="590">
        <v>37.953000000000003</v>
      </c>
      <c r="I161" s="587">
        <v>75.906000000000006</v>
      </c>
      <c r="J161" s="588">
        <v>0.138390979863</v>
      </c>
      <c r="K161" s="591">
        <v>0.166971086505</v>
      </c>
    </row>
    <row r="162" spans="1:11" ht="14.4" customHeight="1" thickBot="1" x14ac:dyDescent="0.35">
      <c r="A162" s="609" t="s">
        <v>453</v>
      </c>
      <c r="B162" s="587">
        <v>602.99999999996703</v>
      </c>
      <c r="C162" s="587">
        <v>603.81799999999998</v>
      </c>
      <c r="D162" s="588">
        <v>0.818000000033</v>
      </c>
      <c r="E162" s="589">
        <v>1.0013565505799999</v>
      </c>
      <c r="F162" s="587">
        <v>602.99999999998897</v>
      </c>
      <c r="G162" s="588">
        <v>100.499999999998</v>
      </c>
      <c r="H162" s="590">
        <v>50.317999999999998</v>
      </c>
      <c r="I162" s="587">
        <v>100.636</v>
      </c>
      <c r="J162" s="588">
        <v>0.13600000000199999</v>
      </c>
      <c r="K162" s="591">
        <v>0.166892205638</v>
      </c>
    </row>
    <row r="163" spans="1:11" ht="14.4" customHeight="1" thickBot="1" x14ac:dyDescent="0.35">
      <c r="A163" s="609" t="s">
        <v>454</v>
      </c>
      <c r="B163" s="587">
        <v>24.999999999998</v>
      </c>
      <c r="C163" s="587">
        <v>25.38</v>
      </c>
      <c r="D163" s="588">
        <v>0.38000000000099998</v>
      </c>
      <c r="E163" s="589">
        <v>1.0152000000000001</v>
      </c>
      <c r="F163" s="587">
        <v>24.999999999999002</v>
      </c>
      <c r="G163" s="588">
        <v>4.1666666666659999</v>
      </c>
      <c r="H163" s="590">
        <v>2.1150000000000002</v>
      </c>
      <c r="I163" s="587">
        <v>4.2300000000000004</v>
      </c>
      <c r="J163" s="588">
        <v>6.3333333332999994E-2</v>
      </c>
      <c r="K163" s="591">
        <v>0.16919999999999999</v>
      </c>
    </row>
    <row r="164" spans="1:11" ht="14.4" customHeight="1" thickBot="1" x14ac:dyDescent="0.35">
      <c r="A164" s="607" t="s">
        <v>455</v>
      </c>
      <c r="B164" s="587">
        <v>0</v>
      </c>
      <c r="C164" s="587">
        <v>1768.93986000001</v>
      </c>
      <c r="D164" s="588">
        <v>1768.93986000001</v>
      </c>
      <c r="E164" s="597" t="s">
        <v>299</v>
      </c>
      <c r="F164" s="587">
        <v>0</v>
      </c>
      <c r="G164" s="588">
        <v>0</v>
      </c>
      <c r="H164" s="590">
        <v>4.9406564584124654E-324</v>
      </c>
      <c r="I164" s="587">
        <v>25.651</v>
      </c>
      <c r="J164" s="588">
        <v>25.651</v>
      </c>
      <c r="K164" s="598" t="s">
        <v>299</v>
      </c>
    </row>
    <row r="165" spans="1:11" ht="14.4" customHeight="1" thickBot="1" x14ac:dyDescent="0.35">
      <c r="A165" s="608" t="s">
        <v>456</v>
      </c>
      <c r="B165" s="592">
        <v>0</v>
      </c>
      <c r="C165" s="592">
        <v>1570.80655</v>
      </c>
      <c r="D165" s="593">
        <v>1570.80655</v>
      </c>
      <c r="E165" s="594" t="s">
        <v>299</v>
      </c>
      <c r="F165" s="592">
        <v>0</v>
      </c>
      <c r="G165" s="593">
        <v>0</v>
      </c>
      <c r="H165" s="595">
        <v>4.9406564584124654E-324</v>
      </c>
      <c r="I165" s="592">
        <v>21.9</v>
      </c>
      <c r="J165" s="593">
        <v>21.9</v>
      </c>
      <c r="K165" s="596" t="s">
        <v>299</v>
      </c>
    </row>
    <row r="166" spans="1:11" ht="14.4" customHeight="1" thickBot="1" x14ac:dyDescent="0.35">
      <c r="A166" s="609" t="s">
        <v>457</v>
      </c>
      <c r="B166" s="587">
        <v>0</v>
      </c>
      <c r="C166" s="587">
        <v>1312.7195200000001</v>
      </c>
      <c r="D166" s="588">
        <v>1312.7195200000001</v>
      </c>
      <c r="E166" s="597" t="s">
        <v>299</v>
      </c>
      <c r="F166" s="587">
        <v>0</v>
      </c>
      <c r="G166" s="588">
        <v>0</v>
      </c>
      <c r="H166" s="590">
        <v>4.9406564584124654E-324</v>
      </c>
      <c r="I166" s="587">
        <v>9.8813129168249309E-324</v>
      </c>
      <c r="J166" s="588">
        <v>9.8813129168249309E-324</v>
      </c>
      <c r="K166" s="598" t="s">
        <v>299</v>
      </c>
    </row>
    <row r="167" spans="1:11" ht="14.4" customHeight="1" thickBot="1" x14ac:dyDescent="0.35">
      <c r="A167" s="609" t="s">
        <v>458</v>
      </c>
      <c r="B167" s="587">
        <v>0</v>
      </c>
      <c r="C167" s="587">
        <v>258.08703000000003</v>
      </c>
      <c r="D167" s="588">
        <v>258.08703000000003</v>
      </c>
      <c r="E167" s="597" t="s">
        <v>299</v>
      </c>
      <c r="F167" s="587">
        <v>0</v>
      </c>
      <c r="G167" s="588">
        <v>0</v>
      </c>
      <c r="H167" s="590">
        <v>4.9406564584124654E-324</v>
      </c>
      <c r="I167" s="587">
        <v>21.9</v>
      </c>
      <c r="J167" s="588">
        <v>21.9</v>
      </c>
      <c r="K167" s="598" t="s">
        <v>299</v>
      </c>
    </row>
    <row r="168" spans="1:11" ht="14.4" customHeight="1" thickBot="1" x14ac:dyDescent="0.35">
      <c r="A168" s="608" t="s">
        <v>459</v>
      </c>
      <c r="B168" s="592">
        <v>0</v>
      </c>
      <c r="C168" s="592">
        <v>34.7592</v>
      </c>
      <c r="D168" s="593">
        <v>34.7592</v>
      </c>
      <c r="E168" s="594" t="s">
        <v>299</v>
      </c>
      <c r="F168" s="592">
        <v>0</v>
      </c>
      <c r="G168" s="593">
        <v>0</v>
      </c>
      <c r="H168" s="595">
        <v>4.9406564584124654E-324</v>
      </c>
      <c r="I168" s="592">
        <v>3.7509999999999999</v>
      </c>
      <c r="J168" s="593">
        <v>3.7509999999999999</v>
      </c>
      <c r="K168" s="596" t="s">
        <v>299</v>
      </c>
    </row>
    <row r="169" spans="1:11" ht="14.4" customHeight="1" thickBot="1" x14ac:dyDescent="0.35">
      <c r="A169" s="609" t="s">
        <v>460</v>
      </c>
      <c r="B169" s="587">
        <v>0</v>
      </c>
      <c r="C169" s="587">
        <v>5.99</v>
      </c>
      <c r="D169" s="588">
        <v>5.99</v>
      </c>
      <c r="E169" s="597" t="s">
        <v>299</v>
      </c>
      <c r="F169" s="587">
        <v>0</v>
      </c>
      <c r="G169" s="588">
        <v>0</v>
      </c>
      <c r="H169" s="590">
        <v>4.9406564584124654E-324</v>
      </c>
      <c r="I169" s="587">
        <v>9.8813129168249309E-324</v>
      </c>
      <c r="J169" s="588">
        <v>9.8813129168249309E-324</v>
      </c>
      <c r="K169" s="598" t="s">
        <v>299</v>
      </c>
    </row>
    <row r="170" spans="1:11" ht="14.4" customHeight="1" thickBot="1" x14ac:dyDescent="0.35">
      <c r="A170" s="609" t="s">
        <v>461</v>
      </c>
      <c r="B170" s="587">
        <v>0</v>
      </c>
      <c r="C170" s="587">
        <v>12.935499999999999</v>
      </c>
      <c r="D170" s="588">
        <v>12.935499999999999</v>
      </c>
      <c r="E170" s="597" t="s">
        <v>299</v>
      </c>
      <c r="F170" s="587">
        <v>0</v>
      </c>
      <c r="G170" s="588">
        <v>0</v>
      </c>
      <c r="H170" s="590">
        <v>4.9406564584124654E-324</v>
      </c>
      <c r="I170" s="587">
        <v>3.7509999999999999</v>
      </c>
      <c r="J170" s="588">
        <v>3.7509999999999999</v>
      </c>
      <c r="K170" s="598" t="s">
        <v>299</v>
      </c>
    </row>
    <row r="171" spans="1:11" ht="14.4" customHeight="1" thickBot="1" x14ac:dyDescent="0.35">
      <c r="A171" s="609" t="s">
        <v>462</v>
      </c>
      <c r="B171" s="587">
        <v>4.9406564584124654E-324</v>
      </c>
      <c r="C171" s="587">
        <v>15.8337</v>
      </c>
      <c r="D171" s="588">
        <v>15.8337</v>
      </c>
      <c r="E171" s="597" t="s">
        <v>305</v>
      </c>
      <c r="F171" s="587">
        <v>0</v>
      </c>
      <c r="G171" s="588">
        <v>0</v>
      </c>
      <c r="H171" s="590">
        <v>4.9406564584124654E-324</v>
      </c>
      <c r="I171" s="587">
        <v>9.8813129168249309E-324</v>
      </c>
      <c r="J171" s="588">
        <v>9.8813129168249309E-324</v>
      </c>
      <c r="K171" s="598" t="s">
        <v>299</v>
      </c>
    </row>
    <row r="172" spans="1:11" ht="14.4" customHeight="1" thickBot="1" x14ac:dyDescent="0.35">
      <c r="A172" s="608" t="s">
        <v>463</v>
      </c>
      <c r="B172" s="592">
        <v>4.9406564584124654E-324</v>
      </c>
      <c r="C172" s="592">
        <v>5.81</v>
      </c>
      <c r="D172" s="593">
        <v>5.81</v>
      </c>
      <c r="E172" s="594" t="s">
        <v>305</v>
      </c>
      <c r="F172" s="592">
        <v>0</v>
      </c>
      <c r="G172" s="593">
        <v>0</v>
      </c>
      <c r="H172" s="595">
        <v>4.9406564584124654E-324</v>
      </c>
      <c r="I172" s="592">
        <v>9.8813129168249309E-324</v>
      </c>
      <c r="J172" s="593">
        <v>9.8813129168249309E-324</v>
      </c>
      <c r="K172" s="596" t="s">
        <v>299</v>
      </c>
    </row>
    <row r="173" spans="1:11" ht="14.4" customHeight="1" thickBot="1" x14ac:dyDescent="0.35">
      <c r="A173" s="609" t="s">
        <v>464</v>
      </c>
      <c r="B173" s="587">
        <v>4.9406564584124654E-324</v>
      </c>
      <c r="C173" s="587">
        <v>4.5999999999999996</v>
      </c>
      <c r="D173" s="588">
        <v>4.5999999999999996</v>
      </c>
      <c r="E173" s="597" t="s">
        <v>305</v>
      </c>
      <c r="F173" s="587">
        <v>0</v>
      </c>
      <c r="G173" s="588">
        <v>0</v>
      </c>
      <c r="H173" s="590">
        <v>4.9406564584124654E-324</v>
      </c>
      <c r="I173" s="587">
        <v>9.8813129168249309E-324</v>
      </c>
      <c r="J173" s="588">
        <v>9.8813129168249309E-324</v>
      </c>
      <c r="K173" s="598" t="s">
        <v>299</v>
      </c>
    </row>
    <row r="174" spans="1:11" ht="14.4" customHeight="1" thickBot="1" x14ac:dyDescent="0.35">
      <c r="A174" s="609" t="s">
        <v>465</v>
      </c>
      <c r="B174" s="587">
        <v>4.9406564584124654E-324</v>
      </c>
      <c r="C174" s="587">
        <v>1.21</v>
      </c>
      <c r="D174" s="588">
        <v>1.21</v>
      </c>
      <c r="E174" s="597" t="s">
        <v>305</v>
      </c>
      <c r="F174" s="587">
        <v>0</v>
      </c>
      <c r="G174" s="588">
        <v>0</v>
      </c>
      <c r="H174" s="590">
        <v>4.9406564584124654E-324</v>
      </c>
      <c r="I174" s="587">
        <v>9.8813129168249309E-324</v>
      </c>
      <c r="J174" s="588">
        <v>9.8813129168249309E-324</v>
      </c>
      <c r="K174" s="598" t="s">
        <v>299</v>
      </c>
    </row>
    <row r="175" spans="1:11" ht="14.4" customHeight="1" thickBot="1" x14ac:dyDescent="0.35">
      <c r="A175" s="608" t="s">
        <v>466</v>
      </c>
      <c r="B175" s="592">
        <v>0</v>
      </c>
      <c r="C175" s="592">
        <v>123.32001</v>
      </c>
      <c r="D175" s="593">
        <v>123.32001</v>
      </c>
      <c r="E175" s="594" t="s">
        <v>299</v>
      </c>
      <c r="F175" s="592">
        <v>0</v>
      </c>
      <c r="G175" s="593">
        <v>0</v>
      </c>
      <c r="H175" s="595">
        <v>4.9406564584124654E-324</v>
      </c>
      <c r="I175" s="592">
        <v>9.8813129168249309E-324</v>
      </c>
      <c r="J175" s="593">
        <v>9.8813129168249309E-324</v>
      </c>
      <c r="K175" s="596" t="s">
        <v>299</v>
      </c>
    </row>
    <row r="176" spans="1:11" ht="14.4" customHeight="1" thickBot="1" x14ac:dyDescent="0.35">
      <c r="A176" s="609" t="s">
        <v>467</v>
      </c>
      <c r="B176" s="587">
        <v>0</v>
      </c>
      <c r="C176" s="587">
        <v>120.83001</v>
      </c>
      <c r="D176" s="588">
        <v>120.83001</v>
      </c>
      <c r="E176" s="597" t="s">
        <v>299</v>
      </c>
      <c r="F176" s="587">
        <v>0</v>
      </c>
      <c r="G176" s="588">
        <v>0</v>
      </c>
      <c r="H176" s="590">
        <v>4.9406564584124654E-324</v>
      </c>
      <c r="I176" s="587">
        <v>9.8813129168249309E-324</v>
      </c>
      <c r="J176" s="588">
        <v>9.8813129168249309E-324</v>
      </c>
      <c r="K176" s="598" t="s">
        <v>299</v>
      </c>
    </row>
    <row r="177" spans="1:11" ht="14.4" customHeight="1" thickBot="1" x14ac:dyDescent="0.35">
      <c r="A177" s="609" t="s">
        <v>468</v>
      </c>
      <c r="B177" s="587">
        <v>0</v>
      </c>
      <c r="C177" s="587">
        <v>2.4900000000000002</v>
      </c>
      <c r="D177" s="588">
        <v>2.4900000000000002</v>
      </c>
      <c r="E177" s="597" t="s">
        <v>299</v>
      </c>
      <c r="F177" s="587">
        <v>0</v>
      </c>
      <c r="G177" s="588">
        <v>0</v>
      </c>
      <c r="H177" s="590">
        <v>4.9406564584124654E-324</v>
      </c>
      <c r="I177" s="587">
        <v>9.8813129168249309E-324</v>
      </c>
      <c r="J177" s="588">
        <v>9.8813129168249309E-324</v>
      </c>
      <c r="K177" s="598" t="s">
        <v>299</v>
      </c>
    </row>
    <row r="178" spans="1:11" ht="14.4" customHeight="1" thickBot="1" x14ac:dyDescent="0.35">
      <c r="A178" s="608" t="s">
        <v>469</v>
      </c>
      <c r="B178" s="592">
        <v>0</v>
      </c>
      <c r="C178" s="592">
        <v>34.244100000000003</v>
      </c>
      <c r="D178" s="593">
        <v>34.244100000000003</v>
      </c>
      <c r="E178" s="594" t="s">
        <v>299</v>
      </c>
      <c r="F178" s="592">
        <v>0</v>
      </c>
      <c r="G178" s="593">
        <v>0</v>
      </c>
      <c r="H178" s="595">
        <v>4.9406564584124654E-324</v>
      </c>
      <c r="I178" s="592">
        <v>9.8813129168249309E-324</v>
      </c>
      <c r="J178" s="593">
        <v>9.8813129168249309E-324</v>
      </c>
      <c r="K178" s="596" t="s">
        <v>299</v>
      </c>
    </row>
    <row r="179" spans="1:11" ht="14.4" customHeight="1" thickBot="1" x14ac:dyDescent="0.35">
      <c r="A179" s="609" t="s">
        <v>470</v>
      </c>
      <c r="B179" s="587">
        <v>0</v>
      </c>
      <c r="C179" s="587">
        <v>8.7120999999989994</v>
      </c>
      <c r="D179" s="588">
        <v>8.7120999999989994</v>
      </c>
      <c r="E179" s="597" t="s">
        <v>299</v>
      </c>
      <c r="F179" s="587">
        <v>0</v>
      </c>
      <c r="G179" s="588">
        <v>0</v>
      </c>
      <c r="H179" s="590">
        <v>4.9406564584124654E-324</v>
      </c>
      <c r="I179" s="587">
        <v>9.8813129168249309E-324</v>
      </c>
      <c r="J179" s="588">
        <v>9.8813129168249309E-324</v>
      </c>
      <c r="K179" s="598" t="s">
        <v>299</v>
      </c>
    </row>
    <row r="180" spans="1:11" ht="14.4" customHeight="1" thickBot="1" x14ac:dyDescent="0.35">
      <c r="A180" s="609" t="s">
        <v>471</v>
      </c>
      <c r="B180" s="587">
        <v>0</v>
      </c>
      <c r="C180" s="587">
        <v>25.532</v>
      </c>
      <c r="D180" s="588">
        <v>25.532</v>
      </c>
      <c r="E180" s="597" t="s">
        <v>299</v>
      </c>
      <c r="F180" s="587">
        <v>0</v>
      </c>
      <c r="G180" s="588">
        <v>0</v>
      </c>
      <c r="H180" s="590">
        <v>4.9406564584124654E-324</v>
      </c>
      <c r="I180" s="587">
        <v>9.8813129168249309E-324</v>
      </c>
      <c r="J180" s="588">
        <v>9.8813129168249309E-324</v>
      </c>
      <c r="K180" s="598" t="s">
        <v>299</v>
      </c>
    </row>
    <row r="181" spans="1:11" ht="14.4" customHeight="1" thickBot="1" x14ac:dyDescent="0.35">
      <c r="A181" s="605" t="s">
        <v>472</v>
      </c>
      <c r="B181" s="587">
        <v>138243.170669546</v>
      </c>
      <c r="C181" s="587">
        <v>147336.47261</v>
      </c>
      <c r="D181" s="588">
        <v>9093.3019404541992</v>
      </c>
      <c r="E181" s="589">
        <v>1.0657775852239999</v>
      </c>
      <c r="F181" s="587">
        <v>118339.405748879</v>
      </c>
      <c r="G181" s="588">
        <v>19723.234291479799</v>
      </c>
      <c r="H181" s="590">
        <v>13516.80582</v>
      </c>
      <c r="I181" s="587">
        <v>27531.919829999999</v>
      </c>
      <c r="J181" s="588">
        <v>7808.6855385201998</v>
      </c>
      <c r="K181" s="591">
        <v>0.232652172416</v>
      </c>
    </row>
    <row r="182" spans="1:11" ht="14.4" customHeight="1" thickBot="1" x14ac:dyDescent="0.35">
      <c r="A182" s="606" t="s">
        <v>473</v>
      </c>
      <c r="B182" s="587">
        <v>134886.10328852301</v>
      </c>
      <c r="C182" s="587">
        <v>144314.63433</v>
      </c>
      <c r="D182" s="588">
        <v>9428.53104147673</v>
      </c>
      <c r="E182" s="589">
        <v>1.069899943816</v>
      </c>
      <c r="F182" s="587">
        <v>117022.149795716</v>
      </c>
      <c r="G182" s="588">
        <v>19503.6916326194</v>
      </c>
      <c r="H182" s="590">
        <v>13463.172560000001</v>
      </c>
      <c r="I182" s="587">
        <v>27441.09633</v>
      </c>
      <c r="J182" s="588">
        <v>7937.4046973806198</v>
      </c>
      <c r="K182" s="591">
        <v>0.23449489159</v>
      </c>
    </row>
    <row r="183" spans="1:11" ht="14.4" customHeight="1" thickBot="1" x14ac:dyDescent="0.35">
      <c r="A183" s="607" t="s">
        <v>474</v>
      </c>
      <c r="B183" s="587">
        <v>134886.10328852301</v>
      </c>
      <c r="C183" s="587">
        <v>144314.63433</v>
      </c>
      <c r="D183" s="588">
        <v>9428.53104147673</v>
      </c>
      <c r="E183" s="589">
        <v>1.069899943816</v>
      </c>
      <c r="F183" s="587">
        <v>117022.149795716</v>
      </c>
      <c r="G183" s="588">
        <v>19503.6916326194</v>
      </c>
      <c r="H183" s="590">
        <v>13463.172560000001</v>
      </c>
      <c r="I183" s="587">
        <v>27441.09633</v>
      </c>
      <c r="J183" s="588">
        <v>7937.4046973806198</v>
      </c>
      <c r="K183" s="591">
        <v>0.23449489159</v>
      </c>
    </row>
    <row r="184" spans="1:11" ht="14.4" customHeight="1" thickBot="1" x14ac:dyDescent="0.35">
      <c r="A184" s="608" t="s">
        <v>475</v>
      </c>
      <c r="B184" s="592">
        <v>324.12441893490802</v>
      </c>
      <c r="C184" s="592">
        <v>279.36011999999999</v>
      </c>
      <c r="D184" s="593">
        <v>-44.764298934907998</v>
      </c>
      <c r="E184" s="599">
        <v>0.86189161840299999</v>
      </c>
      <c r="F184" s="592">
        <v>287.73364539084901</v>
      </c>
      <c r="G184" s="593">
        <v>47.955607565141001</v>
      </c>
      <c r="H184" s="595">
        <v>24.882470000000001</v>
      </c>
      <c r="I184" s="592">
        <v>50.129579999999997</v>
      </c>
      <c r="J184" s="593">
        <v>2.1739724348579998</v>
      </c>
      <c r="K184" s="600">
        <v>0.17422216971400001</v>
      </c>
    </row>
    <row r="185" spans="1:11" ht="14.4" customHeight="1" thickBot="1" x14ac:dyDescent="0.35">
      <c r="A185" s="609" t="s">
        <v>476</v>
      </c>
      <c r="B185" s="587">
        <v>0.38446215124100003</v>
      </c>
      <c r="C185" s="587">
        <v>1.16195</v>
      </c>
      <c r="D185" s="588">
        <v>0.77748784875800003</v>
      </c>
      <c r="E185" s="589">
        <v>3.0222740944650002</v>
      </c>
      <c r="F185" s="587">
        <v>0.85513234074400002</v>
      </c>
      <c r="G185" s="588">
        <v>0.14252205678999999</v>
      </c>
      <c r="H185" s="590">
        <v>4.9406564584124654E-324</v>
      </c>
      <c r="I185" s="587">
        <v>0.28015000000000001</v>
      </c>
      <c r="J185" s="588">
        <v>0.13762794320899999</v>
      </c>
      <c r="K185" s="591">
        <v>0.327610109747</v>
      </c>
    </row>
    <row r="186" spans="1:11" ht="14.4" customHeight="1" thickBot="1" x14ac:dyDescent="0.35">
      <c r="A186" s="609" t="s">
        <v>477</v>
      </c>
      <c r="B186" s="587">
        <v>1.258393867368</v>
      </c>
      <c r="C186" s="587">
        <v>1.228</v>
      </c>
      <c r="D186" s="588">
        <v>-3.0393867368E-2</v>
      </c>
      <c r="E186" s="589">
        <v>0.97584709512900003</v>
      </c>
      <c r="F186" s="587">
        <v>0.86082473579300001</v>
      </c>
      <c r="G186" s="588">
        <v>0.143470789298</v>
      </c>
      <c r="H186" s="590">
        <v>0.23400000000000001</v>
      </c>
      <c r="I186" s="587">
        <v>0.23400000000000001</v>
      </c>
      <c r="J186" s="588">
        <v>9.0529210701000007E-2</v>
      </c>
      <c r="K186" s="591">
        <v>0.271832337373</v>
      </c>
    </row>
    <row r="187" spans="1:11" ht="14.4" customHeight="1" thickBot="1" x14ac:dyDescent="0.35">
      <c r="A187" s="609" t="s">
        <v>478</v>
      </c>
      <c r="B187" s="587">
        <v>4.9406564584124654E-324</v>
      </c>
      <c r="C187" s="587">
        <v>5.7393599999999996</v>
      </c>
      <c r="D187" s="588">
        <v>5.7393599999999996</v>
      </c>
      <c r="E187" s="597" t="s">
        <v>305</v>
      </c>
      <c r="F187" s="587">
        <v>6.0662154067529999</v>
      </c>
      <c r="G187" s="588">
        <v>1.0110359011250001</v>
      </c>
      <c r="H187" s="590">
        <v>4.9406564584124654E-324</v>
      </c>
      <c r="I187" s="587">
        <v>9.8813129168249309E-324</v>
      </c>
      <c r="J187" s="588">
        <v>-1.0110359011250001</v>
      </c>
      <c r="K187" s="591">
        <v>0</v>
      </c>
    </row>
    <row r="188" spans="1:11" ht="14.4" customHeight="1" thickBot="1" x14ac:dyDescent="0.35">
      <c r="A188" s="609" t="s">
        <v>479</v>
      </c>
      <c r="B188" s="587">
        <v>271.51475994885698</v>
      </c>
      <c r="C188" s="587">
        <v>189.14964000000001</v>
      </c>
      <c r="D188" s="588">
        <v>-82.365119948856005</v>
      </c>
      <c r="E188" s="589">
        <v>0.69664588413299999</v>
      </c>
      <c r="F188" s="587">
        <v>207.20703511737699</v>
      </c>
      <c r="G188" s="588">
        <v>34.534505852895997</v>
      </c>
      <c r="H188" s="590">
        <v>24.105070000000001</v>
      </c>
      <c r="I188" s="587">
        <v>41.897030000000001</v>
      </c>
      <c r="J188" s="588">
        <v>7.3625241471029996</v>
      </c>
      <c r="K188" s="591">
        <v>0.20219887792999999</v>
      </c>
    </row>
    <row r="189" spans="1:11" ht="14.4" customHeight="1" thickBot="1" x14ac:dyDescent="0.35">
      <c r="A189" s="609" t="s">
        <v>480</v>
      </c>
      <c r="B189" s="587">
        <v>10.095639302722001</v>
      </c>
      <c r="C189" s="587">
        <v>80.374300000000005</v>
      </c>
      <c r="D189" s="588">
        <v>70.278660697277004</v>
      </c>
      <c r="E189" s="589">
        <v>7.9612887891430004</v>
      </c>
      <c r="F189" s="587">
        <v>72.137721296256998</v>
      </c>
      <c r="G189" s="588">
        <v>12.022953549376</v>
      </c>
      <c r="H189" s="590">
        <v>0.54339999999999999</v>
      </c>
      <c r="I189" s="587">
        <v>7.4203999999999999</v>
      </c>
      <c r="J189" s="588">
        <v>-4.6025535493760001</v>
      </c>
      <c r="K189" s="591">
        <v>0.10286435261100001</v>
      </c>
    </row>
    <row r="190" spans="1:11" ht="14.4" customHeight="1" thickBot="1" x14ac:dyDescent="0.35">
      <c r="A190" s="609" t="s">
        <v>481</v>
      </c>
      <c r="B190" s="587">
        <v>40.871163664717997</v>
      </c>
      <c r="C190" s="587">
        <v>1.7068700000000001</v>
      </c>
      <c r="D190" s="588">
        <v>-39.164293664718002</v>
      </c>
      <c r="E190" s="589">
        <v>4.1762207066E-2</v>
      </c>
      <c r="F190" s="587">
        <v>0.606716493922</v>
      </c>
      <c r="G190" s="588">
        <v>0.10111941565300001</v>
      </c>
      <c r="H190" s="590">
        <v>4.9406564584124654E-324</v>
      </c>
      <c r="I190" s="587">
        <v>0.29799999999999999</v>
      </c>
      <c r="J190" s="588">
        <v>0.196880584346</v>
      </c>
      <c r="K190" s="591">
        <v>0.49116845014900001</v>
      </c>
    </row>
    <row r="191" spans="1:11" ht="14.4" customHeight="1" thickBot="1" x14ac:dyDescent="0.35">
      <c r="A191" s="608" t="s">
        <v>482</v>
      </c>
      <c r="B191" s="592">
        <v>608.00348152832998</v>
      </c>
      <c r="C191" s="592">
        <v>509.19268</v>
      </c>
      <c r="D191" s="593">
        <v>-98.810801528328994</v>
      </c>
      <c r="E191" s="599">
        <v>0.83748316493099995</v>
      </c>
      <c r="F191" s="592">
        <v>149</v>
      </c>
      <c r="G191" s="593">
        <v>24.833333333333002</v>
      </c>
      <c r="H191" s="595">
        <v>25.452999999999999</v>
      </c>
      <c r="I191" s="592">
        <v>69.646850000000001</v>
      </c>
      <c r="J191" s="593">
        <v>44.813516666665997</v>
      </c>
      <c r="K191" s="600">
        <v>0.46742852348899999</v>
      </c>
    </row>
    <row r="192" spans="1:11" ht="14.4" customHeight="1" thickBot="1" x14ac:dyDescent="0.35">
      <c r="A192" s="609" t="s">
        <v>483</v>
      </c>
      <c r="B192" s="587">
        <v>130.00000351769199</v>
      </c>
      <c r="C192" s="587">
        <v>142.90735000000001</v>
      </c>
      <c r="D192" s="588">
        <v>12.907346482308</v>
      </c>
      <c r="E192" s="589">
        <v>1.0992872779459999</v>
      </c>
      <c r="F192" s="587">
        <v>149</v>
      </c>
      <c r="G192" s="588">
        <v>24.833333333333002</v>
      </c>
      <c r="H192" s="590">
        <v>10.149649999999999</v>
      </c>
      <c r="I192" s="587">
        <v>19.678149999999999</v>
      </c>
      <c r="J192" s="588">
        <v>-5.1551833333330004</v>
      </c>
      <c r="K192" s="591">
        <v>0.13206812080499999</v>
      </c>
    </row>
    <row r="193" spans="1:11" ht="14.4" customHeight="1" thickBot="1" x14ac:dyDescent="0.35">
      <c r="A193" s="609" t="s">
        <v>484</v>
      </c>
      <c r="B193" s="587">
        <v>254.003542814056</v>
      </c>
      <c r="C193" s="587">
        <v>330.06466999999998</v>
      </c>
      <c r="D193" s="588">
        <v>76.061127185942993</v>
      </c>
      <c r="E193" s="589">
        <v>1.299449079895</v>
      </c>
      <c r="F193" s="587">
        <v>0</v>
      </c>
      <c r="G193" s="588">
        <v>0</v>
      </c>
      <c r="H193" s="590">
        <v>15.545349999999999</v>
      </c>
      <c r="I193" s="587">
        <v>34.042000000000002</v>
      </c>
      <c r="J193" s="588">
        <v>34.042000000000002</v>
      </c>
      <c r="K193" s="598" t="s">
        <v>299</v>
      </c>
    </row>
    <row r="194" spans="1:11" ht="14.4" customHeight="1" thickBot="1" x14ac:dyDescent="0.35">
      <c r="A194" s="609" t="s">
        <v>485</v>
      </c>
      <c r="B194" s="587">
        <v>223.99993519658199</v>
      </c>
      <c r="C194" s="587">
        <v>36.220660000000002</v>
      </c>
      <c r="D194" s="588">
        <v>-187.77927519658201</v>
      </c>
      <c r="E194" s="589">
        <v>0.16169942177900001</v>
      </c>
      <c r="F194" s="587">
        <v>0</v>
      </c>
      <c r="G194" s="588">
        <v>0</v>
      </c>
      <c r="H194" s="590">
        <v>-0.24199999999999999</v>
      </c>
      <c r="I194" s="587">
        <v>15.9267</v>
      </c>
      <c r="J194" s="588">
        <v>15.9267</v>
      </c>
      <c r="K194" s="598" t="s">
        <v>299</v>
      </c>
    </row>
    <row r="195" spans="1:11" ht="14.4" customHeight="1" thickBot="1" x14ac:dyDescent="0.35">
      <c r="A195" s="608" t="s">
        <v>486</v>
      </c>
      <c r="B195" s="592">
        <v>1272.97580581841</v>
      </c>
      <c r="C195" s="592">
        <v>1396.6105</v>
      </c>
      <c r="D195" s="593">
        <v>123.63469418158699</v>
      </c>
      <c r="E195" s="599">
        <v>1.0971225797190001</v>
      </c>
      <c r="F195" s="592">
        <v>662.995572200379</v>
      </c>
      <c r="G195" s="593">
        <v>110.499262033397</v>
      </c>
      <c r="H195" s="595">
        <v>33.518599999999999</v>
      </c>
      <c r="I195" s="592">
        <v>90.649810000000002</v>
      </c>
      <c r="J195" s="593">
        <v>-19.849452033395998</v>
      </c>
      <c r="K195" s="600">
        <v>0.136727625041</v>
      </c>
    </row>
    <row r="196" spans="1:11" ht="14.4" customHeight="1" thickBot="1" x14ac:dyDescent="0.35">
      <c r="A196" s="609" t="s">
        <v>487</v>
      </c>
      <c r="B196" s="587">
        <v>1217.9587978030499</v>
      </c>
      <c r="C196" s="587">
        <v>1354.2556</v>
      </c>
      <c r="D196" s="588">
        <v>136.296802196946</v>
      </c>
      <c r="E196" s="589">
        <v>1.1119059219759999</v>
      </c>
      <c r="F196" s="587">
        <v>662.995572200379</v>
      </c>
      <c r="G196" s="588">
        <v>110.499262033397</v>
      </c>
      <c r="H196" s="590">
        <v>33.488</v>
      </c>
      <c r="I196" s="587">
        <v>83.394009999999994</v>
      </c>
      <c r="J196" s="588">
        <v>-27.105252033395999</v>
      </c>
      <c r="K196" s="591">
        <v>0.12578366055000001</v>
      </c>
    </row>
    <row r="197" spans="1:11" ht="14.4" customHeight="1" thickBot="1" x14ac:dyDescent="0.35">
      <c r="A197" s="609" t="s">
        <v>488</v>
      </c>
      <c r="B197" s="587">
        <v>55.010882722901002</v>
      </c>
      <c r="C197" s="587">
        <v>42.354900000000001</v>
      </c>
      <c r="D197" s="588">
        <v>-12.655982722900999</v>
      </c>
      <c r="E197" s="589">
        <v>0.76993674530400003</v>
      </c>
      <c r="F197" s="587">
        <v>0</v>
      </c>
      <c r="G197" s="588">
        <v>0</v>
      </c>
      <c r="H197" s="590">
        <v>3.0599999999999999E-2</v>
      </c>
      <c r="I197" s="587">
        <v>7.2557999999999998</v>
      </c>
      <c r="J197" s="588">
        <v>7.2557999999999998</v>
      </c>
      <c r="K197" s="598" t="s">
        <v>299</v>
      </c>
    </row>
    <row r="198" spans="1:11" ht="14.4" customHeight="1" thickBot="1" x14ac:dyDescent="0.35">
      <c r="A198" s="608" t="s">
        <v>489</v>
      </c>
      <c r="B198" s="592">
        <v>0</v>
      </c>
      <c r="C198" s="592">
        <v>-9.53416</v>
      </c>
      <c r="D198" s="593">
        <v>-9.53416</v>
      </c>
      <c r="E198" s="594" t="s">
        <v>299</v>
      </c>
      <c r="F198" s="592">
        <v>0</v>
      </c>
      <c r="G198" s="593">
        <v>0</v>
      </c>
      <c r="H198" s="595">
        <v>4.9406564584124654E-324</v>
      </c>
      <c r="I198" s="592">
        <v>9.8813129168249309E-324</v>
      </c>
      <c r="J198" s="593">
        <v>9.8813129168249309E-324</v>
      </c>
      <c r="K198" s="596" t="s">
        <v>299</v>
      </c>
    </row>
    <row r="199" spans="1:11" ht="14.4" customHeight="1" thickBot="1" x14ac:dyDescent="0.35">
      <c r="A199" s="609" t="s">
        <v>490</v>
      </c>
      <c r="B199" s="587">
        <v>0</v>
      </c>
      <c r="C199" s="587">
        <v>-9.2423000000000002</v>
      </c>
      <c r="D199" s="588">
        <v>-9.2423000000000002</v>
      </c>
      <c r="E199" s="597" t="s">
        <v>299</v>
      </c>
      <c r="F199" s="587">
        <v>0</v>
      </c>
      <c r="G199" s="588">
        <v>0</v>
      </c>
      <c r="H199" s="590">
        <v>4.9406564584124654E-324</v>
      </c>
      <c r="I199" s="587">
        <v>9.8813129168249309E-324</v>
      </c>
      <c r="J199" s="588">
        <v>9.8813129168249309E-324</v>
      </c>
      <c r="K199" s="598" t="s">
        <v>299</v>
      </c>
    </row>
    <row r="200" spans="1:11" ht="14.4" customHeight="1" thickBot="1" x14ac:dyDescent="0.35">
      <c r="A200" s="609" t="s">
        <v>491</v>
      </c>
      <c r="B200" s="587">
        <v>0</v>
      </c>
      <c r="C200" s="587">
        <v>-0.29186000000000001</v>
      </c>
      <c r="D200" s="588">
        <v>-0.29186000000000001</v>
      </c>
      <c r="E200" s="597" t="s">
        <v>299</v>
      </c>
      <c r="F200" s="587">
        <v>0</v>
      </c>
      <c r="G200" s="588">
        <v>0</v>
      </c>
      <c r="H200" s="590">
        <v>4.9406564584124654E-324</v>
      </c>
      <c r="I200" s="587">
        <v>9.8813129168249309E-324</v>
      </c>
      <c r="J200" s="588">
        <v>9.8813129168249309E-324</v>
      </c>
      <c r="K200" s="598" t="s">
        <v>299</v>
      </c>
    </row>
    <row r="201" spans="1:11" ht="14.4" customHeight="1" thickBot="1" x14ac:dyDescent="0.35">
      <c r="A201" s="608" t="s">
        <v>492</v>
      </c>
      <c r="B201" s="592">
        <v>132680.99958224199</v>
      </c>
      <c r="C201" s="592">
        <v>136406.81724</v>
      </c>
      <c r="D201" s="593">
        <v>3725.8176577583899</v>
      </c>
      <c r="E201" s="599">
        <v>1.0280810189059999</v>
      </c>
      <c r="F201" s="592">
        <v>115922.42057812501</v>
      </c>
      <c r="G201" s="593">
        <v>19320.4034296875</v>
      </c>
      <c r="H201" s="595">
        <v>13077.073689999999</v>
      </c>
      <c r="I201" s="592">
        <v>26790.312750000001</v>
      </c>
      <c r="J201" s="593">
        <v>7469.9093203124903</v>
      </c>
      <c r="K201" s="600">
        <v>0.23110553261700001</v>
      </c>
    </row>
    <row r="202" spans="1:11" ht="14.4" customHeight="1" thickBot="1" x14ac:dyDescent="0.35">
      <c r="A202" s="609" t="s">
        <v>493</v>
      </c>
      <c r="B202" s="587">
        <v>47107.999857980998</v>
      </c>
      <c r="C202" s="587">
        <v>45776.804559999997</v>
      </c>
      <c r="D202" s="588">
        <v>-1331.1952979810201</v>
      </c>
      <c r="E202" s="589">
        <v>0.97174162982900003</v>
      </c>
      <c r="F202" s="587">
        <v>32443</v>
      </c>
      <c r="G202" s="588">
        <v>5407.1666666666697</v>
      </c>
      <c r="H202" s="590">
        <v>4014.1690600000002</v>
      </c>
      <c r="I202" s="587">
        <v>8564.2132799999999</v>
      </c>
      <c r="J202" s="588">
        <v>3157.0466133333298</v>
      </c>
      <c r="K202" s="591">
        <v>0.26397723021899999</v>
      </c>
    </row>
    <row r="203" spans="1:11" ht="14.4" customHeight="1" thickBot="1" x14ac:dyDescent="0.35">
      <c r="A203" s="609" t="s">
        <v>494</v>
      </c>
      <c r="B203" s="587">
        <v>76110.999724260604</v>
      </c>
      <c r="C203" s="587">
        <v>81647.923330000005</v>
      </c>
      <c r="D203" s="588">
        <v>5536.9236057394201</v>
      </c>
      <c r="E203" s="589">
        <v>1.0727480078539999</v>
      </c>
      <c r="F203" s="587">
        <v>74407</v>
      </c>
      <c r="G203" s="588">
        <v>12401.166666666701</v>
      </c>
      <c r="H203" s="590">
        <v>7414.8124799999996</v>
      </c>
      <c r="I203" s="587">
        <v>15650.676450000001</v>
      </c>
      <c r="J203" s="588">
        <v>3249.5097833333298</v>
      </c>
      <c r="K203" s="591">
        <v>0.21033876449700001</v>
      </c>
    </row>
    <row r="204" spans="1:11" ht="14.4" customHeight="1" thickBot="1" x14ac:dyDescent="0.35">
      <c r="A204" s="609" t="s">
        <v>495</v>
      </c>
      <c r="B204" s="587">
        <v>2090</v>
      </c>
      <c r="C204" s="587">
        <v>2575.3723199999999</v>
      </c>
      <c r="D204" s="588">
        <v>485.37232000000103</v>
      </c>
      <c r="E204" s="589">
        <v>1.2322355598079999</v>
      </c>
      <c r="F204" s="587">
        <v>2372.4205781249998</v>
      </c>
      <c r="G204" s="588">
        <v>395.40342968750002</v>
      </c>
      <c r="H204" s="590">
        <v>852.25892999999996</v>
      </c>
      <c r="I204" s="587">
        <v>1051.46596</v>
      </c>
      <c r="J204" s="588">
        <v>656.06253031250003</v>
      </c>
      <c r="K204" s="591">
        <v>0.44320386094000003</v>
      </c>
    </row>
    <row r="205" spans="1:11" ht="14.4" customHeight="1" thickBot="1" x14ac:dyDescent="0.35">
      <c r="A205" s="609" t="s">
        <v>496</v>
      </c>
      <c r="B205" s="587">
        <v>7372</v>
      </c>
      <c r="C205" s="587">
        <v>6406.7170299999998</v>
      </c>
      <c r="D205" s="588">
        <v>-965.28296999999804</v>
      </c>
      <c r="E205" s="589">
        <v>0.86906091019999998</v>
      </c>
      <c r="F205" s="587">
        <v>6700</v>
      </c>
      <c r="G205" s="588">
        <v>1116.6666666666699</v>
      </c>
      <c r="H205" s="590">
        <v>795.83321999999998</v>
      </c>
      <c r="I205" s="587">
        <v>1523.95706</v>
      </c>
      <c r="J205" s="588">
        <v>407.29039333333299</v>
      </c>
      <c r="K205" s="591">
        <v>0.22745627761100001</v>
      </c>
    </row>
    <row r="206" spans="1:11" ht="14.4" customHeight="1" thickBot="1" x14ac:dyDescent="0.35">
      <c r="A206" s="608" t="s">
        <v>497</v>
      </c>
      <c r="B206" s="592">
        <v>0</v>
      </c>
      <c r="C206" s="592">
        <v>5732.1879499999995</v>
      </c>
      <c r="D206" s="593">
        <v>5732.1879499999995</v>
      </c>
      <c r="E206" s="594" t="s">
        <v>299</v>
      </c>
      <c r="F206" s="592">
        <v>0</v>
      </c>
      <c r="G206" s="593">
        <v>0</v>
      </c>
      <c r="H206" s="595">
        <v>302.2448</v>
      </c>
      <c r="I206" s="592">
        <v>440.35734000000002</v>
      </c>
      <c r="J206" s="593">
        <v>440.35734000000002</v>
      </c>
      <c r="K206" s="596" t="s">
        <v>299</v>
      </c>
    </row>
    <row r="207" spans="1:11" ht="14.4" customHeight="1" thickBot="1" x14ac:dyDescent="0.35">
      <c r="A207" s="609" t="s">
        <v>498</v>
      </c>
      <c r="B207" s="587">
        <v>4.9406564584124654E-324</v>
      </c>
      <c r="C207" s="587">
        <v>3363.2682199999999</v>
      </c>
      <c r="D207" s="588">
        <v>3363.2682199999999</v>
      </c>
      <c r="E207" s="597" t="s">
        <v>305</v>
      </c>
      <c r="F207" s="587">
        <v>0</v>
      </c>
      <c r="G207" s="588">
        <v>0</v>
      </c>
      <c r="H207" s="590">
        <v>4.9406564584124654E-324</v>
      </c>
      <c r="I207" s="587">
        <v>138.11254</v>
      </c>
      <c r="J207" s="588">
        <v>138.11254</v>
      </c>
      <c r="K207" s="598" t="s">
        <v>299</v>
      </c>
    </row>
    <row r="208" spans="1:11" ht="14.4" customHeight="1" thickBot="1" x14ac:dyDescent="0.35">
      <c r="A208" s="609" t="s">
        <v>499</v>
      </c>
      <c r="B208" s="587">
        <v>0</v>
      </c>
      <c r="C208" s="587">
        <v>2368.9197300000001</v>
      </c>
      <c r="D208" s="588">
        <v>2368.9197300000001</v>
      </c>
      <c r="E208" s="597" t="s">
        <v>299</v>
      </c>
      <c r="F208" s="587">
        <v>0</v>
      </c>
      <c r="G208" s="588">
        <v>0</v>
      </c>
      <c r="H208" s="590">
        <v>302.2448</v>
      </c>
      <c r="I208" s="587">
        <v>302.2448</v>
      </c>
      <c r="J208" s="588">
        <v>302.2448</v>
      </c>
      <c r="K208" s="598" t="s">
        <v>299</v>
      </c>
    </row>
    <row r="209" spans="1:11" ht="14.4" customHeight="1" thickBot="1" x14ac:dyDescent="0.35">
      <c r="A209" s="606" t="s">
        <v>500</v>
      </c>
      <c r="B209" s="587">
        <v>3302.0673810225098</v>
      </c>
      <c r="C209" s="587">
        <v>2851.0888</v>
      </c>
      <c r="D209" s="588">
        <v>-450.97858102251303</v>
      </c>
      <c r="E209" s="589">
        <v>0.86342538507400002</v>
      </c>
      <c r="F209" s="587">
        <v>1215.25595316248</v>
      </c>
      <c r="G209" s="588">
        <v>202.54265886041401</v>
      </c>
      <c r="H209" s="590">
        <v>53.63326</v>
      </c>
      <c r="I209" s="587">
        <v>90.823499999999996</v>
      </c>
      <c r="J209" s="588">
        <v>-111.719158860414</v>
      </c>
      <c r="K209" s="591">
        <v>7.4736107864999998E-2</v>
      </c>
    </row>
    <row r="210" spans="1:11" ht="14.4" customHeight="1" thickBot="1" x14ac:dyDescent="0.35">
      <c r="A210" s="607" t="s">
        <v>501</v>
      </c>
      <c r="B210" s="587">
        <v>2086.2047503591698</v>
      </c>
      <c r="C210" s="587">
        <v>1299.6036099999999</v>
      </c>
      <c r="D210" s="588">
        <v>-786.60114035917104</v>
      </c>
      <c r="E210" s="589">
        <v>0.62295113160600002</v>
      </c>
      <c r="F210" s="587">
        <v>0</v>
      </c>
      <c r="G210" s="588">
        <v>0</v>
      </c>
      <c r="H210" s="590">
        <v>4.9406564584124654E-324</v>
      </c>
      <c r="I210" s="587">
        <v>9.8813129168249309E-324</v>
      </c>
      <c r="J210" s="588">
        <v>9.8813129168249309E-324</v>
      </c>
      <c r="K210" s="598" t="s">
        <v>299</v>
      </c>
    </row>
    <row r="211" spans="1:11" ht="14.4" customHeight="1" thickBot="1" x14ac:dyDescent="0.35">
      <c r="A211" s="608" t="s">
        <v>502</v>
      </c>
      <c r="B211" s="592">
        <v>0</v>
      </c>
      <c r="C211" s="592">
        <v>35.856859999999998</v>
      </c>
      <c r="D211" s="593">
        <v>35.856859999999998</v>
      </c>
      <c r="E211" s="594" t="s">
        <v>299</v>
      </c>
      <c r="F211" s="592">
        <v>0</v>
      </c>
      <c r="G211" s="593">
        <v>0</v>
      </c>
      <c r="H211" s="595">
        <v>4.9406564584124654E-324</v>
      </c>
      <c r="I211" s="592">
        <v>9.8813129168249309E-324</v>
      </c>
      <c r="J211" s="593">
        <v>9.8813129168249309E-324</v>
      </c>
      <c r="K211" s="596" t="s">
        <v>299</v>
      </c>
    </row>
    <row r="212" spans="1:11" ht="14.4" customHeight="1" thickBot="1" x14ac:dyDescent="0.35">
      <c r="A212" s="609" t="s">
        <v>503</v>
      </c>
      <c r="B212" s="587">
        <v>0</v>
      </c>
      <c r="C212" s="587">
        <v>35.856859999999998</v>
      </c>
      <c r="D212" s="588">
        <v>35.856859999999998</v>
      </c>
      <c r="E212" s="597" t="s">
        <v>299</v>
      </c>
      <c r="F212" s="587">
        <v>0</v>
      </c>
      <c r="G212" s="588">
        <v>0</v>
      </c>
      <c r="H212" s="590">
        <v>4.9406564584124654E-324</v>
      </c>
      <c r="I212" s="587">
        <v>9.8813129168249309E-324</v>
      </c>
      <c r="J212" s="588">
        <v>9.8813129168249309E-324</v>
      </c>
      <c r="K212" s="598" t="s">
        <v>299</v>
      </c>
    </row>
    <row r="213" spans="1:11" ht="14.4" customHeight="1" thickBot="1" x14ac:dyDescent="0.35">
      <c r="A213" s="608" t="s">
        <v>504</v>
      </c>
      <c r="B213" s="592">
        <v>2086.2047503591698</v>
      </c>
      <c r="C213" s="592">
        <v>1263.74675</v>
      </c>
      <c r="D213" s="593">
        <v>-822.45800035917102</v>
      </c>
      <c r="E213" s="599">
        <v>0.60576352814000001</v>
      </c>
      <c r="F213" s="592">
        <v>0</v>
      </c>
      <c r="G213" s="593">
        <v>0</v>
      </c>
      <c r="H213" s="595">
        <v>4.9406564584124654E-324</v>
      </c>
      <c r="I213" s="592">
        <v>9.8813129168249309E-324</v>
      </c>
      <c r="J213" s="593">
        <v>9.8813129168249309E-324</v>
      </c>
      <c r="K213" s="596" t="s">
        <v>299</v>
      </c>
    </row>
    <row r="214" spans="1:11" ht="14.4" customHeight="1" thickBot="1" x14ac:dyDescent="0.35">
      <c r="A214" s="609" t="s">
        <v>505</v>
      </c>
      <c r="B214" s="587">
        <v>4.9406564584124654E-324</v>
      </c>
      <c r="C214" s="587">
        <v>400.23993000000002</v>
      </c>
      <c r="D214" s="588">
        <v>400.23993000000002</v>
      </c>
      <c r="E214" s="597" t="s">
        <v>305</v>
      </c>
      <c r="F214" s="587">
        <v>0</v>
      </c>
      <c r="G214" s="588">
        <v>0</v>
      </c>
      <c r="H214" s="590">
        <v>4.9406564584124654E-324</v>
      </c>
      <c r="I214" s="587">
        <v>9.8813129168249309E-324</v>
      </c>
      <c r="J214" s="588">
        <v>9.8813129168249309E-324</v>
      </c>
      <c r="K214" s="598" t="s">
        <v>299</v>
      </c>
    </row>
    <row r="215" spans="1:11" ht="14.4" customHeight="1" thickBot="1" x14ac:dyDescent="0.35">
      <c r="A215" s="609" t="s">
        <v>506</v>
      </c>
      <c r="B215" s="587">
        <v>0</v>
      </c>
      <c r="C215" s="587">
        <v>207.87291999999999</v>
      </c>
      <c r="D215" s="588">
        <v>207.87291999999999</v>
      </c>
      <c r="E215" s="597" t="s">
        <v>299</v>
      </c>
      <c r="F215" s="587">
        <v>0</v>
      </c>
      <c r="G215" s="588">
        <v>0</v>
      </c>
      <c r="H215" s="590">
        <v>4.9406564584124654E-324</v>
      </c>
      <c r="I215" s="587">
        <v>9.8813129168249309E-324</v>
      </c>
      <c r="J215" s="588">
        <v>9.8813129168249309E-324</v>
      </c>
      <c r="K215" s="598" t="s">
        <v>299</v>
      </c>
    </row>
    <row r="216" spans="1:11" ht="14.4" customHeight="1" thickBot="1" x14ac:dyDescent="0.35">
      <c r="A216" s="609" t="s">
        <v>507</v>
      </c>
      <c r="B216" s="587">
        <v>0</v>
      </c>
      <c r="C216" s="587">
        <v>105.38524</v>
      </c>
      <c r="D216" s="588">
        <v>105.38524</v>
      </c>
      <c r="E216" s="597" t="s">
        <v>299</v>
      </c>
      <c r="F216" s="587">
        <v>0</v>
      </c>
      <c r="G216" s="588">
        <v>0</v>
      </c>
      <c r="H216" s="590">
        <v>4.9406564584124654E-324</v>
      </c>
      <c r="I216" s="587">
        <v>9.8813129168249309E-324</v>
      </c>
      <c r="J216" s="588">
        <v>9.8813129168249309E-324</v>
      </c>
      <c r="K216" s="598" t="s">
        <v>299</v>
      </c>
    </row>
    <row r="217" spans="1:11" ht="14.4" customHeight="1" thickBot="1" x14ac:dyDescent="0.35">
      <c r="A217" s="609" t="s">
        <v>508</v>
      </c>
      <c r="B217" s="587">
        <v>0</v>
      </c>
      <c r="C217" s="587">
        <v>308.80732999999998</v>
      </c>
      <c r="D217" s="588">
        <v>308.80732999999998</v>
      </c>
      <c r="E217" s="597" t="s">
        <v>299</v>
      </c>
      <c r="F217" s="587">
        <v>0</v>
      </c>
      <c r="G217" s="588">
        <v>0</v>
      </c>
      <c r="H217" s="590">
        <v>4.9406564584124654E-324</v>
      </c>
      <c r="I217" s="587">
        <v>9.8813129168249309E-324</v>
      </c>
      <c r="J217" s="588">
        <v>9.8813129168249309E-324</v>
      </c>
      <c r="K217" s="598" t="s">
        <v>299</v>
      </c>
    </row>
    <row r="218" spans="1:11" ht="14.4" customHeight="1" thickBot="1" x14ac:dyDescent="0.35">
      <c r="A218" s="609" t="s">
        <v>509</v>
      </c>
      <c r="B218" s="587">
        <v>0</v>
      </c>
      <c r="C218" s="587">
        <v>241.44132999999999</v>
      </c>
      <c r="D218" s="588">
        <v>241.44132999999999</v>
      </c>
      <c r="E218" s="597" t="s">
        <v>299</v>
      </c>
      <c r="F218" s="587">
        <v>0</v>
      </c>
      <c r="G218" s="588">
        <v>0</v>
      </c>
      <c r="H218" s="590">
        <v>4.9406564584124654E-324</v>
      </c>
      <c r="I218" s="587">
        <v>9.8813129168249309E-324</v>
      </c>
      <c r="J218" s="588">
        <v>9.8813129168249309E-324</v>
      </c>
      <c r="K218" s="598" t="s">
        <v>299</v>
      </c>
    </row>
    <row r="219" spans="1:11" ht="14.4" customHeight="1" thickBot="1" x14ac:dyDescent="0.35">
      <c r="A219" s="612" t="s">
        <v>510</v>
      </c>
      <c r="B219" s="592">
        <v>1215.86263066334</v>
      </c>
      <c r="C219" s="592">
        <v>1551.4851900000001</v>
      </c>
      <c r="D219" s="593">
        <v>335.62255933665801</v>
      </c>
      <c r="E219" s="599">
        <v>1.276036577547</v>
      </c>
      <c r="F219" s="592">
        <v>1215.25595316248</v>
      </c>
      <c r="G219" s="593">
        <v>202.54265886041401</v>
      </c>
      <c r="H219" s="595">
        <v>53.63326</v>
      </c>
      <c r="I219" s="592">
        <v>90.823499999999996</v>
      </c>
      <c r="J219" s="593">
        <v>-111.719158860414</v>
      </c>
      <c r="K219" s="600">
        <v>7.4736107864999998E-2</v>
      </c>
    </row>
    <row r="220" spans="1:11" ht="14.4" customHeight="1" thickBot="1" x14ac:dyDescent="0.35">
      <c r="A220" s="608" t="s">
        <v>511</v>
      </c>
      <c r="B220" s="592">
        <v>0</v>
      </c>
      <c r="C220" s="592">
        <v>3.00204</v>
      </c>
      <c r="D220" s="593">
        <v>3.00204</v>
      </c>
      <c r="E220" s="594" t="s">
        <v>299</v>
      </c>
      <c r="F220" s="592">
        <v>0</v>
      </c>
      <c r="G220" s="593">
        <v>0</v>
      </c>
      <c r="H220" s="595">
        <v>1E-4</v>
      </c>
      <c r="I220" s="592">
        <v>1.0499999999999999E-3</v>
      </c>
      <c r="J220" s="593">
        <v>1.0499999999999999E-3</v>
      </c>
      <c r="K220" s="596" t="s">
        <v>299</v>
      </c>
    </row>
    <row r="221" spans="1:11" ht="14.4" customHeight="1" thickBot="1" x14ac:dyDescent="0.35">
      <c r="A221" s="609" t="s">
        <v>512</v>
      </c>
      <c r="B221" s="587">
        <v>0</v>
      </c>
      <c r="C221" s="587">
        <v>2.0400000000000001E-3</v>
      </c>
      <c r="D221" s="588">
        <v>2.0400000000000001E-3</v>
      </c>
      <c r="E221" s="597" t="s">
        <v>299</v>
      </c>
      <c r="F221" s="587">
        <v>0</v>
      </c>
      <c r="G221" s="588">
        <v>0</v>
      </c>
      <c r="H221" s="590">
        <v>1E-4</v>
      </c>
      <c r="I221" s="587">
        <v>1.0499999999999999E-3</v>
      </c>
      <c r="J221" s="588">
        <v>1.0499999999999999E-3</v>
      </c>
      <c r="K221" s="598" t="s">
        <v>299</v>
      </c>
    </row>
    <row r="222" spans="1:11" ht="14.4" customHeight="1" thickBot="1" x14ac:dyDescent="0.35">
      <c r="A222" s="609" t="s">
        <v>513</v>
      </c>
      <c r="B222" s="587">
        <v>4.9406564584124654E-324</v>
      </c>
      <c r="C222" s="587">
        <v>3</v>
      </c>
      <c r="D222" s="588">
        <v>3</v>
      </c>
      <c r="E222" s="597" t="s">
        <v>305</v>
      </c>
      <c r="F222" s="587">
        <v>0</v>
      </c>
      <c r="G222" s="588">
        <v>0</v>
      </c>
      <c r="H222" s="590">
        <v>4.9406564584124654E-324</v>
      </c>
      <c r="I222" s="587">
        <v>9.8813129168249309E-324</v>
      </c>
      <c r="J222" s="588">
        <v>9.8813129168249309E-324</v>
      </c>
      <c r="K222" s="598" t="s">
        <v>299</v>
      </c>
    </row>
    <row r="223" spans="1:11" ht="14.4" customHeight="1" thickBot="1" x14ac:dyDescent="0.35">
      <c r="A223" s="608" t="s">
        <v>514</v>
      </c>
      <c r="B223" s="592">
        <v>1215.86263066334</v>
      </c>
      <c r="C223" s="592">
        <v>1208.06195</v>
      </c>
      <c r="D223" s="593">
        <v>-7.8006806633409997</v>
      </c>
      <c r="E223" s="599">
        <v>0.99358424178299998</v>
      </c>
      <c r="F223" s="592">
        <v>1215.25595316248</v>
      </c>
      <c r="G223" s="593">
        <v>202.54265886041401</v>
      </c>
      <c r="H223" s="595">
        <v>11.942159999999999</v>
      </c>
      <c r="I223" s="592">
        <v>27.231449999999999</v>
      </c>
      <c r="J223" s="593">
        <v>-175.31120886041401</v>
      </c>
      <c r="K223" s="600">
        <v>2.2407995557000002E-2</v>
      </c>
    </row>
    <row r="224" spans="1:11" ht="14.4" customHeight="1" thickBot="1" x14ac:dyDescent="0.35">
      <c r="A224" s="609" t="s">
        <v>515</v>
      </c>
      <c r="B224" s="587">
        <v>0</v>
      </c>
      <c r="C224" s="587">
        <v>0.29699999999999999</v>
      </c>
      <c r="D224" s="588">
        <v>0.29699999999999999</v>
      </c>
      <c r="E224" s="597" t="s">
        <v>299</v>
      </c>
      <c r="F224" s="587">
        <v>0</v>
      </c>
      <c r="G224" s="588">
        <v>0</v>
      </c>
      <c r="H224" s="590">
        <v>4.9406564584124654E-324</v>
      </c>
      <c r="I224" s="587">
        <v>9.8813129168249309E-324</v>
      </c>
      <c r="J224" s="588">
        <v>9.8813129168249309E-324</v>
      </c>
      <c r="K224" s="598" t="s">
        <v>299</v>
      </c>
    </row>
    <row r="225" spans="1:11" ht="14.4" customHeight="1" thickBot="1" x14ac:dyDescent="0.35">
      <c r="A225" s="609" t="s">
        <v>516</v>
      </c>
      <c r="B225" s="587">
        <v>999.99999999999204</v>
      </c>
      <c r="C225" s="587">
        <v>999.99599999999998</v>
      </c>
      <c r="D225" s="588">
        <v>-3.9999999909999997E-3</v>
      </c>
      <c r="E225" s="589">
        <v>0.999996</v>
      </c>
      <c r="F225" s="587">
        <v>1000</v>
      </c>
      <c r="G225" s="588">
        <v>166.666666666667</v>
      </c>
      <c r="H225" s="590">
        <v>4.9406564584124654E-324</v>
      </c>
      <c r="I225" s="587">
        <v>9.8813129168249309E-324</v>
      </c>
      <c r="J225" s="588">
        <v>-166.666666666667</v>
      </c>
      <c r="K225" s="591">
        <v>0</v>
      </c>
    </row>
    <row r="226" spans="1:11" ht="14.4" customHeight="1" thickBot="1" x14ac:dyDescent="0.35">
      <c r="A226" s="609" t="s">
        <v>517</v>
      </c>
      <c r="B226" s="587">
        <v>209.17907870658101</v>
      </c>
      <c r="C226" s="587">
        <v>207.76894999999999</v>
      </c>
      <c r="D226" s="588">
        <v>-1.4101287065799999</v>
      </c>
      <c r="E226" s="589">
        <v>0.99325874884099996</v>
      </c>
      <c r="F226" s="587">
        <v>209.17907870658101</v>
      </c>
      <c r="G226" s="588">
        <v>34.863179784430002</v>
      </c>
      <c r="H226" s="590">
        <v>11.942159999999999</v>
      </c>
      <c r="I226" s="587">
        <v>27.231449999999999</v>
      </c>
      <c r="J226" s="588">
        <v>-7.6317297844300001</v>
      </c>
      <c r="K226" s="591">
        <v>0.130182474119</v>
      </c>
    </row>
    <row r="227" spans="1:11" ht="14.4" customHeight="1" thickBot="1" x14ac:dyDescent="0.35">
      <c r="A227" s="609" t="s">
        <v>518</v>
      </c>
      <c r="B227" s="587">
        <v>6.6835519567680004</v>
      </c>
      <c r="C227" s="587">
        <v>4.9406564584124654E-324</v>
      </c>
      <c r="D227" s="588">
        <v>-6.6835519567680004</v>
      </c>
      <c r="E227" s="589">
        <v>0</v>
      </c>
      <c r="F227" s="587">
        <v>6.0768744559009997</v>
      </c>
      <c r="G227" s="588">
        <v>1.012812409316</v>
      </c>
      <c r="H227" s="590">
        <v>4.9406564584124654E-324</v>
      </c>
      <c r="I227" s="587">
        <v>9.8813129168249309E-324</v>
      </c>
      <c r="J227" s="588">
        <v>-1.012812409316</v>
      </c>
      <c r="K227" s="591">
        <v>0</v>
      </c>
    </row>
    <row r="228" spans="1:11" ht="14.4" customHeight="1" thickBot="1" x14ac:dyDescent="0.35">
      <c r="A228" s="608" t="s">
        <v>519</v>
      </c>
      <c r="B228" s="592">
        <v>0</v>
      </c>
      <c r="C228" s="592">
        <v>340.4212</v>
      </c>
      <c r="D228" s="593">
        <v>340.4212</v>
      </c>
      <c r="E228" s="594" t="s">
        <v>299</v>
      </c>
      <c r="F228" s="592">
        <v>0</v>
      </c>
      <c r="G228" s="593">
        <v>0</v>
      </c>
      <c r="H228" s="595">
        <v>41.691000000000003</v>
      </c>
      <c r="I228" s="592">
        <v>63.591000000000001</v>
      </c>
      <c r="J228" s="593">
        <v>63.591000000000001</v>
      </c>
      <c r="K228" s="596" t="s">
        <v>299</v>
      </c>
    </row>
    <row r="229" spans="1:11" ht="14.4" customHeight="1" thickBot="1" x14ac:dyDescent="0.35">
      <c r="A229" s="609" t="s">
        <v>520</v>
      </c>
      <c r="B229" s="587">
        <v>0</v>
      </c>
      <c r="C229" s="587">
        <v>340.4212</v>
      </c>
      <c r="D229" s="588">
        <v>340.4212</v>
      </c>
      <c r="E229" s="597" t="s">
        <v>299</v>
      </c>
      <c r="F229" s="587">
        <v>0</v>
      </c>
      <c r="G229" s="588">
        <v>0</v>
      </c>
      <c r="H229" s="590">
        <v>41.691000000000003</v>
      </c>
      <c r="I229" s="587">
        <v>63.591000000000001</v>
      </c>
      <c r="J229" s="588">
        <v>63.591000000000001</v>
      </c>
      <c r="K229" s="598" t="s">
        <v>299</v>
      </c>
    </row>
    <row r="230" spans="1:11" ht="14.4" customHeight="1" thickBot="1" x14ac:dyDescent="0.35">
      <c r="A230" s="606" t="s">
        <v>521</v>
      </c>
      <c r="B230" s="587">
        <v>54.999999999998998</v>
      </c>
      <c r="C230" s="587">
        <v>170.74948000000001</v>
      </c>
      <c r="D230" s="588">
        <v>115.74948000000001</v>
      </c>
      <c r="E230" s="589">
        <v>3.104536</v>
      </c>
      <c r="F230" s="587">
        <v>102</v>
      </c>
      <c r="G230" s="588">
        <v>17</v>
      </c>
      <c r="H230" s="590">
        <v>4.9406564584124654E-324</v>
      </c>
      <c r="I230" s="587">
        <v>9.8813129168249309E-324</v>
      </c>
      <c r="J230" s="588">
        <v>-17</v>
      </c>
      <c r="K230" s="591">
        <v>0</v>
      </c>
    </row>
    <row r="231" spans="1:11" ht="14.4" customHeight="1" thickBot="1" x14ac:dyDescent="0.35">
      <c r="A231" s="612" t="s">
        <v>522</v>
      </c>
      <c r="B231" s="592">
        <v>54.999999999998998</v>
      </c>
      <c r="C231" s="592">
        <v>170.74948000000001</v>
      </c>
      <c r="D231" s="593">
        <v>115.74948000000001</v>
      </c>
      <c r="E231" s="599">
        <v>3.104536</v>
      </c>
      <c r="F231" s="592">
        <v>102</v>
      </c>
      <c r="G231" s="593">
        <v>17</v>
      </c>
      <c r="H231" s="595">
        <v>4.9406564584124654E-324</v>
      </c>
      <c r="I231" s="592">
        <v>9.8813129168249309E-324</v>
      </c>
      <c r="J231" s="593">
        <v>-17</v>
      </c>
      <c r="K231" s="600">
        <v>0</v>
      </c>
    </row>
    <row r="232" spans="1:11" ht="14.4" customHeight="1" thickBot="1" x14ac:dyDescent="0.35">
      <c r="A232" s="608" t="s">
        <v>523</v>
      </c>
      <c r="B232" s="592">
        <v>54.999999999998998</v>
      </c>
      <c r="C232" s="592">
        <v>170.74948000000001</v>
      </c>
      <c r="D232" s="593">
        <v>115.74948000000001</v>
      </c>
      <c r="E232" s="599">
        <v>3.104536</v>
      </c>
      <c r="F232" s="592">
        <v>102</v>
      </c>
      <c r="G232" s="593">
        <v>17</v>
      </c>
      <c r="H232" s="595">
        <v>4.9406564584124654E-324</v>
      </c>
      <c r="I232" s="592">
        <v>9.8813129168249309E-324</v>
      </c>
      <c r="J232" s="593">
        <v>-17</v>
      </c>
      <c r="K232" s="600">
        <v>0</v>
      </c>
    </row>
    <row r="233" spans="1:11" ht="14.4" customHeight="1" thickBot="1" x14ac:dyDescent="0.35">
      <c r="A233" s="609" t="s">
        <v>524</v>
      </c>
      <c r="B233" s="587">
        <v>4.9406564584124654E-324</v>
      </c>
      <c r="C233" s="587">
        <v>102.70948</v>
      </c>
      <c r="D233" s="588">
        <v>102.70948</v>
      </c>
      <c r="E233" s="597" t="s">
        <v>305</v>
      </c>
      <c r="F233" s="587">
        <v>4.9406564584124654E-324</v>
      </c>
      <c r="G233" s="588">
        <v>0</v>
      </c>
      <c r="H233" s="590">
        <v>4.9406564584124654E-324</v>
      </c>
      <c r="I233" s="587">
        <v>9.8813129168249309E-324</v>
      </c>
      <c r="J233" s="588">
        <v>9.8813129168249309E-324</v>
      </c>
      <c r="K233" s="591">
        <v>2</v>
      </c>
    </row>
    <row r="234" spans="1:11" ht="14.4" customHeight="1" thickBot="1" x14ac:dyDescent="0.35">
      <c r="A234" s="609" t="s">
        <v>525</v>
      </c>
      <c r="B234" s="587">
        <v>54.999999999998998</v>
      </c>
      <c r="C234" s="587">
        <v>68.040000000000006</v>
      </c>
      <c r="D234" s="588">
        <v>13.04</v>
      </c>
      <c r="E234" s="589">
        <v>1.23709090909</v>
      </c>
      <c r="F234" s="587">
        <v>102</v>
      </c>
      <c r="G234" s="588">
        <v>17</v>
      </c>
      <c r="H234" s="590">
        <v>4.9406564584124654E-324</v>
      </c>
      <c r="I234" s="587">
        <v>9.8813129168249309E-324</v>
      </c>
      <c r="J234" s="588">
        <v>-17</v>
      </c>
      <c r="K234" s="591">
        <v>0</v>
      </c>
    </row>
    <row r="235" spans="1:11" ht="14.4" customHeight="1" thickBot="1" x14ac:dyDescent="0.35">
      <c r="A235" s="605" t="s">
        <v>526</v>
      </c>
      <c r="B235" s="587">
        <v>16535.879322115299</v>
      </c>
      <c r="C235" s="587">
        <v>17130.86219</v>
      </c>
      <c r="D235" s="588">
        <v>594.98286788473001</v>
      </c>
      <c r="E235" s="589">
        <v>1.0359813261990001</v>
      </c>
      <c r="F235" s="587">
        <v>14758.2560249504</v>
      </c>
      <c r="G235" s="588">
        <v>2459.7093374917299</v>
      </c>
      <c r="H235" s="590">
        <v>1392.66599</v>
      </c>
      <c r="I235" s="587">
        <v>2904.5850300000002</v>
      </c>
      <c r="J235" s="588">
        <v>444.87569250826903</v>
      </c>
      <c r="K235" s="591">
        <v>0.19681085794200001</v>
      </c>
    </row>
    <row r="236" spans="1:11" ht="14.4" customHeight="1" thickBot="1" x14ac:dyDescent="0.35">
      <c r="A236" s="610" t="s">
        <v>527</v>
      </c>
      <c r="B236" s="592">
        <v>16535.879322115299</v>
      </c>
      <c r="C236" s="592">
        <v>17130.86219</v>
      </c>
      <c r="D236" s="593">
        <v>594.98286788473001</v>
      </c>
      <c r="E236" s="599">
        <v>1.0359813261990001</v>
      </c>
      <c r="F236" s="592">
        <v>14758.2560249504</v>
      </c>
      <c r="G236" s="593">
        <v>2459.7093374917299</v>
      </c>
      <c r="H236" s="595">
        <v>1392.66599</v>
      </c>
      <c r="I236" s="592">
        <v>2904.5850300000002</v>
      </c>
      <c r="J236" s="593">
        <v>444.87569250826903</v>
      </c>
      <c r="K236" s="600">
        <v>0.19681085794200001</v>
      </c>
    </row>
    <row r="237" spans="1:11" ht="14.4" customHeight="1" thickBot="1" x14ac:dyDescent="0.35">
      <c r="A237" s="612" t="s">
        <v>57</v>
      </c>
      <c r="B237" s="592">
        <v>16535.879322115299</v>
      </c>
      <c r="C237" s="592">
        <v>17130.86219</v>
      </c>
      <c r="D237" s="593">
        <v>594.98286788473001</v>
      </c>
      <c r="E237" s="599">
        <v>1.0359813261990001</v>
      </c>
      <c r="F237" s="592">
        <v>14758.2560249504</v>
      </c>
      <c r="G237" s="593">
        <v>2459.7093374917299</v>
      </c>
      <c r="H237" s="595">
        <v>1392.66599</v>
      </c>
      <c r="I237" s="592">
        <v>2904.5850300000002</v>
      </c>
      <c r="J237" s="593">
        <v>444.87569250826903</v>
      </c>
      <c r="K237" s="600">
        <v>0.19681085794200001</v>
      </c>
    </row>
    <row r="238" spans="1:11" ht="14.4" customHeight="1" thickBot="1" x14ac:dyDescent="0.35">
      <c r="A238" s="608" t="s">
        <v>528</v>
      </c>
      <c r="B238" s="592">
        <v>466.99999999999397</v>
      </c>
      <c r="C238" s="592">
        <v>453.4742</v>
      </c>
      <c r="D238" s="593">
        <v>-13.525799999994</v>
      </c>
      <c r="E238" s="599">
        <v>0.97103683083500003</v>
      </c>
      <c r="F238" s="592">
        <v>260</v>
      </c>
      <c r="G238" s="593">
        <v>43.333333333333002</v>
      </c>
      <c r="H238" s="595">
        <v>35.827800000000003</v>
      </c>
      <c r="I238" s="592">
        <v>72.556600000000003</v>
      </c>
      <c r="J238" s="593">
        <v>29.223266666665999</v>
      </c>
      <c r="K238" s="600">
        <v>0.27906384615300001</v>
      </c>
    </row>
    <row r="239" spans="1:11" ht="14.4" customHeight="1" thickBot="1" x14ac:dyDescent="0.35">
      <c r="A239" s="609" t="s">
        <v>529</v>
      </c>
      <c r="B239" s="587">
        <v>466.99999999999397</v>
      </c>
      <c r="C239" s="587">
        <v>453.4742</v>
      </c>
      <c r="D239" s="588">
        <v>-13.525799999994</v>
      </c>
      <c r="E239" s="589">
        <v>0.97103683083500003</v>
      </c>
      <c r="F239" s="587">
        <v>260</v>
      </c>
      <c r="G239" s="588">
        <v>43.333333333333002</v>
      </c>
      <c r="H239" s="590">
        <v>35.827800000000003</v>
      </c>
      <c r="I239" s="587">
        <v>72.556600000000003</v>
      </c>
      <c r="J239" s="588">
        <v>29.223266666665999</v>
      </c>
      <c r="K239" s="591">
        <v>0.27906384615300001</v>
      </c>
    </row>
    <row r="240" spans="1:11" ht="14.4" customHeight="1" thickBot="1" x14ac:dyDescent="0.35">
      <c r="A240" s="608" t="s">
        <v>530</v>
      </c>
      <c r="B240" s="592">
        <v>2551.1905904944401</v>
      </c>
      <c r="C240" s="592">
        <v>1787.2190000000001</v>
      </c>
      <c r="D240" s="593">
        <v>-763.97159049444497</v>
      </c>
      <c r="E240" s="599">
        <v>0.70054311373599998</v>
      </c>
      <c r="F240" s="592">
        <v>1806.2560249503799</v>
      </c>
      <c r="G240" s="593">
        <v>301.04267082506402</v>
      </c>
      <c r="H240" s="595">
        <v>157.65799999999999</v>
      </c>
      <c r="I240" s="592">
        <v>328.072</v>
      </c>
      <c r="J240" s="593">
        <v>27.029329174935999</v>
      </c>
      <c r="K240" s="600">
        <v>0.18163095124199999</v>
      </c>
    </row>
    <row r="241" spans="1:11" ht="14.4" customHeight="1" thickBot="1" x14ac:dyDescent="0.35">
      <c r="A241" s="609" t="s">
        <v>531</v>
      </c>
      <c r="B241" s="587">
        <v>2551.1905904944401</v>
      </c>
      <c r="C241" s="587">
        <v>1787.2190000000001</v>
      </c>
      <c r="D241" s="588">
        <v>-763.97159049444497</v>
      </c>
      <c r="E241" s="589">
        <v>0.70054311373599998</v>
      </c>
      <c r="F241" s="587">
        <v>1806.2560249503799</v>
      </c>
      <c r="G241" s="588">
        <v>301.04267082506402</v>
      </c>
      <c r="H241" s="590">
        <v>157.65799999999999</v>
      </c>
      <c r="I241" s="587">
        <v>328.072</v>
      </c>
      <c r="J241" s="588">
        <v>27.029329174935999</v>
      </c>
      <c r="K241" s="591">
        <v>0.18163095124199999</v>
      </c>
    </row>
    <row r="242" spans="1:11" ht="14.4" customHeight="1" thickBot="1" x14ac:dyDescent="0.35">
      <c r="A242" s="608" t="s">
        <v>532</v>
      </c>
      <c r="B242" s="592">
        <v>1530.68873162099</v>
      </c>
      <c r="C242" s="592">
        <v>1711.4738</v>
      </c>
      <c r="D242" s="593">
        <v>180.78506837901</v>
      </c>
      <c r="E242" s="599">
        <v>1.118107009377</v>
      </c>
      <c r="F242" s="592">
        <v>1860</v>
      </c>
      <c r="G242" s="593">
        <v>310</v>
      </c>
      <c r="H242" s="595">
        <v>129.5615</v>
      </c>
      <c r="I242" s="592">
        <v>252.99889999999999</v>
      </c>
      <c r="J242" s="593">
        <v>-57.001099999998999</v>
      </c>
      <c r="K242" s="600">
        <v>0.13602091397800001</v>
      </c>
    </row>
    <row r="243" spans="1:11" ht="14.4" customHeight="1" thickBot="1" x14ac:dyDescent="0.35">
      <c r="A243" s="609" t="s">
        <v>533</v>
      </c>
      <c r="B243" s="587">
        <v>1530.68873162099</v>
      </c>
      <c r="C243" s="587">
        <v>1711.4738</v>
      </c>
      <c r="D243" s="588">
        <v>180.78506837901</v>
      </c>
      <c r="E243" s="589">
        <v>1.118107009377</v>
      </c>
      <c r="F243" s="587">
        <v>1860</v>
      </c>
      <c r="G243" s="588">
        <v>310</v>
      </c>
      <c r="H243" s="590">
        <v>129.5615</v>
      </c>
      <c r="I243" s="587">
        <v>252.99889999999999</v>
      </c>
      <c r="J243" s="588">
        <v>-57.001099999998999</v>
      </c>
      <c r="K243" s="591">
        <v>0.13602091397800001</v>
      </c>
    </row>
    <row r="244" spans="1:11" ht="14.4" customHeight="1" thickBot="1" x14ac:dyDescent="0.35">
      <c r="A244" s="608" t="s">
        <v>534</v>
      </c>
      <c r="B244" s="592">
        <v>0</v>
      </c>
      <c r="C244" s="592">
        <v>24.376000000000001</v>
      </c>
      <c r="D244" s="593">
        <v>24.376000000000001</v>
      </c>
      <c r="E244" s="594" t="s">
        <v>299</v>
      </c>
      <c r="F244" s="592">
        <v>4.9406564584124654E-324</v>
      </c>
      <c r="G244" s="593">
        <v>0</v>
      </c>
      <c r="H244" s="595">
        <v>1.8109999999999999</v>
      </c>
      <c r="I244" s="592">
        <v>3.7709999999999999</v>
      </c>
      <c r="J244" s="593">
        <v>3.7709999999999999</v>
      </c>
      <c r="K244" s="596" t="s">
        <v>305</v>
      </c>
    </row>
    <row r="245" spans="1:11" ht="14.4" customHeight="1" thickBot="1" x14ac:dyDescent="0.35">
      <c r="A245" s="609" t="s">
        <v>535</v>
      </c>
      <c r="B245" s="587">
        <v>0</v>
      </c>
      <c r="C245" s="587">
        <v>24.376000000000001</v>
      </c>
      <c r="D245" s="588">
        <v>24.376000000000001</v>
      </c>
      <c r="E245" s="597" t="s">
        <v>299</v>
      </c>
      <c r="F245" s="587">
        <v>4.9406564584124654E-324</v>
      </c>
      <c r="G245" s="588">
        <v>0</v>
      </c>
      <c r="H245" s="590">
        <v>1.8109999999999999</v>
      </c>
      <c r="I245" s="587">
        <v>3.7709999999999999</v>
      </c>
      <c r="J245" s="588">
        <v>3.7709999999999999</v>
      </c>
      <c r="K245" s="598" t="s">
        <v>305</v>
      </c>
    </row>
    <row r="246" spans="1:11" ht="14.4" customHeight="1" thickBot="1" x14ac:dyDescent="0.35">
      <c r="A246" s="608" t="s">
        <v>536</v>
      </c>
      <c r="B246" s="592">
        <v>1107.99999999999</v>
      </c>
      <c r="C246" s="592">
        <v>983.01080000000002</v>
      </c>
      <c r="D246" s="593">
        <v>-124.989199999986</v>
      </c>
      <c r="E246" s="599">
        <v>0.88719386281500001</v>
      </c>
      <c r="F246" s="592">
        <v>1354</v>
      </c>
      <c r="G246" s="593">
        <v>225.666666666667</v>
      </c>
      <c r="H246" s="595">
        <v>60.240070000000003</v>
      </c>
      <c r="I246" s="592">
        <v>139.02529000000001</v>
      </c>
      <c r="J246" s="593">
        <v>-86.641376666666005</v>
      </c>
      <c r="K246" s="600">
        <v>0.102677466765</v>
      </c>
    </row>
    <row r="247" spans="1:11" ht="14.4" customHeight="1" thickBot="1" x14ac:dyDescent="0.35">
      <c r="A247" s="609" t="s">
        <v>537</v>
      </c>
      <c r="B247" s="587">
        <v>1106.99999999999</v>
      </c>
      <c r="C247" s="587">
        <v>982.43516</v>
      </c>
      <c r="D247" s="588">
        <v>-124.56483999998601</v>
      </c>
      <c r="E247" s="589">
        <v>0.88747530261899998</v>
      </c>
      <c r="F247" s="587">
        <v>1323</v>
      </c>
      <c r="G247" s="588">
        <v>220.5</v>
      </c>
      <c r="H247" s="590">
        <v>57.904159999999997</v>
      </c>
      <c r="I247" s="587">
        <v>134.35346999999999</v>
      </c>
      <c r="J247" s="588">
        <v>-86.146529999999998</v>
      </c>
      <c r="K247" s="591">
        <v>0.101552131519</v>
      </c>
    </row>
    <row r="248" spans="1:11" ht="14.4" customHeight="1" thickBot="1" x14ac:dyDescent="0.35">
      <c r="A248" s="609" t="s">
        <v>538</v>
      </c>
      <c r="B248" s="587">
        <v>0.99999999999900002</v>
      </c>
      <c r="C248" s="587">
        <v>0.57564000000000004</v>
      </c>
      <c r="D248" s="588">
        <v>-0.42435999999899998</v>
      </c>
      <c r="E248" s="589">
        <v>0.57564000000000004</v>
      </c>
      <c r="F248" s="587">
        <v>31</v>
      </c>
      <c r="G248" s="588">
        <v>5.1666666666659999</v>
      </c>
      <c r="H248" s="590">
        <v>2.3359100000000002</v>
      </c>
      <c r="I248" s="587">
        <v>4.6718200000000003</v>
      </c>
      <c r="J248" s="588">
        <v>-0.49484666666600002</v>
      </c>
      <c r="K248" s="591">
        <v>0.150703870967</v>
      </c>
    </row>
    <row r="249" spans="1:11" ht="14.4" customHeight="1" thickBot="1" x14ac:dyDescent="0.35">
      <c r="A249" s="608" t="s">
        <v>539</v>
      </c>
      <c r="B249" s="592">
        <v>0</v>
      </c>
      <c r="C249" s="592">
        <v>2759.5422400000002</v>
      </c>
      <c r="D249" s="593">
        <v>2759.5422400000002</v>
      </c>
      <c r="E249" s="594" t="s">
        <v>299</v>
      </c>
      <c r="F249" s="592">
        <v>4.9406564584124654E-324</v>
      </c>
      <c r="G249" s="593">
        <v>0</v>
      </c>
      <c r="H249" s="595">
        <v>229.77819</v>
      </c>
      <c r="I249" s="592">
        <v>513.77092000000005</v>
      </c>
      <c r="J249" s="593">
        <v>513.77092000000005</v>
      </c>
      <c r="K249" s="596" t="s">
        <v>305</v>
      </c>
    </row>
    <row r="250" spans="1:11" ht="14.4" customHeight="1" thickBot="1" x14ac:dyDescent="0.35">
      <c r="A250" s="609" t="s">
        <v>540</v>
      </c>
      <c r="B250" s="587">
        <v>0</v>
      </c>
      <c r="C250" s="587">
        <v>2759.5422400000002</v>
      </c>
      <c r="D250" s="588">
        <v>2759.5422400000002</v>
      </c>
      <c r="E250" s="597" t="s">
        <v>299</v>
      </c>
      <c r="F250" s="587">
        <v>4.9406564584124654E-324</v>
      </c>
      <c r="G250" s="588">
        <v>0</v>
      </c>
      <c r="H250" s="590">
        <v>229.77819</v>
      </c>
      <c r="I250" s="587">
        <v>513.77092000000005</v>
      </c>
      <c r="J250" s="588">
        <v>513.77092000000005</v>
      </c>
      <c r="K250" s="598" t="s">
        <v>305</v>
      </c>
    </row>
    <row r="251" spans="1:11" ht="14.4" customHeight="1" thickBot="1" x14ac:dyDescent="0.35">
      <c r="A251" s="608" t="s">
        <v>541</v>
      </c>
      <c r="B251" s="592">
        <v>10878.9999999999</v>
      </c>
      <c r="C251" s="592">
        <v>9411.7661499999995</v>
      </c>
      <c r="D251" s="593">
        <v>-1467.23384999986</v>
      </c>
      <c r="E251" s="599">
        <v>0.86513155161300004</v>
      </c>
      <c r="F251" s="592">
        <v>9478</v>
      </c>
      <c r="G251" s="593">
        <v>1579.6666666666699</v>
      </c>
      <c r="H251" s="595">
        <v>777.78943000000004</v>
      </c>
      <c r="I251" s="592">
        <v>1594.39032</v>
      </c>
      <c r="J251" s="593">
        <v>14.723653333333001</v>
      </c>
      <c r="K251" s="600">
        <v>0.16822012238799999</v>
      </c>
    </row>
    <row r="252" spans="1:11" ht="14.4" customHeight="1" thickBot="1" x14ac:dyDescent="0.35">
      <c r="A252" s="609" t="s">
        <v>542</v>
      </c>
      <c r="B252" s="587">
        <v>10878.9999999999</v>
      </c>
      <c r="C252" s="587">
        <v>9411.7661499999995</v>
      </c>
      <c r="D252" s="588">
        <v>-1467.23384999986</v>
      </c>
      <c r="E252" s="589">
        <v>0.86513155161300004</v>
      </c>
      <c r="F252" s="587">
        <v>9478</v>
      </c>
      <c r="G252" s="588">
        <v>1579.6666666666699</v>
      </c>
      <c r="H252" s="590">
        <v>777.78943000000004</v>
      </c>
      <c r="I252" s="587">
        <v>1594.39032</v>
      </c>
      <c r="J252" s="588">
        <v>14.723653333333001</v>
      </c>
      <c r="K252" s="591">
        <v>0.16822012238799999</v>
      </c>
    </row>
    <row r="253" spans="1:11" ht="14.4" customHeight="1" thickBot="1" x14ac:dyDescent="0.35">
      <c r="A253" s="613" t="s">
        <v>543</v>
      </c>
      <c r="B253" s="592">
        <v>0</v>
      </c>
      <c r="C253" s="592">
        <v>20.76746</v>
      </c>
      <c r="D253" s="593">
        <v>20.76746</v>
      </c>
      <c r="E253" s="594" t="s">
        <v>299</v>
      </c>
      <c r="F253" s="592">
        <v>4.9406564584124654E-324</v>
      </c>
      <c r="G253" s="593">
        <v>0</v>
      </c>
      <c r="H253" s="595">
        <v>4.9406564584124654E-324</v>
      </c>
      <c r="I253" s="592">
        <v>9.8813129168249309E-324</v>
      </c>
      <c r="J253" s="593">
        <v>9.8813129168249309E-324</v>
      </c>
      <c r="K253" s="600">
        <v>2</v>
      </c>
    </row>
    <row r="254" spans="1:11" ht="14.4" customHeight="1" thickBot="1" x14ac:dyDescent="0.35">
      <c r="A254" s="610" t="s">
        <v>544</v>
      </c>
      <c r="B254" s="592">
        <v>0</v>
      </c>
      <c r="C254" s="592">
        <v>20.76746</v>
      </c>
      <c r="D254" s="593">
        <v>20.76746</v>
      </c>
      <c r="E254" s="594" t="s">
        <v>299</v>
      </c>
      <c r="F254" s="592">
        <v>4.9406564584124654E-324</v>
      </c>
      <c r="G254" s="593">
        <v>0</v>
      </c>
      <c r="H254" s="595">
        <v>4.9406564584124654E-324</v>
      </c>
      <c r="I254" s="592">
        <v>9.8813129168249309E-324</v>
      </c>
      <c r="J254" s="593">
        <v>9.8813129168249309E-324</v>
      </c>
      <c r="K254" s="600">
        <v>2</v>
      </c>
    </row>
    <row r="255" spans="1:11" ht="14.4" customHeight="1" thickBot="1" x14ac:dyDescent="0.35">
      <c r="A255" s="612" t="s">
        <v>545</v>
      </c>
      <c r="B255" s="592">
        <v>0</v>
      </c>
      <c r="C255" s="592">
        <v>20.76746</v>
      </c>
      <c r="D255" s="593">
        <v>20.76746</v>
      </c>
      <c r="E255" s="594" t="s">
        <v>299</v>
      </c>
      <c r="F255" s="592">
        <v>4.9406564584124654E-324</v>
      </c>
      <c r="G255" s="593">
        <v>0</v>
      </c>
      <c r="H255" s="595">
        <v>4.9406564584124654E-324</v>
      </c>
      <c r="I255" s="592">
        <v>9.8813129168249309E-324</v>
      </c>
      <c r="J255" s="593">
        <v>9.8813129168249309E-324</v>
      </c>
      <c r="K255" s="600">
        <v>2</v>
      </c>
    </row>
    <row r="256" spans="1:11" ht="14.4" customHeight="1" thickBot="1" x14ac:dyDescent="0.35">
      <c r="A256" s="608" t="s">
        <v>546</v>
      </c>
      <c r="B256" s="592">
        <v>0</v>
      </c>
      <c r="C256" s="592">
        <v>20.76746</v>
      </c>
      <c r="D256" s="593">
        <v>20.76746</v>
      </c>
      <c r="E256" s="594" t="s">
        <v>299</v>
      </c>
      <c r="F256" s="592">
        <v>4.9406564584124654E-324</v>
      </c>
      <c r="G256" s="593">
        <v>0</v>
      </c>
      <c r="H256" s="595">
        <v>4.9406564584124654E-324</v>
      </c>
      <c r="I256" s="592">
        <v>9.8813129168249309E-324</v>
      </c>
      <c r="J256" s="593">
        <v>9.8813129168249309E-324</v>
      </c>
      <c r="K256" s="600">
        <v>2</v>
      </c>
    </row>
    <row r="257" spans="1:11" ht="14.4" customHeight="1" thickBot="1" x14ac:dyDescent="0.35">
      <c r="A257" s="609" t="s">
        <v>547</v>
      </c>
      <c r="B257" s="587">
        <v>0</v>
      </c>
      <c r="C257" s="587">
        <v>1.67746</v>
      </c>
      <c r="D257" s="588">
        <v>1.67746</v>
      </c>
      <c r="E257" s="597" t="s">
        <v>299</v>
      </c>
      <c r="F257" s="587">
        <v>4.9406564584124654E-324</v>
      </c>
      <c r="G257" s="588">
        <v>0</v>
      </c>
      <c r="H257" s="590">
        <v>4.9406564584124654E-324</v>
      </c>
      <c r="I257" s="587">
        <v>9.8813129168249309E-324</v>
      </c>
      <c r="J257" s="588">
        <v>9.8813129168249309E-324</v>
      </c>
      <c r="K257" s="591">
        <v>2</v>
      </c>
    </row>
    <row r="258" spans="1:11" ht="14.4" customHeight="1" thickBot="1" x14ac:dyDescent="0.35">
      <c r="A258" s="609" t="s">
        <v>548</v>
      </c>
      <c r="B258" s="587">
        <v>0</v>
      </c>
      <c r="C258" s="587">
        <v>19.09</v>
      </c>
      <c r="D258" s="588">
        <v>19.09</v>
      </c>
      <c r="E258" s="597" t="s">
        <v>299</v>
      </c>
      <c r="F258" s="587">
        <v>4.9406564584124654E-324</v>
      </c>
      <c r="G258" s="588">
        <v>0</v>
      </c>
      <c r="H258" s="590">
        <v>4.9406564584124654E-324</v>
      </c>
      <c r="I258" s="587">
        <v>9.8813129168249309E-324</v>
      </c>
      <c r="J258" s="588">
        <v>9.8813129168249309E-324</v>
      </c>
      <c r="K258" s="591">
        <v>2</v>
      </c>
    </row>
    <row r="259" spans="1:11" ht="14.4" customHeight="1" thickBot="1" x14ac:dyDescent="0.35">
      <c r="A259" s="614"/>
      <c r="B259" s="587">
        <v>-25830.722647931401</v>
      </c>
      <c r="C259" s="587">
        <v>-32470.962660000001</v>
      </c>
      <c r="D259" s="588">
        <v>-6640.2400120686498</v>
      </c>
      <c r="E259" s="589">
        <v>1.257067527787</v>
      </c>
      <c r="F259" s="587">
        <v>-42953.157718896597</v>
      </c>
      <c r="G259" s="588">
        <v>-7158.8596198160903</v>
      </c>
      <c r="H259" s="590">
        <v>366.58285999999902</v>
      </c>
      <c r="I259" s="587">
        <v>979.08590999994203</v>
      </c>
      <c r="J259" s="588">
        <v>8137.9455298160301</v>
      </c>
      <c r="K259" s="591">
        <v>-2.2794270828E-2</v>
      </c>
    </row>
    <row r="260" spans="1:11" ht="14.4" customHeight="1" thickBot="1" x14ac:dyDescent="0.35">
      <c r="A260" s="615" t="s">
        <v>69</v>
      </c>
      <c r="B260" s="601">
        <v>-25830.722647931401</v>
      </c>
      <c r="C260" s="601">
        <v>-32470.962660000001</v>
      </c>
      <c r="D260" s="602">
        <v>-6640.2400120686398</v>
      </c>
      <c r="E260" s="603" t="s">
        <v>299</v>
      </c>
      <c r="F260" s="601">
        <v>-42953.157718896597</v>
      </c>
      <c r="G260" s="602">
        <v>-7158.8596198160903</v>
      </c>
      <c r="H260" s="601">
        <v>366.58285999999902</v>
      </c>
      <c r="I260" s="601">
        <v>979.08590999993999</v>
      </c>
      <c r="J260" s="602">
        <v>8137.9455298160301</v>
      </c>
      <c r="K260" s="604">
        <v>-2.2794270828E-2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75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344" bestFit="1" customWidth="1"/>
    <col min="2" max="2" width="9.33203125" style="344" customWidth="1"/>
    <col min="3" max="3" width="28.88671875" style="260" bestFit="1" customWidth="1"/>
    <col min="4" max="4" width="12.77734375" style="345" bestFit="1" customWidth="1"/>
    <col min="5" max="5" width="11.109375" style="345" customWidth="1"/>
    <col min="6" max="6" width="6.6640625" style="346" customWidth="1"/>
    <col min="7" max="7" width="12.21875" style="343" bestFit="1" customWidth="1"/>
    <col min="8" max="8" width="0" style="260" hidden="1" customWidth="1"/>
    <col min="9" max="16384" width="8.88671875" style="260"/>
  </cols>
  <sheetData>
    <row r="1" spans="1:8" ht="18.600000000000001" customHeight="1" thickBot="1" x14ac:dyDescent="0.4">
      <c r="A1" s="486" t="s">
        <v>180</v>
      </c>
      <c r="B1" s="487"/>
      <c r="C1" s="487"/>
      <c r="D1" s="487"/>
      <c r="E1" s="487"/>
      <c r="F1" s="487"/>
      <c r="G1" s="463"/>
    </row>
    <row r="2" spans="1:8" ht="14.4" customHeight="1" thickBot="1" x14ac:dyDescent="0.35">
      <c r="A2" s="389" t="s">
        <v>298</v>
      </c>
      <c r="B2" s="342"/>
      <c r="C2" s="342"/>
      <c r="D2" s="342"/>
      <c r="E2" s="342"/>
      <c r="F2" s="342"/>
    </row>
    <row r="3" spans="1:8" ht="14.4" customHeight="1" thickBot="1" x14ac:dyDescent="0.35">
      <c r="A3" s="106" t="s">
        <v>0</v>
      </c>
      <c r="B3" s="107" t="s">
        <v>1</v>
      </c>
      <c r="C3" s="210" t="s">
        <v>2</v>
      </c>
      <c r="D3" s="211" t="s">
        <v>213</v>
      </c>
      <c r="E3" s="211" t="s">
        <v>4</v>
      </c>
      <c r="F3" s="211" t="s">
        <v>5</v>
      </c>
      <c r="G3" s="212" t="s">
        <v>188</v>
      </c>
    </row>
    <row r="4" spans="1:8" ht="14.4" customHeight="1" x14ac:dyDescent="0.3">
      <c r="A4" s="616" t="s">
        <v>549</v>
      </c>
      <c r="B4" s="617" t="s">
        <v>550</v>
      </c>
      <c r="C4" s="618" t="s">
        <v>551</v>
      </c>
      <c r="D4" s="618" t="s">
        <v>550</v>
      </c>
      <c r="E4" s="618" t="s">
        <v>550</v>
      </c>
      <c r="F4" s="619" t="s">
        <v>550</v>
      </c>
      <c r="G4" s="618" t="s">
        <v>550</v>
      </c>
      <c r="H4" s="618" t="s">
        <v>77</v>
      </c>
    </row>
    <row r="5" spans="1:8" ht="14.4" customHeight="1" x14ac:dyDescent="0.3">
      <c r="A5" s="616" t="s">
        <v>549</v>
      </c>
      <c r="B5" s="617" t="s">
        <v>552</v>
      </c>
      <c r="C5" s="618" t="s">
        <v>553</v>
      </c>
      <c r="D5" s="618">
        <v>1403535.4762469511</v>
      </c>
      <c r="E5" s="618">
        <v>934302.44737470453</v>
      </c>
      <c r="F5" s="619">
        <v>0.66567782801830266</v>
      </c>
      <c r="G5" s="618">
        <v>-469233.02887224662</v>
      </c>
      <c r="H5" s="618" t="s">
        <v>2</v>
      </c>
    </row>
    <row r="6" spans="1:8" ht="14.4" customHeight="1" x14ac:dyDescent="0.3">
      <c r="A6" s="616" t="s">
        <v>549</v>
      </c>
      <c r="B6" s="617" t="s">
        <v>554</v>
      </c>
      <c r="C6" s="618" t="s">
        <v>555</v>
      </c>
      <c r="D6" s="618">
        <v>218974.10077294696</v>
      </c>
      <c r="E6" s="618">
        <v>266056.72853416268</v>
      </c>
      <c r="F6" s="619">
        <v>1.2150145957673573</v>
      </c>
      <c r="G6" s="618">
        <v>47082.627761215728</v>
      </c>
      <c r="H6" s="618" t="s">
        <v>2</v>
      </c>
    </row>
    <row r="7" spans="1:8" ht="14.4" customHeight="1" x14ac:dyDescent="0.3">
      <c r="A7" s="616" t="s">
        <v>549</v>
      </c>
      <c r="B7" s="617" t="s">
        <v>556</v>
      </c>
      <c r="C7" s="618" t="s">
        <v>557</v>
      </c>
      <c r="D7" s="618">
        <v>145906.05186222433</v>
      </c>
      <c r="E7" s="618">
        <v>144345.24</v>
      </c>
      <c r="F7" s="619">
        <v>0.9893026242413977</v>
      </c>
      <c r="G7" s="618">
        <v>-1560.8118622243346</v>
      </c>
      <c r="H7" s="618" t="s">
        <v>2</v>
      </c>
    </row>
    <row r="8" spans="1:8" ht="14.4" customHeight="1" x14ac:dyDescent="0.3">
      <c r="A8" s="616" t="s">
        <v>549</v>
      </c>
      <c r="B8" s="617" t="s">
        <v>558</v>
      </c>
      <c r="C8" s="618" t="s">
        <v>559</v>
      </c>
      <c r="D8" s="618">
        <v>441670.54479520908</v>
      </c>
      <c r="E8" s="618">
        <v>476345.36999999994</v>
      </c>
      <c r="F8" s="619">
        <v>1.0785083488437488</v>
      </c>
      <c r="G8" s="618">
        <v>34674.825204790861</v>
      </c>
      <c r="H8" s="618" t="s">
        <v>2</v>
      </c>
    </row>
    <row r="9" spans="1:8" ht="14.4" customHeight="1" x14ac:dyDescent="0.3">
      <c r="A9" s="616" t="s">
        <v>549</v>
      </c>
      <c r="B9" s="617" t="s">
        <v>560</v>
      </c>
      <c r="C9" s="618" t="s">
        <v>561</v>
      </c>
      <c r="D9" s="618">
        <v>555833.33333332289</v>
      </c>
      <c r="E9" s="618">
        <v>522560</v>
      </c>
      <c r="F9" s="619">
        <v>0.94013793103450038</v>
      </c>
      <c r="G9" s="618">
        <v>-33273.333333322895</v>
      </c>
      <c r="H9" s="618" t="s">
        <v>2</v>
      </c>
    </row>
    <row r="10" spans="1:8" ht="14.4" customHeight="1" x14ac:dyDescent="0.3">
      <c r="A10" s="616" t="s">
        <v>549</v>
      </c>
      <c r="B10" s="617" t="s">
        <v>562</v>
      </c>
      <c r="C10" s="618" t="s">
        <v>563</v>
      </c>
      <c r="D10" s="618">
        <v>4312.5196110195611</v>
      </c>
      <c r="E10" s="618">
        <v>9956.6365838607926</v>
      </c>
      <c r="F10" s="619">
        <v>2.3087747956946347</v>
      </c>
      <c r="G10" s="618">
        <v>5644.1169728412315</v>
      </c>
      <c r="H10" s="618" t="s">
        <v>2</v>
      </c>
    </row>
    <row r="11" spans="1:8" ht="14.4" customHeight="1" x14ac:dyDescent="0.3">
      <c r="A11" s="616" t="s">
        <v>549</v>
      </c>
      <c r="B11" s="617" t="s">
        <v>564</v>
      </c>
      <c r="C11" s="618" t="s">
        <v>565</v>
      </c>
      <c r="D11" s="618">
        <v>167000.91313679676</v>
      </c>
      <c r="E11" s="618">
        <v>178944.38547337663</v>
      </c>
      <c r="F11" s="619">
        <v>1.0715174073736742</v>
      </c>
      <c r="G11" s="618">
        <v>11943.472336579871</v>
      </c>
      <c r="H11" s="618" t="s">
        <v>2</v>
      </c>
    </row>
    <row r="12" spans="1:8" ht="14.4" customHeight="1" x14ac:dyDescent="0.3">
      <c r="A12" s="616" t="s">
        <v>549</v>
      </c>
      <c r="B12" s="617" t="s">
        <v>566</v>
      </c>
      <c r="C12" s="618" t="s">
        <v>567</v>
      </c>
      <c r="D12" s="618">
        <v>488277.93715280783</v>
      </c>
      <c r="E12" s="618">
        <v>895538.24448525347</v>
      </c>
      <c r="F12" s="619">
        <v>1.8340747683731458</v>
      </c>
      <c r="G12" s="618">
        <v>407260.30733244563</v>
      </c>
      <c r="H12" s="618" t="s">
        <v>2</v>
      </c>
    </row>
    <row r="13" spans="1:8" ht="14.4" customHeight="1" x14ac:dyDescent="0.3">
      <c r="A13" s="616" t="s">
        <v>549</v>
      </c>
      <c r="B13" s="617" t="s">
        <v>568</v>
      </c>
      <c r="C13" s="618" t="s">
        <v>569</v>
      </c>
      <c r="D13" s="618">
        <v>1512127.6000885833</v>
      </c>
      <c r="E13" s="618">
        <v>1809897.9374999984</v>
      </c>
      <c r="F13" s="619">
        <v>1.1969214353299094</v>
      </c>
      <c r="G13" s="618">
        <v>297770.33741141506</v>
      </c>
      <c r="H13" s="618" t="s">
        <v>2</v>
      </c>
    </row>
    <row r="14" spans="1:8" ht="14.4" customHeight="1" x14ac:dyDescent="0.3">
      <c r="A14" s="616" t="s">
        <v>549</v>
      </c>
      <c r="B14" s="617" t="s">
        <v>6</v>
      </c>
      <c r="C14" s="618" t="s">
        <v>551</v>
      </c>
      <c r="D14" s="618">
        <v>4937638.4769998621</v>
      </c>
      <c r="E14" s="618">
        <v>5237946.9899513563</v>
      </c>
      <c r="F14" s="619">
        <v>1.0608202715428374</v>
      </c>
      <c r="G14" s="618">
        <v>300308.51295149419</v>
      </c>
      <c r="H14" s="618" t="s">
        <v>570</v>
      </c>
    </row>
    <row r="16" spans="1:8" ht="14.4" customHeight="1" x14ac:dyDescent="0.3">
      <c r="A16" s="616" t="s">
        <v>549</v>
      </c>
      <c r="B16" s="617" t="s">
        <v>550</v>
      </c>
      <c r="C16" s="618" t="s">
        <v>551</v>
      </c>
      <c r="D16" s="618" t="s">
        <v>550</v>
      </c>
      <c r="E16" s="618" t="s">
        <v>550</v>
      </c>
      <c r="F16" s="619" t="s">
        <v>550</v>
      </c>
      <c r="G16" s="618" t="s">
        <v>550</v>
      </c>
      <c r="H16" s="618" t="s">
        <v>77</v>
      </c>
    </row>
    <row r="17" spans="1:8" ht="14.4" customHeight="1" x14ac:dyDescent="0.3">
      <c r="A17" s="616" t="s">
        <v>571</v>
      </c>
      <c r="B17" s="617" t="s">
        <v>552</v>
      </c>
      <c r="C17" s="618" t="s">
        <v>553</v>
      </c>
      <c r="D17" s="618">
        <v>58285.902884195828</v>
      </c>
      <c r="E17" s="618">
        <v>44333.015291146279</v>
      </c>
      <c r="F17" s="619">
        <v>0.76061299726673937</v>
      </c>
      <c r="G17" s="618">
        <v>-13952.887593049549</v>
      </c>
      <c r="H17" s="618" t="s">
        <v>2</v>
      </c>
    </row>
    <row r="18" spans="1:8" ht="14.4" customHeight="1" x14ac:dyDescent="0.3">
      <c r="A18" s="616" t="s">
        <v>571</v>
      </c>
      <c r="B18" s="617" t="s">
        <v>554</v>
      </c>
      <c r="C18" s="618" t="s">
        <v>555</v>
      </c>
      <c r="D18" s="618">
        <v>19400.740803259167</v>
      </c>
      <c r="E18" s="618">
        <v>42046.15901615363</v>
      </c>
      <c r="F18" s="619">
        <v>2.1672450264935357</v>
      </c>
      <c r="G18" s="618">
        <v>22645.418212894463</v>
      </c>
      <c r="H18" s="618" t="s">
        <v>2</v>
      </c>
    </row>
    <row r="19" spans="1:8" ht="14.4" customHeight="1" x14ac:dyDescent="0.3">
      <c r="A19" s="616" t="s">
        <v>571</v>
      </c>
      <c r="B19" s="617" t="s">
        <v>564</v>
      </c>
      <c r="C19" s="618" t="s">
        <v>565</v>
      </c>
      <c r="D19" s="618">
        <v>13498.702259330201</v>
      </c>
      <c r="E19" s="618">
        <v>11458.239768835323</v>
      </c>
      <c r="F19" s="619">
        <v>0.84884009949293271</v>
      </c>
      <c r="G19" s="618">
        <v>-2040.4624904948778</v>
      </c>
      <c r="H19" s="618" t="s">
        <v>2</v>
      </c>
    </row>
    <row r="20" spans="1:8" ht="14.4" customHeight="1" x14ac:dyDescent="0.3">
      <c r="A20" s="616" t="s">
        <v>571</v>
      </c>
      <c r="B20" s="617" t="s">
        <v>6</v>
      </c>
      <c r="C20" s="618" t="s">
        <v>572</v>
      </c>
      <c r="D20" s="618">
        <v>91999.094675475033</v>
      </c>
      <c r="E20" s="618">
        <v>97837.414076135232</v>
      </c>
      <c r="F20" s="619">
        <v>1.0634606179686306</v>
      </c>
      <c r="G20" s="618">
        <v>5838.3194006601989</v>
      </c>
      <c r="H20" s="618" t="s">
        <v>573</v>
      </c>
    </row>
    <row r="21" spans="1:8" ht="14.4" customHeight="1" x14ac:dyDescent="0.3">
      <c r="A21" s="616" t="s">
        <v>550</v>
      </c>
      <c r="B21" s="617" t="s">
        <v>550</v>
      </c>
      <c r="C21" s="618" t="s">
        <v>550</v>
      </c>
      <c r="D21" s="618" t="s">
        <v>550</v>
      </c>
      <c r="E21" s="618" t="s">
        <v>550</v>
      </c>
      <c r="F21" s="619" t="s">
        <v>550</v>
      </c>
      <c r="G21" s="618" t="s">
        <v>550</v>
      </c>
      <c r="H21" s="618" t="s">
        <v>574</v>
      </c>
    </row>
    <row r="22" spans="1:8" ht="14.4" customHeight="1" x14ac:dyDescent="0.3">
      <c r="A22" s="616" t="s">
        <v>575</v>
      </c>
      <c r="B22" s="617" t="s">
        <v>552</v>
      </c>
      <c r="C22" s="618" t="s">
        <v>553</v>
      </c>
      <c r="D22" s="618">
        <v>41799.318925523337</v>
      </c>
      <c r="E22" s="618">
        <v>54947.698303177196</v>
      </c>
      <c r="F22" s="619">
        <v>1.3145596558901165</v>
      </c>
      <c r="G22" s="618">
        <v>13148.379377653859</v>
      </c>
      <c r="H22" s="618" t="s">
        <v>2</v>
      </c>
    </row>
    <row r="23" spans="1:8" ht="14.4" customHeight="1" x14ac:dyDescent="0.3">
      <c r="A23" s="616" t="s">
        <v>575</v>
      </c>
      <c r="B23" s="617" t="s">
        <v>554</v>
      </c>
      <c r="C23" s="618" t="s">
        <v>555</v>
      </c>
      <c r="D23" s="618">
        <v>1321.625850276565</v>
      </c>
      <c r="E23" s="618">
        <v>2188.8300000000004</v>
      </c>
      <c r="F23" s="619">
        <v>1.6561646395929401</v>
      </c>
      <c r="G23" s="618">
        <v>867.20414972343542</v>
      </c>
      <c r="H23" s="618" t="s">
        <v>2</v>
      </c>
    </row>
    <row r="24" spans="1:8" ht="14.4" customHeight="1" x14ac:dyDescent="0.3">
      <c r="A24" s="616" t="s">
        <v>575</v>
      </c>
      <c r="B24" s="617" t="s">
        <v>564</v>
      </c>
      <c r="C24" s="618" t="s">
        <v>565</v>
      </c>
      <c r="D24" s="618">
        <v>8165.8816136688838</v>
      </c>
      <c r="E24" s="618">
        <v>6875.7617878142082</v>
      </c>
      <c r="F24" s="619">
        <v>0.84201095645384549</v>
      </c>
      <c r="G24" s="618">
        <v>-1290.1198258546756</v>
      </c>
      <c r="H24" s="618" t="s">
        <v>2</v>
      </c>
    </row>
    <row r="25" spans="1:8" ht="14.4" customHeight="1" x14ac:dyDescent="0.3">
      <c r="A25" s="616" t="s">
        <v>575</v>
      </c>
      <c r="B25" s="617" t="s">
        <v>566</v>
      </c>
      <c r="C25" s="618" t="s">
        <v>567</v>
      </c>
      <c r="D25" s="618">
        <v>513.316498498285</v>
      </c>
      <c r="E25" s="618">
        <v>178.05974311341126</v>
      </c>
      <c r="F25" s="619">
        <v>0.34688100545049239</v>
      </c>
      <c r="G25" s="618">
        <v>-335.25675538487371</v>
      </c>
      <c r="H25" s="618" t="s">
        <v>2</v>
      </c>
    </row>
    <row r="26" spans="1:8" ht="14.4" customHeight="1" x14ac:dyDescent="0.3">
      <c r="A26" s="616" t="s">
        <v>575</v>
      </c>
      <c r="B26" s="617" t="s">
        <v>6</v>
      </c>
      <c r="C26" s="618" t="s">
        <v>576</v>
      </c>
      <c r="D26" s="618">
        <v>51800.142887967064</v>
      </c>
      <c r="E26" s="618">
        <v>64190.349834104811</v>
      </c>
      <c r="F26" s="619">
        <v>1.2391925244865674</v>
      </c>
      <c r="G26" s="618">
        <v>12390.206946137747</v>
      </c>
      <c r="H26" s="618" t="s">
        <v>573</v>
      </c>
    </row>
    <row r="27" spans="1:8" ht="14.4" customHeight="1" x14ac:dyDescent="0.3">
      <c r="A27" s="616" t="s">
        <v>550</v>
      </c>
      <c r="B27" s="617" t="s">
        <v>550</v>
      </c>
      <c r="C27" s="618" t="s">
        <v>550</v>
      </c>
      <c r="D27" s="618" t="s">
        <v>550</v>
      </c>
      <c r="E27" s="618" t="s">
        <v>550</v>
      </c>
      <c r="F27" s="619" t="s">
        <v>550</v>
      </c>
      <c r="G27" s="618" t="s">
        <v>550</v>
      </c>
      <c r="H27" s="618" t="s">
        <v>574</v>
      </c>
    </row>
    <row r="28" spans="1:8" ht="14.4" customHeight="1" x14ac:dyDescent="0.3">
      <c r="A28" s="616" t="s">
        <v>577</v>
      </c>
      <c r="B28" s="617" t="s">
        <v>552</v>
      </c>
      <c r="C28" s="618" t="s">
        <v>553</v>
      </c>
      <c r="D28" s="618">
        <v>100463.07574141283</v>
      </c>
      <c r="E28" s="618">
        <v>81174.724612717095</v>
      </c>
      <c r="F28" s="619">
        <v>0.80800556835087323</v>
      </c>
      <c r="G28" s="618">
        <v>-19288.351128695736</v>
      </c>
      <c r="H28" s="618" t="s">
        <v>2</v>
      </c>
    </row>
    <row r="29" spans="1:8" ht="14.4" customHeight="1" x14ac:dyDescent="0.3">
      <c r="A29" s="616" t="s">
        <v>577</v>
      </c>
      <c r="B29" s="617" t="s">
        <v>554</v>
      </c>
      <c r="C29" s="618" t="s">
        <v>555</v>
      </c>
      <c r="D29" s="618">
        <v>15902.296184781784</v>
      </c>
      <c r="E29" s="618">
        <v>19495.869500554007</v>
      </c>
      <c r="F29" s="619">
        <v>1.2259782659067318</v>
      </c>
      <c r="G29" s="618">
        <v>3593.5733157722225</v>
      </c>
      <c r="H29" s="618" t="s">
        <v>2</v>
      </c>
    </row>
    <row r="30" spans="1:8" ht="14.4" customHeight="1" x14ac:dyDescent="0.3">
      <c r="A30" s="616" t="s">
        <v>577</v>
      </c>
      <c r="B30" s="617" t="s">
        <v>558</v>
      </c>
      <c r="C30" s="618" t="s">
        <v>559</v>
      </c>
      <c r="D30" s="618">
        <v>121667.73498132183</v>
      </c>
      <c r="E30" s="618">
        <v>150851.35</v>
      </c>
      <c r="F30" s="619">
        <v>1.2398632227612225</v>
      </c>
      <c r="G30" s="618">
        <v>29183.615018678174</v>
      </c>
      <c r="H30" s="618" t="s">
        <v>2</v>
      </c>
    </row>
    <row r="31" spans="1:8" ht="14.4" customHeight="1" x14ac:dyDescent="0.3">
      <c r="A31" s="616" t="s">
        <v>577</v>
      </c>
      <c r="B31" s="617" t="s">
        <v>564</v>
      </c>
      <c r="C31" s="618" t="s">
        <v>565</v>
      </c>
      <c r="D31" s="618">
        <v>35329.936777506162</v>
      </c>
      <c r="E31" s="618">
        <v>51031.942262038247</v>
      </c>
      <c r="F31" s="619">
        <v>1.4444391050971035</v>
      </c>
      <c r="G31" s="618">
        <v>15702.005484532085</v>
      </c>
      <c r="H31" s="618" t="s">
        <v>2</v>
      </c>
    </row>
    <row r="32" spans="1:8" ht="14.4" customHeight="1" x14ac:dyDescent="0.3">
      <c r="A32" s="616" t="s">
        <v>577</v>
      </c>
      <c r="B32" s="617" t="s">
        <v>566</v>
      </c>
      <c r="C32" s="618" t="s">
        <v>567</v>
      </c>
      <c r="D32" s="618">
        <v>3663.7920434392668</v>
      </c>
      <c r="E32" s="618">
        <v>3754.3397431134108</v>
      </c>
      <c r="F32" s="619">
        <v>1.0247142028260821</v>
      </c>
      <c r="G32" s="618">
        <v>90.547699674144042</v>
      </c>
      <c r="H32" s="618" t="s">
        <v>2</v>
      </c>
    </row>
    <row r="33" spans="1:8" ht="14.4" customHeight="1" x14ac:dyDescent="0.3">
      <c r="A33" s="616" t="s">
        <v>577</v>
      </c>
      <c r="B33" s="617" t="s">
        <v>6</v>
      </c>
      <c r="C33" s="618" t="s">
        <v>578</v>
      </c>
      <c r="D33" s="618">
        <v>277026.83572846191</v>
      </c>
      <c r="E33" s="618">
        <v>306308.22611842281</v>
      </c>
      <c r="F33" s="619">
        <v>1.1056987504945628</v>
      </c>
      <c r="G33" s="618">
        <v>29281.390389960899</v>
      </c>
      <c r="H33" s="618" t="s">
        <v>573</v>
      </c>
    </row>
    <row r="34" spans="1:8" ht="14.4" customHeight="1" x14ac:dyDescent="0.3">
      <c r="A34" s="616" t="s">
        <v>550</v>
      </c>
      <c r="B34" s="617" t="s">
        <v>550</v>
      </c>
      <c r="C34" s="618" t="s">
        <v>550</v>
      </c>
      <c r="D34" s="618" t="s">
        <v>550</v>
      </c>
      <c r="E34" s="618" t="s">
        <v>550</v>
      </c>
      <c r="F34" s="619" t="s">
        <v>550</v>
      </c>
      <c r="G34" s="618" t="s">
        <v>550</v>
      </c>
      <c r="H34" s="618" t="s">
        <v>574</v>
      </c>
    </row>
    <row r="35" spans="1:8" ht="14.4" customHeight="1" x14ac:dyDescent="0.3">
      <c r="A35" s="616" t="s">
        <v>579</v>
      </c>
      <c r="B35" s="617" t="s">
        <v>552</v>
      </c>
      <c r="C35" s="618" t="s">
        <v>553</v>
      </c>
      <c r="D35" s="618">
        <v>1831.8426620747166</v>
      </c>
      <c r="E35" s="618">
        <v>396.13951265019</v>
      </c>
      <c r="F35" s="619">
        <v>0.2162519308298719</v>
      </c>
      <c r="G35" s="618">
        <v>-1435.7031494245266</v>
      </c>
      <c r="H35" s="618" t="s">
        <v>2</v>
      </c>
    </row>
    <row r="36" spans="1:8" ht="14.4" customHeight="1" x14ac:dyDescent="0.3">
      <c r="A36" s="616" t="s">
        <v>579</v>
      </c>
      <c r="B36" s="617" t="s">
        <v>564</v>
      </c>
      <c r="C36" s="618" t="s">
        <v>565</v>
      </c>
      <c r="D36" s="618">
        <v>6499.3751618997339</v>
      </c>
      <c r="E36" s="618">
        <v>1649.653689009253</v>
      </c>
      <c r="F36" s="619">
        <v>0.25381727441735608</v>
      </c>
      <c r="G36" s="618">
        <v>-4849.721472890481</v>
      </c>
      <c r="H36" s="618" t="s">
        <v>2</v>
      </c>
    </row>
    <row r="37" spans="1:8" ht="14.4" customHeight="1" x14ac:dyDescent="0.3">
      <c r="A37" s="616" t="s">
        <v>579</v>
      </c>
      <c r="B37" s="617" t="s">
        <v>566</v>
      </c>
      <c r="C37" s="618" t="s">
        <v>567</v>
      </c>
      <c r="D37" s="618">
        <v>16653.600197451251</v>
      </c>
      <c r="E37" s="618">
        <v>51910.599743113409</v>
      </c>
      <c r="F37" s="619">
        <v>3.1170797381732549</v>
      </c>
      <c r="G37" s="618">
        <v>35256.999545662155</v>
      </c>
      <c r="H37" s="618" t="s">
        <v>2</v>
      </c>
    </row>
    <row r="38" spans="1:8" ht="14.4" customHeight="1" x14ac:dyDescent="0.3">
      <c r="A38" s="616" t="s">
        <v>579</v>
      </c>
      <c r="B38" s="617" t="s">
        <v>6</v>
      </c>
      <c r="C38" s="618" t="s">
        <v>580</v>
      </c>
      <c r="D38" s="618">
        <v>28318.180623653705</v>
      </c>
      <c r="E38" s="618">
        <v>53956.392944772851</v>
      </c>
      <c r="F38" s="619">
        <v>1.9053622710388383</v>
      </c>
      <c r="G38" s="618">
        <v>25638.212321119147</v>
      </c>
      <c r="H38" s="618" t="s">
        <v>573</v>
      </c>
    </row>
    <row r="39" spans="1:8" ht="14.4" customHeight="1" x14ac:dyDescent="0.3">
      <c r="A39" s="616" t="s">
        <v>550</v>
      </c>
      <c r="B39" s="617" t="s">
        <v>550</v>
      </c>
      <c r="C39" s="618" t="s">
        <v>550</v>
      </c>
      <c r="D39" s="618" t="s">
        <v>550</v>
      </c>
      <c r="E39" s="618" t="s">
        <v>550</v>
      </c>
      <c r="F39" s="619" t="s">
        <v>550</v>
      </c>
      <c r="G39" s="618" t="s">
        <v>550</v>
      </c>
      <c r="H39" s="618" t="s">
        <v>574</v>
      </c>
    </row>
    <row r="40" spans="1:8" ht="14.4" customHeight="1" x14ac:dyDescent="0.3">
      <c r="A40" s="616" t="s">
        <v>581</v>
      </c>
      <c r="B40" s="617" t="s">
        <v>552</v>
      </c>
      <c r="C40" s="618" t="s">
        <v>553</v>
      </c>
      <c r="D40" s="618">
        <v>222317.45898098999</v>
      </c>
      <c r="E40" s="618">
        <v>195675.38514136602</v>
      </c>
      <c r="F40" s="619">
        <v>0.88016202613263006</v>
      </c>
      <c r="G40" s="618">
        <v>-26642.073839623976</v>
      </c>
      <c r="H40" s="618" t="s">
        <v>2</v>
      </c>
    </row>
    <row r="41" spans="1:8" ht="14.4" customHeight="1" x14ac:dyDescent="0.3">
      <c r="A41" s="616" t="s">
        <v>581</v>
      </c>
      <c r="B41" s="617" t="s">
        <v>554</v>
      </c>
      <c r="C41" s="618" t="s">
        <v>555</v>
      </c>
      <c r="D41" s="618">
        <v>9446.7037002179331</v>
      </c>
      <c r="E41" s="618">
        <v>2842.8</v>
      </c>
      <c r="F41" s="619">
        <v>0.30093036578827148</v>
      </c>
      <c r="G41" s="618">
        <v>-6603.903700217933</v>
      </c>
      <c r="H41" s="618" t="s">
        <v>2</v>
      </c>
    </row>
    <row r="42" spans="1:8" ht="14.4" customHeight="1" x14ac:dyDescent="0.3">
      <c r="A42" s="616" t="s">
        <v>581</v>
      </c>
      <c r="B42" s="617" t="s">
        <v>556</v>
      </c>
      <c r="C42" s="618" t="s">
        <v>557</v>
      </c>
      <c r="D42" s="618">
        <v>145906.05186222433</v>
      </c>
      <c r="E42" s="618">
        <v>144345.24</v>
      </c>
      <c r="F42" s="619">
        <v>0.9893026242413977</v>
      </c>
      <c r="G42" s="618">
        <v>-1560.8118622243346</v>
      </c>
      <c r="H42" s="618" t="s">
        <v>2</v>
      </c>
    </row>
    <row r="43" spans="1:8" ht="14.4" customHeight="1" x14ac:dyDescent="0.3">
      <c r="A43" s="616" t="s">
        <v>581</v>
      </c>
      <c r="B43" s="617" t="s">
        <v>558</v>
      </c>
      <c r="C43" s="618" t="s">
        <v>559</v>
      </c>
      <c r="D43" s="618">
        <v>8000.0702453471831</v>
      </c>
      <c r="E43" s="618">
        <v>6210</v>
      </c>
      <c r="F43" s="619">
        <v>0.77624318406600457</v>
      </c>
      <c r="G43" s="618">
        <v>-1790.0702453471831</v>
      </c>
      <c r="H43" s="618" t="s">
        <v>2</v>
      </c>
    </row>
    <row r="44" spans="1:8" ht="14.4" customHeight="1" x14ac:dyDescent="0.3">
      <c r="A44" s="616" t="s">
        <v>581</v>
      </c>
      <c r="B44" s="617" t="s">
        <v>560</v>
      </c>
      <c r="C44" s="618" t="s">
        <v>561</v>
      </c>
      <c r="D44" s="618">
        <v>528666.66666665662</v>
      </c>
      <c r="E44" s="618">
        <v>522560</v>
      </c>
      <c r="F44" s="619">
        <v>0.9884489281210781</v>
      </c>
      <c r="G44" s="618">
        <v>-6106.6666666566161</v>
      </c>
      <c r="H44" s="618" t="s">
        <v>2</v>
      </c>
    </row>
    <row r="45" spans="1:8" ht="14.4" customHeight="1" x14ac:dyDescent="0.3">
      <c r="A45" s="616" t="s">
        <v>581</v>
      </c>
      <c r="B45" s="617" t="s">
        <v>6</v>
      </c>
      <c r="C45" s="618" t="s">
        <v>582</v>
      </c>
      <c r="D45" s="618">
        <v>914621.91117278428</v>
      </c>
      <c r="E45" s="618">
        <v>871633.42514136597</v>
      </c>
      <c r="F45" s="619">
        <v>0.95299862652940837</v>
      </c>
      <c r="G45" s="618">
        <v>-42988.486031418317</v>
      </c>
      <c r="H45" s="618" t="s">
        <v>573</v>
      </c>
    </row>
    <row r="46" spans="1:8" ht="14.4" customHeight="1" x14ac:dyDescent="0.3">
      <c r="A46" s="616" t="s">
        <v>550</v>
      </c>
      <c r="B46" s="617" t="s">
        <v>550</v>
      </c>
      <c r="C46" s="618" t="s">
        <v>550</v>
      </c>
      <c r="D46" s="618" t="s">
        <v>550</v>
      </c>
      <c r="E46" s="618" t="s">
        <v>550</v>
      </c>
      <c r="F46" s="619" t="s">
        <v>550</v>
      </c>
      <c r="G46" s="618" t="s">
        <v>550</v>
      </c>
      <c r="H46" s="618" t="s">
        <v>574</v>
      </c>
    </row>
    <row r="47" spans="1:8" ht="14.4" customHeight="1" x14ac:dyDescent="0.3">
      <c r="A47" s="616" t="s">
        <v>583</v>
      </c>
      <c r="B47" s="617" t="s">
        <v>552</v>
      </c>
      <c r="C47" s="618" t="s">
        <v>553</v>
      </c>
      <c r="D47" s="618">
        <v>3593.6250344055334</v>
      </c>
      <c r="E47" s="618">
        <v>2534.5939761107484</v>
      </c>
      <c r="F47" s="619">
        <v>0.70530284930799059</v>
      </c>
      <c r="G47" s="618">
        <v>-1059.031058294785</v>
      </c>
      <c r="H47" s="618" t="s">
        <v>2</v>
      </c>
    </row>
    <row r="48" spans="1:8" ht="14.4" customHeight="1" x14ac:dyDescent="0.3">
      <c r="A48" s="616" t="s">
        <v>583</v>
      </c>
      <c r="B48" s="617" t="s">
        <v>564</v>
      </c>
      <c r="C48" s="618" t="s">
        <v>565</v>
      </c>
      <c r="D48" s="618">
        <v>171.09020431430335</v>
      </c>
      <c r="E48" s="618">
        <v>33.409999999999997</v>
      </c>
      <c r="F48" s="619">
        <v>0.1952771062136541</v>
      </c>
      <c r="G48" s="618">
        <v>-137.68020431430335</v>
      </c>
      <c r="H48" s="618" t="s">
        <v>2</v>
      </c>
    </row>
    <row r="49" spans="1:8" ht="14.4" customHeight="1" x14ac:dyDescent="0.3">
      <c r="A49" s="616" t="s">
        <v>583</v>
      </c>
      <c r="B49" s="617" t="s">
        <v>6</v>
      </c>
      <c r="C49" s="618" t="s">
        <v>584</v>
      </c>
      <c r="D49" s="618">
        <v>3764.7152387198366</v>
      </c>
      <c r="E49" s="618">
        <v>2568.0039761107482</v>
      </c>
      <c r="F49" s="619">
        <v>0.68212436088100492</v>
      </c>
      <c r="G49" s="618">
        <v>-1196.7112626090884</v>
      </c>
      <c r="H49" s="618" t="s">
        <v>573</v>
      </c>
    </row>
    <row r="50" spans="1:8" ht="14.4" customHeight="1" x14ac:dyDescent="0.3">
      <c r="A50" s="616" t="s">
        <v>550</v>
      </c>
      <c r="B50" s="617" t="s">
        <v>550</v>
      </c>
      <c r="C50" s="618" t="s">
        <v>550</v>
      </c>
      <c r="D50" s="618" t="s">
        <v>550</v>
      </c>
      <c r="E50" s="618" t="s">
        <v>550</v>
      </c>
      <c r="F50" s="619" t="s">
        <v>550</v>
      </c>
      <c r="G50" s="618" t="s">
        <v>550</v>
      </c>
      <c r="H50" s="618" t="s">
        <v>574</v>
      </c>
    </row>
    <row r="51" spans="1:8" ht="14.4" customHeight="1" x14ac:dyDescent="0.3">
      <c r="A51" s="616" t="s">
        <v>585</v>
      </c>
      <c r="B51" s="617" t="s">
        <v>552</v>
      </c>
      <c r="C51" s="618" t="s">
        <v>553</v>
      </c>
      <c r="D51" s="618">
        <v>670620.9454704466</v>
      </c>
      <c r="E51" s="618">
        <v>317394.5374102713</v>
      </c>
      <c r="F51" s="619">
        <v>0.47328455747473885</v>
      </c>
      <c r="G51" s="618">
        <v>-353226.40806017531</v>
      </c>
      <c r="H51" s="618" t="s">
        <v>2</v>
      </c>
    </row>
    <row r="52" spans="1:8" ht="14.4" customHeight="1" x14ac:dyDescent="0.3">
      <c r="A52" s="616" t="s">
        <v>585</v>
      </c>
      <c r="B52" s="617" t="s">
        <v>554</v>
      </c>
      <c r="C52" s="618" t="s">
        <v>555</v>
      </c>
      <c r="D52" s="618">
        <v>26370.063784514499</v>
      </c>
      <c r="E52" s="618">
        <v>40988.710000000006</v>
      </c>
      <c r="F52" s="619">
        <v>1.5543652201580995</v>
      </c>
      <c r="G52" s="618">
        <v>14618.646215485507</v>
      </c>
      <c r="H52" s="618" t="s">
        <v>2</v>
      </c>
    </row>
    <row r="53" spans="1:8" ht="14.4" customHeight="1" x14ac:dyDescent="0.3">
      <c r="A53" s="616" t="s">
        <v>585</v>
      </c>
      <c r="B53" s="617" t="s">
        <v>558</v>
      </c>
      <c r="C53" s="618" t="s">
        <v>559</v>
      </c>
      <c r="D53" s="618">
        <v>251668.87646821336</v>
      </c>
      <c r="E53" s="618">
        <v>145935</v>
      </c>
      <c r="F53" s="619">
        <v>0.57986908054732023</v>
      </c>
      <c r="G53" s="618">
        <v>-105733.87646821336</v>
      </c>
      <c r="H53" s="618" t="s">
        <v>2</v>
      </c>
    </row>
    <row r="54" spans="1:8" ht="14.4" customHeight="1" x14ac:dyDescent="0.3">
      <c r="A54" s="616" t="s">
        <v>585</v>
      </c>
      <c r="B54" s="617" t="s">
        <v>564</v>
      </c>
      <c r="C54" s="618" t="s">
        <v>565</v>
      </c>
      <c r="D54" s="618">
        <v>51161.748069313173</v>
      </c>
      <c r="E54" s="618">
        <v>61854.235470797044</v>
      </c>
      <c r="F54" s="619">
        <v>1.2089937854937609</v>
      </c>
      <c r="G54" s="618">
        <v>10692.487401483872</v>
      </c>
      <c r="H54" s="618" t="s">
        <v>2</v>
      </c>
    </row>
    <row r="55" spans="1:8" ht="14.4" customHeight="1" x14ac:dyDescent="0.3">
      <c r="A55" s="616" t="s">
        <v>585</v>
      </c>
      <c r="B55" s="617" t="s">
        <v>566</v>
      </c>
      <c r="C55" s="618" t="s">
        <v>567</v>
      </c>
      <c r="D55" s="618">
        <v>412507.06359702494</v>
      </c>
      <c r="E55" s="618">
        <v>785393.48992741806</v>
      </c>
      <c r="F55" s="619">
        <v>1.9039516149829208</v>
      </c>
      <c r="G55" s="618">
        <v>372886.42633039312</v>
      </c>
      <c r="H55" s="618" t="s">
        <v>2</v>
      </c>
    </row>
    <row r="56" spans="1:8" ht="14.4" customHeight="1" x14ac:dyDescent="0.3">
      <c r="A56" s="616" t="s">
        <v>585</v>
      </c>
      <c r="B56" s="617" t="s">
        <v>6</v>
      </c>
      <c r="C56" s="618" t="s">
        <v>586</v>
      </c>
      <c r="D56" s="618">
        <v>1440425.7195378661</v>
      </c>
      <c r="E56" s="618">
        <v>1351565.9728084863</v>
      </c>
      <c r="F56" s="619">
        <v>0.93831008046850983</v>
      </c>
      <c r="G56" s="618">
        <v>-88859.746729379753</v>
      </c>
      <c r="H56" s="618" t="s">
        <v>573</v>
      </c>
    </row>
    <row r="57" spans="1:8" ht="14.4" customHeight="1" x14ac:dyDescent="0.3">
      <c r="A57" s="616" t="s">
        <v>550</v>
      </c>
      <c r="B57" s="617" t="s">
        <v>550</v>
      </c>
      <c r="C57" s="618" t="s">
        <v>550</v>
      </c>
      <c r="D57" s="618" t="s">
        <v>550</v>
      </c>
      <c r="E57" s="618" t="s">
        <v>550</v>
      </c>
      <c r="F57" s="619" t="s">
        <v>550</v>
      </c>
      <c r="G57" s="618" t="s">
        <v>550</v>
      </c>
      <c r="H57" s="618" t="s">
        <v>574</v>
      </c>
    </row>
    <row r="58" spans="1:8" ht="14.4" customHeight="1" x14ac:dyDescent="0.3">
      <c r="A58" s="616" t="s">
        <v>587</v>
      </c>
      <c r="B58" s="617" t="s">
        <v>552</v>
      </c>
      <c r="C58" s="618" t="s">
        <v>553</v>
      </c>
      <c r="D58" s="618">
        <v>2533.0918820095835</v>
      </c>
      <c r="E58" s="618">
        <v>429.71048391373699</v>
      </c>
      <c r="F58" s="619">
        <v>0.16963872766148294</v>
      </c>
      <c r="G58" s="618">
        <v>-2103.3813980958466</v>
      </c>
      <c r="H58" s="618" t="s">
        <v>2</v>
      </c>
    </row>
    <row r="59" spans="1:8" ht="14.4" customHeight="1" x14ac:dyDescent="0.3">
      <c r="A59" s="616" t="s">
        <v>587</v>
      </c>
      <c r="B59" s="617" t="s">
        <v>6</v>
      </c>
      <c r="C59" s="618" t="s">
        <v>588</v>
      </c>
      <c r="D59" s="618">
        <v>2533.0918820095835</v>
      </c>
      <c r="E59" s="618">
        <v>429.71048391373699</v>
      </c>
      <c r="F59" s="619">
        <v>0.16963872766148294</v>
      </c>
      <c r="G59" s="618">
        <v>-2103.3813980958466</v>
      </c>
      <c r="H59" s="618" t="s">
        <v>573</v>
      </c>
    </row>
    <row r="60" spans="1:8" ht="14.4" customHeight="1" x14ac:dyDescent="0.3">
      <c r="A60" s="616" t="s">
        <v>550</v>
      </c>
      <c r="B60" s="617" t="s">
        <v>550</v>
      </c>
      <c r="C60" s="618" t="s">
        <v>550</v>
      </c>
      <c r="D60" s="618" t="s">
        <v>550</v>
      </c>
      <c r="E60" s="618" t="s">
        <v>550</v>
      </c>
      <c r="F60" s="619" t="s">
        <v>550</v>
      </c>
      <c r="G60" s="618" t="s">
        <v>550</v>
      </c>
      <c r="H60" s="618" t="s">
        <v>574</v>
      </c>
    </row>
    <row r="61" spans="1:8" ht="14.4" customHeight="1" x14ac:dyDescent="0.3">
      <c r="A61" s="616" t="s">
        <v>589</v>
      </c>
      <c r="B61" s="617" t="s">
        <v>552</v>
      </c>
      <c r="C61" s="618" t="s">
        <v>553</v>
      </c>
      <c r="D61" s="618">
        <v>300255.66542915668</v>
      </c>
      <c r="E61" s="618">
        <v>236530.33262593672</v>
      </c>
      <c r="F61" s="619">
        <v>0.78776309611964501</v>
      </c>
      <c r="G61" s="618">
        <v>-63725.332803219964</v>
      </c>
      <c r="H61" s="618" t="s">
        <v>2</v>
      </c>
    </row>
    <row r="62" spans="1:8" ht="14.4" customHeight="1" x14ac:dyDescent="0.3">
      <c r="A62" s="616" t="s">
        <v>589</v>
      </c>
      <c r="B62" s="617" t="s">
        <v>554</v>
      </c>
      <c r="C62" s="618" t="s">
        <v>555</v>
      </c>
      <c r="D62" s="618">
        <v>146532.67044989701</v>
      </c>
      <c r="E62" s="618">
        <v>158494.36001745507</v>
      </c>
      <c r="F62" s="619">
        <v>1.0816315537745425</v>
      </c>
      <c r="G62" s="618">
        <v>11961.68956755806</v>
      </c>
      <c r="H62" s="618" t="s">
        <v>2</v>
      </c>
    </row>
    <row r="63" spans="1:8" ht="14.4" customHeight="1" x14ac:dyDescent="0.3">
      <c r="A63" s="616" t="s">
        <v>589</v>
      </c>
      <c r="B63" s="617" t="s">
        <v>558</v>
      </c>
      <c r="C63" s="618" t="s">
        <v>559</v>
      </c>
      <c r="D63" s="618">
        <v>56333.827977653164</v>
      </c>
      <c r="E63" s="618">
        <v>173349.02</v>
      </c>
      <c r="F63" s="619">
        <v>3.0771745188124817</v>
      </c>
      <c r="G63" s="618">
        <v>117015.19202234683</v>
      </c>
      <c r="H63" s="618" t="s">
        <v>2</v>
      </c>
    </row>
    <row r="64" spans="1:8" ht="14.4" customHeight="1" x14ac:dyDescent="0.3">
      <c r="A64" s="616" t="s">
        <v>589</v>
      </c>
      <c r="B64" s="617" t="s">
        <v>562</v>
      </c>
      <c r="C64" s="618" t="s">
        <v>563</v>
      </c>
      <c r="D64" s="618">
        <v>3382.1641293324665</v>
      </c>
      <c r="E64" s="618">
        <v>9956.6365838607926</v>
      </c>
      <c r="F64" s="619">
        <v>2.9438655852062157</v>
      </c>
      <c r="G64" s="618">
        <v>6574.4724545283261</v>
      </c>
      <c r="H64" s="618" t="s">
        <v>2</v>
      </c>
    </row>
    <row r="65" spans="1:8" ht="14.4" customHeight="1" x14ac:dyDescent="0.3">
      <c r="A65" s="616" t="s">
        <v>589</v>
      </c>
      <c r="B65" s="617" t="s">
        <v>564</v>
      </c>
      <c r="C65" s="618" t="s">
        <v>565</v>
      </c>
      <c r="D65" s="618">
        <v>51828.334628531331</v>
      </c>
      <c r="E65" s="618">
        <v>46041.142494882602</v>
      </c>
      <c r="F65" s="619">
        <v>0.88833922264477128</v>
      </c>
      <c r="G65" s="618">
        <v>-5787.1921336487285</v>
      </c>
      <c r="H65" s="618" t="s">
        <v>2</v>
      </c>
    </row>
    <row r="66" spans="1:8" ht="14.4" customHeight="1" x14ac:dyDescent="0.3">
      <c r="A66" s="616" t="s">
        <v>589</v>
      </c>
      <c r="B66" s="617" t="s">
        <v>566</v>
      </c>
      <c r="C66" s="618" t="s">
        <v>567</v>
      </c>
      <c r="D66" s="618">
        <v>54793.088608149839</v>
      </c>
      <c r="E66" s="618">
        <v>54301.755328495099</v>
      </c>
      <c r="F66" s="619">
        <v>0.99103293331083253</v>
      </c>
      <c r="G66" s="618">
        <v>-491.33327965474018</v>
      </c>
      <c r="H66" s="618" t="s">
        <v>2</v>
      </c>
    </row>
    <row r="67" spans="1:8" ht="14.4" customHeight="1" x14ac:dyDescent="0.3">
      <c r="A67" s="616" t="s">
        <v>589</v>
      </c>
      <c r="B67" s="617" t="s">
        <v>6</v>
      </c>
      <c r="C67" s="618" t="s">
        <v>590</v>
      </c>
      <c r="D67" s="618">
        <v>613125.75122272049</v>
      </c>
      <c r="E67" s="618">
        <v>678673.24705063028</v>
      </c>
      <c r="F67" s="619">
        <v>1.1069070997217003</v>
      </c>
      <c r="G67" s="618">
        <v>65547.495827909792</v>
      </c>
      <c r="H67" s="618" t="s">
        <v>573</v>
      </c>
    </row>
    <row r="68" spans="1:8" ht="14.4" customHeight="1" x14ac:dyDescent="0.3">
      <c r="A68" s="616" t="s">
        <v>550</v>
      </c>
      <c r="B68" s="617" t="s">
        <v>550</v>
      </c>
      <c r="C68" s="618" t="s">
        <v>550</v>
      </c>
      <c r="D68" s="618" t="s">
        <v>550</v>
      </c>
      <c r="E68" s="618" t="s">
        <v>550</v>
      </c>
      <c r="F68" s="619" t="s">
        <v>550</v>
      </c>
      <c r="G68" s="618" t="s">
        <v>550</v>
      </c>
      <c r="H68" s="618" t="s">
        <v>574</v>
      </c>
    </row>
    <row r="69" spans="1:8" ht="14.4" customHeight="1" x14ac:dyDescent="0.3">
      <c r="A69" s="616" t="s">
        <v>591</v>
      </c>
      <c r="B69" s="617" t="s">
        <v>552</v>
      </c>
      <c r="C69" s="618" t="s">
        <v>553</v>
      </c>
      <c r="D69" s="618">
        <v>1834.5492367358165</v>
      </c>
      <c r="E69" s="618">
        <v>886.31001741500734</v>
      </c>
      <c r="F69" s="619">
        <v>0.48312141187990371</v>
      </c>
      <c r="G69" s="618">
        <v>-948.23921932080918</v>
      </c>
      <c r="H69" s="618" t="s">
        <v>2</v>
      </c>
    </row>
    <row r="70" spans="1:8" ht="14.4" customHeight="1" x14ac:dyDescent="0.3">
      <c r="A70" s="616" t="s">
        <v>591</v>
      </c>
      <c r="B70" s="617" t="s">
        <v>6</v>
      </c>
      <c r="C70" s="618" t="s">
        <v>592</v>
      </c>
      <c r="D70" s="618">
        <v>1895.4339416205232</v>
      </c>
      <c r="E70" s="618">
        <v>886.31001741500734</v>
      </c>
      <c r="F70" s="619">
        <v>0.46760269400749799</v>
      </c>
      <c r="G70" s="618">
        <v>-1009.1239242055159</v>
      </c>
      <c r="H70" s="618" t="s">
        <v>573</v>
      </c>
    </row>
    <row r="71" spans="1:8" ht="14.4" customHeight="1" x14ac:dyDescent="0.3">
      <c r="A71" s="616" t="s">
        <v>550</v>
      </c>
      <c r="B71" s="617" t="s">
        <v>550</v>
      </c>
      <c r="C71" s="618" t="s">
        <v>550</v>
      </c>
      <c r="D71" s="618" t="s">
        <v>550</v>
      </c>
      <c r="E71" s="618" t="s">
        <v>550</v>
      </c>
      <c r="F71" s="619" t="s">
        <v>550</v>
      </c>
      <c r="G71" s="618" t="s">
        <v>550</v>
      </c>
      <c r="H71" s="618" t="s">
        <v>574</v>
      </c>
    </row>
    <row r="72" spans="1:8" ht="14.4" customHeight="1" x14ac:dyDescent="0.3">
      <c r="A72" s="616" t="s">
        <v>593</v>
      </c>
      <c r="B72" s="617" t="s">
        <v>568</v>
      </c>
      <c r="C72" s="618" t="s">
        <v>569</v>
      </c>
      <c r="D72" s="618">
        <v>1512127.6000885833</v>
      </c>
      <c r="E72" s="618">
        <v>1809897.9374999984</v>
      </c>
      <c r="F72" s="619">
        <v>1.1969214353299094</v>
      </c>
      <c r="G72" s="618">
        <v>297770.33741141506</v>
      </c>
      <c r="H72" s="618" t="s">
        <v>2</v>
      </c>
    </row>
    <row r="73" spans="1:8" ht="14.4" customHeight="1" x14ac:dyDescent="0.3">
      <c r="A73" s="616" t="s">
        <v>593</v>
      </c>
      <c r="B73" s="617" t="s">
        <v>6</v>
      </c>
      <c r="C73" s="618" t="s">
        <v>594</v>
      </c>
      <c r="D73" s="618">
        <v>1512127.6000885833</v>
      </c>
      <c r="E73" s="618">
        <v>1809897.9374999984</v>
      </c>
      <c r="F73" s="619">
        <v>1.1969214353299094</v>
      </c>
      <c r="G73" s="618">
        <v>297770.33741141506</v>
      </c>
      <c r="H73" s="618" t="s">
        <v>573</v>
      </c>
    </row>
    <row r="74" spans="1:8" ht="14.4" customHeight="1" x14ac:dyDescent="0.3">
      <c r="A74" s="616" t="s">
        <v>550</v>
      </c>
      <c r="B74" s="617" t="s">
        <v>550</v>
      </c>
      <c r="C74" s="618" t="s">
        <v>550</v>
      </c>
      <c r="D74" s="618" t="s">
        <v>550</v>
      </c>
      <c r="E74" s="618" t="s">
        <v>550</v>
      </c>
      <c r="F74" s="619" t="s">
        <v>550</v>
      </c>
      <c r="G74" s="618" t="s">
        <v>550</v>
      </c>
      <c r="H74" s="618" t="s">
        <v>574</v>
      </c>
    </row>
    <row r="75" spans="1:8" ht="14.4" customHeight="1" x14ac:dyDescent="0.3">
      <c r="A75" s="616" t="s">
        <v>549</v>
      </c>
      <c r="B75" s="617" t="s">
        <v>6</v>
      </c>
      <c r="C75" s="618" t="s">
        <v>551</v>
      </c>
      <c r="D75" s="618">
        <v>4937638.4769998621</v>
      </c>
      <c r="E75" s="618">
        <v>5237946.9899513563</v>
      </c>
      <c r="F75" s="619">
        <v>1.0608202715428374</v>
      </c>
      <c r="G75" s="618">
        <v>300308.51295149419</v>
      </c>
      <c r="H75" s="618" t="s">
        <v>570</v>
      </c>
    </row>
  </sheetData>
  <autoFilter ref="A3:G3"/>
  <mergeCells count="1">
    <mergeCell ref="A1:G1"/>
  </mergeCells>
  <conditionalFormatting sqref="F15 F76:F65536">
    <cfRule type="cellIs" dxfId="65" priority="15" stopIfTrue="1" operator="greaterThan">
      <formula>1</formula>
    </cfRule>
  </conditionalFormatting>
  <conditionalFormatting sqref="B4:B14">
    <cfRule type="expression" dxfId="64" priority="12">
      <formula>AND(LEFT(H4,6)&lt;&gt;"mezera",H4&lt;&gt;"")</formula>
    </cfRule>
  </conditionalFormatting>
  <conditionalFormatting sqref="A4:A14">
    <cfRule type="expression" dxfId="63" priority="10">
      <formula>AND(H4&lt;&gt;"",H4&lt;&gt;"mezeraKL")</formula>
    </cfRule>
  </conditionalFormatting>
  <conditionalFormatting sqref="G4:G14">
    <cfRule type="cellIs" dxfId="62" priority="9" operator="greaterThan">
      <formula>0</formula>
    </cfRule>
  </conditionalFormatting>
  <conditionalFormatting sqref="F4:F14">
    <cfRule type="cellIs" dxfId="61" priority="8" operator="greaterThan">
      <formula>1</formula>
    </cfRule>
  </conditionalFormatting>
  <conditionalFormatting sqref="B4:G14">
    <cfRule type="expression" dxfId="60" priority="11">
      <formula>OR($H4="KL",$H4="SumaKL")</formula>
    </cfRule>
    <cfRule type="expression" dxfId="59" priority="13">
      <formula>$H4="SumaNS"</formula>
    </cfRule>
  </conditionalFormatting>
  <conditionalFormatting sqref="A4:G14">
    <cfRule type="expression" dxfId="58" priority="14">
      <formula>$H4&lt;&gt;""</formula>
    </cfRule>
  </conditionalFormatting>
  <conditionalFormatting sqref="F16:F75">
    <cfRule type="cellIs" dxfId="57" priority="3" operator="greaterThan">
      <formula>1</formula>
    </cfRule>
  </conditionalFormatting>
  <conditionalFormatting sqref="B16:B75">
    <cfRule type="expression" dxfId="56" priority="6">
      <formula>AND(LEFT(H16,6)&lt;&gt;"mezera",H16&lt;&gt;"")</formula>
    </cfRule>
  </conditionalFormatting>
  <conditionalFormatting sqref="A16:A75">
    <cfRule type="expression" dxfId="55" priority="4">
      <formula>AND(H16&lt;&gt;"",H16&lt;&gt;"mezeraKL")</formula>
    </cfRule>
  </conditionalFormatting>
  <conditionalFormatting sqref="G16:G75">
    <cfRule type="cellIs" dxfId="54" priority="2" operator="greaterThan">
      <formula>0</formula>
    </cfRule>
  </conditionalFormatting>
  <conditionalFormatting sqref="B16:G75">
    <cfRule type="expression" dxfId="53" priority="5">
      <formula>OR($H16="KL",$H16="SumaKL")</formula>
    </cfRule>
    <cfRule type="expression" dxfId="52" priority="7">
      <formula>$H16="SumaNS"</formula>
    </cfRule>
  </conditionalFormatting>
  <conditionalFormatting sqref="A16:G75">
    <cfRule type="expression" dxfId="51" priority="1">
      <formula>$H16&lt;&gt;""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5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60" hidden="1" customWidth="1" outlineLevel="1"/>
    <col min="2" max="2" width="28.33203125" style="260" hidden="1" customWidth="1" outlineLevel="1"/>
    <col min="3" max="3" width="5.33203125" style="345" bestFit="1" customWidth="1" collapsed="1"/>
    <col min="4" max="4" width="18.77734375" style="349" customWidth="1"/>
    <col min="5" max="5" width="9" style="345" bestFit="1" customWidth="1"/>
    <col min="6" max="6" width="18.77734375" style="349" customWidth="1"/>
    <col min="7" max="7" width="5" style="345" customWidth="1"/>
    <col min="8" max="8" width="12.44140625" style="345" hidden="1" customWidth="1" outlineLevel="1"/>
    <col min="9" max="9" width="8.5546875" style="345" hidden="1" customWidth="1" outlineLevel="1"/>
    <col min="10" max="10" width="25.77734375" style="345" customWidth="1" collapsed="1"/>
    <col min="11" max="11" width="8.77734375" style="345" customWidth="1"/>
    <col min="12" max="13" width="7.77734375" style="343" customWidth="1"/>
    <col min="14" max="14" width="11.109375" style="343" customWidth="1"/>
    <col min="15" max="16384" width="8.88671875" style="260"/>
  </cols>
  <sheetData>
    <row r="1" spans="1:14" ht="18.600000000000001" customHeight="1" thickBot="1" x14ac:dyDescent="0.4">
      <c r="A1" s="492" t="s">
        <v>212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</row>
    <row r="2" spans="1:14" ht="14.4" customHeight="1" thickBot="1" x14ac:dyDescent="0.35">
      <c r="A2" s="389" t="s">
        <v>298</v>
      </c>
      <c r="B2" s="66"/>
      <c r="C2" s="347"/>
      <c r="D2" s="347"/>
      <c r="E2" s="347"/>
      <c r="F2" s="347"/>
      <c r="G2" s="347"/>
      <c r="H2" s="347"/>
      <c r="I2" s="347"/>
      <c r="J2" s="347"/>
      <c r="K2" s="347"/>
      <c r="L2" s="348"/>
      <c r="M2" s="348"/>
      <c r="N2" s="348"/>
    </row>
    <row r="3" spans="1:14" ht="14.4" customHeight="1" thickBot="1" x14ac:dyDescent="0.35">
      <c r="A3" s="66"/>
      <c r="B3" s="66"/>
      <c r="C3" s="488"/>
      <c r="D3" s="489"/>
      <c r="E3" s="489"/>
      <c r="F3" s="489"/>
      <c r="G3" s="489"/>
      <c r="H3" s="489"/>
      <c r="I3" s="489"/>
      <c r="J3" s="490" t="s">
        <v>163</v>
      </c>
      <c r="K3" s="491"/>
      <c r="L3" s="213">
        <f>IF(M3&lt;&gt;0,N3/M3,0)</f>
        <v>694.5248423823042</v>
      </c>
      <c r="M3" s="213">
        <f>SUBTOTAL(9,M5:M1048576)</f>
        <v>7541.7705319000015</v>
      </c>
      <c r="N3" s="214">
        <f>SUBTOTAL(9,N5:N1048576)</f>
        <v>5237946.9899513554</v>
      </c>
    </row>
    <row r="4" spans="1:14" s="344" customFormat="1" ht="14.4" customHeight="1" thickBot="1" x14ac:dyDescent="0.35">
      <c r="A4" s="620" t="s">
        <v>7</v>
      </c>
      <c r="B4" s="621" t="s">
        <v>8</v>
      </c>
      <c r="C4" s="621" t="s">
        <v>0</v>
      </c>
      <c r="D4" s="621" t="s">
        <v>9</v>
      </c>
      <c r="E4" s="621" t="s">
        <v>10</v>
      </c>
      <c r="F4" s="621" t="s">
        <v>2</v>
      </c>
      <c r="G4" s="621" t="s">
        <v>11</v>
      </c>
      <c r="H4" s="621" t="s">
        <v>12</v>
      </c>
      <c r="I4" s="621" t="s">
        <v>13</v>
      </c>
      <c r="J4" s="622" t="s">
        <v>14</v>
      </c>
      <c r="K4" s="622" t="s">
        <v>15</v>
      </c>
      <c r="L4" s="623" t="s">
        <v>189</v>
      </c>
      <c r="M4" s="623" t="s">
        <v>16</v>
      </c>
      <c r="N4" s="624" t="s">
        <v>206</v>
      </c>
    </row>
    <row r="5" spans="1:14" ht="14.4" customHeight="1" x14ac:dyDescent="0.3">
      <c r="A5" s="625" t="s">
        <v>549</v>
      </c>
      <c r="B5" s="626" t="s">
        <v>551</v>
      </c>
      <c r="C5" s="627" t="s">
        <v>571</v>
      </c>
      <c r="D5" s="628" t="s">
        <v>572</v>
      </c>
      <c r="E5" s="627" t="s">
        <v>552</v>
      </c>
      <c r="F5" s="628" t="s">
        <v>553</v>
      </c>
      <c r="G5" s="627"/>
      <c r="H5" s="627" t="s">
        <v>595</v>
      </c>
      <c r="I5" s="627" t="s">
        <v>596</v>
      </c>
      <c r="J5" s="627" t="s">
        <v>597</v>
      </c>
      <c r="K5" s="627"/>
      <c r="L5" s="629">
        <v>75.829999999999984</v>
      </c>
      <c r="M5" s="629">
        <v>11</v>
      </c>
      <c r="N5" s="630">
        <v>834.12999999999988</v>
      </c>
    </row>
    <row r="6" spans="1:14" ht="14.4" customHeight="1" x14ac:dyDescent="0.3">
      <c r="A6" s="631" t="s">
        <v>549</v>
      </c>
      <c r="B6" s="632" t="s">
        <v>551</v>
      </c>
      <c r="C6" s="633" t="s">
        <v>571</v>
      </c>
      <c r="D6" s="634" t="s">
        <v>572</v>
      </c>
      <c r="E6" s="633" t="s">
        <v>552</v>
      </c>
      <c r="F6" s="634" t="s">
        <v>553</v>
      </c>
      <c r="G6" s="633"/>
      <c r="H6" s="633" t="s">
        <v>598</v>
      </c>
      <c r="I6" s="633" t="s">
        <v>598</v>
      </c>
      <c r="J6" s="633" t="s">
        <v>599</v>
      </c>
      <c r="K6" s="633" t="s">
        <v>600</v>
      </c>
      <c r="L6" s="635">
        <v>1361.39</v>
      </c>
      <c r="M6" s="635">
        <v>2</v>
      </c>
      <c r="N6" s="636">
        <v>2722.78</v>
      </c>
    </row>
    <row r="7" spans="1:14" ht="14.4" customHeight="1" x14ac:dyDescent="0.3">
      <c r="A7" s="631" t="s">
        <v>549</v>
      </c>
      <c r="B7" s="632" t="s">
        <v>551</v>
      </c>
      <c r="C7" s="633" t="s">
        <v>571</v>
      </c>
      <c r="D7" s="634" t="s">
        <v>572</v>
      </c>
      <c r="E7" s="633" t="s">
        <v>552</v>
      </c>
      <c r="F7" s="634" t="s">
        <v>553</v>
      </c>
      <c r="G7" s="633" t="s">
        <v>601</v>
      </c>
      <c r="H7" s="633" t="s">
        <v>602</v>
      </c>
      <c r="I7" s="633" t="s">
        <v>602</v>
      </c>
      <c r="J7" s="633" t="s">
        <v>603</v>
      </c>
      <c r="K7" s="633" t="s">
        <v>604</v>
      </c>
      <c r="L7" s="635">
        <v>179.39999999999998</v>
      </c>
      <c r="M7" s="635">
        <v>11</v>
      </c>
      <c r="N7" s="636">
        <v>1973.3999999999999</v>
      </c>
    </row>
    <row r="8" spans="1:14" ht="14.4" customHeight="1" x14ac:dyDescent="0.3">
      <c r="A8" s="631" t="s">
        <v>549</v>
      </c>
      <c r="B8" s="632" t="s">
        <v>551</v>
      </c>
      <c r="C8" s="633" t="s">
        <v>571</v>
      </c>
      <c r="D8" s="634" t="s">
        <v>572</v>
      </c>
      <c r="E8" s="633" t="s">
        <v>552</v>
      </c>
      <c r="F8" s="634" t="s">
        <v>553</v>
      </c>
      <c r="G8" s="633" t="s">
        <v>601</v>
      </c>
      <c r="H8" s="633" t="s">
        <v>605</v>
      </c>
      <c r="I8" s="633" t="s">
        <v>605</v>
      </c>
      <c r="J8" s="633" t="s">
        <v>606</v>
      </c>
      <c r="K8" s="633" t="s">
        <v>607</v>
      </c>
      <c r="L8" s="635">
        <v>181.59</v>
      </c>
      <c r="M8" s="635">
        <v>1</v>
      </c>
      <c r="N8" s="636">
        <v>181.59</v>
      </c>
    </row>
    <row r="9" spans="1:14" ht="14.4" customHeight="1" x14ac:dyDescent="0.3">
      <c r="A9" s="631" t="s">
        <v>549</v>
      </c>
      <c r="B9" s="632" t="s">
        <v>551</v>
      </c>
      <c r="C9" s="633" t="s">
        <v>571</v>
      </c>
      <c r="D9" s="634" t="s">
        <v>572</v>
      </c>
      <c r="E9" s="633" t="s">
        <v>552</v>
      </c>
      <c r="F9" s="634" t="s">
        <v>553</v>
      </c>
      <c r="G9" s="633" t="s">
        <v>601</v>
      </c>
      <c r="H9" s="633" t="s">
        <v>608</v>
      </c>
      <c r="I9" s="633" t="s">
        <v>608</v>
      </c>
      <c r="J9" s="633" t="s">
        <v>603</v>
      </c>
      <c r="K9" s="633" t="s">
        <v>609</v>
      </c>
      <c r="L9" s="635">
        <v>97.179848442984039</v>
      </c>
      <c r="M9" s="635">
        <v>13</v>
      </c>
      <c r="N9" s="636">
        <v>1263.3380297587926</v>
      </c>
    </row>
    <row r="10" spans="1:14" ht="14.4" customHeight="1" x14ac:dyDescent="0.3">
      <c r="A10" s="631" t="s">
        <v>549</v>
      </c>
      <c r="B10" s="632" t="s">
        <v>551</v>
      </c>
      <c r="C10" s="633" t="s">
        <v>571</v>
      </c>
      <c r="D10" s="634" t="s">
        <v>572</v>
      </c>
      <c r="E10" s="633" t="s">
        <v>552</v>
      </c>
      <c r="F10" s="634" t="s">
        <v>553</v>
      </c>
      <c r="G10" s="633" t="s">
        <v>601</v>
      </c>
      <c r="H10" s="633" t="s">
        <v>610</v>
      </c>
      <c r="I10" s="633" t="s">
        <v>611</v>
      </c>
      <c r="J10" s="633" t="s">
        <v>612</v>
      </c>
      <c r="K10" s="633" t="s">
        <v>613</v>
      </c>
      <c r="L10" s="635">
        <v>53.75</v>
      </c>
      <c r="M10" s="635">
        <v>2</v>
      </c>
      <c r="N10" s="636">
        <v>107.5</v>
      </c>
    </row>
    <row r="11" spans="1:14" ht="14.4" customHeight="1" x14ac:dyDescent="0.3">
      <c r="A11" s="631" t="s">
        <v>549</v>
      </c>
      <c r="B11" s="632" t="s">
        <v>551</v>
      </c>
      <c r="C11" s="633" t="s">
        <v>571</v>
      </c>
      <c r="D11" s="634" t="s">
        <v>572</v>
      </c>
      <c r="E11" s="633" t="s">
        <v>552</v>
      </c>
      <c r="F11" s="634" t="s">
        <v>553</v>
      </c>
      <c r="G11" s="633" t="s">
        <v>601</v>
      </c>
      <c r="H11" s="633" t="s">
        <v>614</v>
      </c>
      <c r="I11" s="633" t="s">
        <v>615</v>
      </c>
      <c r="J11" s="633" t="s">
        <v>616</v>
      </c>
      <c r="K11" s="633" t="s">
        <v>617</v>
      </c>
      <c r="L11" s="635">
        <v>84.57</v>
      </c>
      <c r="M11" s="635">
        <v>17</v>
      </c>
      <c r="N11" s="636">
        <v>1437.6899999999998</v>
      </c>
    </row>
    <row r="12" spans="1:14" ht="14.4" customHeight="1" x14ac:dyDescent="0.3">
      <c r="A12" s="631" t="s">
        <v>549</v>
      </c>
      <c r="B12" s="632" t="s">
        <v>551</v>
      </c>
      <c r="C12" s="633" t="s">
        <v>571</v>
      </c>
      <c r="D12" s="634" t="s">
        <v>572</v>
      </c>
      <c r="E12" s="633" t="s">
        <v>552</v>
      </c>
      <c r="F12" s="634" t="s">
        <v>553</v>
      </c>
      <c r="G12" s="633" t="s">
        <v>601</v>
      </c>
      <c r="H12" s="633" t="s">
        <v>618</v>
      </c>
      <c r="I12" s="633" t="s">
        <v>619</v>
      </c>
      <c r="J12" s="633" t="s">
        <v>620</v>
      </c>
      <c r="K12" s="633" t="s">
        <v>621</v>
      </c>
      <c r="L12" s="635">
        <v>94.56</v>
      </c>
      <c r="M12" s="635">
        <v>1</v>
      </c>
      <c r="N12" s="636">
        <v>94.56</v>
      </c>
    </row>
    <row r="13" spans="1:14" ht="14.4" customHeight="1" x14ac:dyDescent="0.3">
      <c r="A13" s="631" t="s">
        <v>549</v>
      </c>
      <c r="B13" s="632" t="s">
        <v>551</v>
      </c>
      <c r="C13" s="633" t="s">
        <v>571</v>
      </c>
      <c r="D13" s="634" t="s">
        <v>572</v>
      </c>
      <c r="E13" s="633" t="s">
        <v>552</v>
      </c>
      <c r="F13" s="634" t="s">
        <v>553</v>
      </c>
      <c r="G13" s="633" t="s">
        <v>601</v>
      </c>
      <c r="H13" s="633" t="s">
        <v>622</v>
      </c>
      <c r="I13" s="633" t="s">
        <v>623</v>
      </c>
      <c r="J13" s="633" t="s">
        <v>624</v>
      </c>
      <c r="K13" s="633" t="s">
        <v>625</v>
      </c>
      <c r="L13" s="635">
        <v>58.97</v>
      </c>
      <c r="M13" s="635">
        <v>2</v>
      </c>
      <c r="N13" s="636">
        <v>117.94</v>
      </c>
    </row>
    <row r="14" spans="1:14" ht="14.4" customHeight="1" x14ac:dyDescent="0.3">
      <c r="A14" s="631" t="s">
        <v>549</v>
      </c>
      <c r="B14" s="632" t="s">
        <v>551</v>
      </c>
      <c r="C14" s="633" t="s">
        <v>571</v>
      </c>
      <c r="D14" s="634" t="s">
        <v>572</v>
      </c>
      <c r="E14" s="633" t="s">
        <v>552</v>
      </c>
      <c r="F14" s="634" t="s">
        <v>553</v>
      </c>
      <c r="G14" s="633" t="s">
        <v>601</v>
      </c>
      <c r="H14" s="633" t="s">
        <v>626</v>
      </c>
      <c r="I14" s="633" t="s">
        <v>627</v>
      </c>
      <c r="J14" s="633" t="s">
        <v>624</v>
      </c>
      <c r="K14" s="633" t="s">
        <v>628</v>
      </c>
      <c r="L14" s="635">
        <v>65.23</v>
      </c>
      <c r="M14" s="635">
        <v>1</v>
      </c>
      <c r="N14" s="636">
        <v>65.23</v>
      </c>
    </row>
    <row r="15" spans="1:14" ht="14.4" customHeight="1" x14ac:dyDescent="0.3">
      <c r="A15" s="631" t="s">
        <v>549</v>
      </c>
      <c r="B15" s="632" t="s">
        <v>551</v>
      </c>
      <c r="C15" s="633" t="s">
        <v>571</v>
      </c>
      <c r="D15" s="634" t="s">
        <v>572</v>
      </c>
      <c r="E15" s="633" t="s">
        <v>552</v>
      </c>
      <c r="F15" s="634" t="s">
        <v>553</v>
      </c>
      <c r="G15" s="633" t="s">
        <v>601</v>
      </c>
      <c r="H15" s="633" t="s">
        <v>629</v>
      </c>
      <c r="I15" s="633" t="s">
        <v>630</v>
      </c>
      <c r="J15" s="633" t="s">
        <v>631</v>
      </c>
      <c r="K15" s="633" t="s">
        <v>632</v>
      </c>
      <c r="L15" s="635">
        <v>30.755000000000003</v>
      </c>
      <c r="M15" s="635">
        <v>4</v>
      </c>
      <c r="N15" s="636">
        <v>123.02000000000001</v>
      </c>
    </row>
    <row r="16" spans="1:14" ht="14.4" customHeight="1" x14ac:dyDescent="0.3">
      <c r="A16" s="631" t="s">
        <v>549</v>
      </c>
      <c r="B16" s="632" t="s">
        <v>551</v>
      </c>
      <c r="C16" s="633" t="s">
        <v>571</v>
      </c>
      <c r="D16" s="634" t="s">
        <v>572</v>
      </c>
      <c r="E16" s="633" t="s">
        <v>552</v>
      </c>
      <c r="F16" s="634" t="s">
        <v>553</v>
      </c>
      <c r="G16" s="633" t="s">
        <v>601</v>
      </c>
      <c r="H16" s="633" t="s">
        <v>633</v>
      </c>
      <c r="I16" s="633" t="s">
        <v>634</v>
      </c>
      <c r="J16" s="633" t="s">
        <v>635</v>
      </c>
      <c r="K16" s="633" t="s">
        <v>636</v>
      </c>
      <c r="L16" s="635">
        <v>61.9</v>
      </c>
      <c r="M16" s="635">
        <v>2</v>
      </c>
      <c r="N16" s="636">
        <v>123.8</v>
      </c>
    </row>
    <row r="17" spans="1:14" ht="14.4" customHeight="1" x14ac:dyDescent="0.3">
      <c r="A17" s="631" t="s">
        <v>549</v>
      </c>
      <c r="B17" s="632" t="s">
        <v>551</v>
      </c>
      <c r="C17" s="633" t="s">
        <v>571</v>
      </c>
      <c r="D17" s="634" t="s">
        <v>572</v>
      </c>
      <c r="E17" s="633" t="s">
        <v>552</v>
      </c>
      <c r="F17" s="634" t="s">
        <v>553</v>
      </c>
      <c r="G17" s="633" t="s">
        <v>601</v>
      </c>
      <c r="H17" s="633" t="s">
        <v>637</v>
      </c>
      <c r="I17" s="633" t="s">
        <v>638</v>
      </c>
      <c r="J17" s="633" t="s">
        <v>639</v>
      </c>
      <c r="K17" s="633" t="s">
        <v>640</v>
      </c>
      <c r="L17" s="635">
        <v>60.35</v>
      </c>
      <c r="M17" s="635">
        <v>1</v>
      </c>
      <c r="N17" s="636">
        <v>60.35</v>
      </c>
    </row>
    <row r="18" spans="1:14" ht="14.4" customHeight="1" x14ac:dyDescent="0.3">
      <c r="A18" s="631" t="s">
        <v>549</v>
      </c>
      <c r="B18" s="632" t="s">
        <v>551</v>
      </c>
      <c r="C18" s="633" t="s">
        <v>571</v>
      </c>
      <c r="D18" s="634" t="s">
        <v>572</v>
      </c>
      <c r="E18" s="633" t="s">
        <v>552</v>
      </c>
      <c r="F18" s="634" t="s">
        <v>553</v>
      </c>
      <c r="G18" s="633" t="s">
        <v>601</v>
      </c>
      <c r="H18" s="633" t="s">
        <v>641</v>
      </c>
      <c r="I18" s="633" t="s">
        <v>641</v>
      </c>
      <c r="J18" s="633" t="s">
        <v>642</v>
      </c>
      <c r="K18" s="633" t="s">
        <v>643</v>
      </c>
      <c r="L18" s="635">
        <v>38.1898473494809</v>
      </c>
      <c r="M18" s="635">
        <v>3</v>
      </c>
      <c r="N18" s="636">
        <v>114.5695420484427</v>
      </c>
    </row>
    <row r="19" spans="1:14" ht="14.4" customHeight="1" x14ac:dyDescent="0.3">
      <c r="A19" s="631" t="s">
        <v>549</v>
      </c>
      <c r="B19" s="632" t="s">
        <v>551</v>
      </c>
      <c r="C19" s="633" t="s">
        <v>571</v>
      </c>
      <c r="D19" s="634" t="s">
        <v>572</v>
      </c>
      <c r="E19" s="633" t="s">
        <v>552</v>
      </c>
      <c r="F19" s="634" t="s">
        <v>553</v>
      </c>
      <c r="G19" s="633" t="s">
        <v>601</v>
      </c>
      <c r="H19" s="633" t="s">
        <v>644</v>
      </c>
      <c r="I19" s="633" t="s">
        <v>645</v>
      </c>
      <c r="J19" s="633" t="s">
        <v>646</v>
      </c>
      <c r="K19" s="633" t="s">
        <v>647</v>
      </c>
      <c r="L19" s="635">
        <v>63.51</v>
      </c>
      <c r="M19" s="635">
        <v>1</v>
      </c>
      <c r="N19" s="636">
        <v>63.51</v>
      </c>
    </row>
    <row r="20" spans="1:14" ht="14.4" customHeight="1" x14ac:dyDescent="0.3">
      <c r="A20" s="631" t="s">
        <v>549</v>
      </c>
      <c r="B20" s="632" t="s">
        <v>551</v>
      </c>
      <c r="C20" s="633" t="s">
        <v>571</v>
      </c>
      <c r="D20" s="634" t="s">
        <v>572</v>
      </c>
      <c r="E20" s="633" t="s">
        <v>552</v>
      </c>
      <c r="F20" s="634" t="s">
        <v>553</v>
      </c>
      <c r="G20" s="633" t="s">
        <v>601</v>
      </c>
      <c r="H20" s="633" t="s">
        <v>648</v>
      </c>
      <c r="I20" s="633" t="s">
        <v>649</v>
      </c>
      <c r="J20" s="633" t="s">
        <v>650</v>
      </c>
      <c r="K20" s="633" t="s">
        <v>651</v>
      </c>
      <c r="L20" s="635">
        <v>105.6</v>
      </c>
      <c r="M20" s="635">
        <v>5</v>
      </c>
      <c r="N20" s="636">
        <v>528</v>
      </c>
    </row>
    <row r="21" spans="1:14" ht="14.4" customHeight="1" x14ac:dyDescent="0.3">
      <c r="A21" s="631" t="s">
        <v>549</v>
      </c>
      <c r="B21" s="632" t="s">
        <v>551</v>
      </c>
      <c r="C21" s="633" t="s">
        <v>571</v>
      </c>
      <c r="D21" s="634" t="s">
        <v>572</v>
      </c>
      <c r="E21" s="633" t="s">
        <v>552</v>
      </c>
      <c r="F21" s="634" t="s">
        <v>553</v>
      </c>
      <c r="G21" s="633" t="s">
        <v>601</v>
      </c>
      <c r="H21" s="633" t="s">
        <v>652</v>
      </c>
      <c r="I21" s="633" t="s">
        <v>653</v>
      </c>
      <c r="J21" s="633" t="s">
        <v>654</v>
      </c>
      <c r="K21" s="633" t="s">
        <v>655</v>
      </c>
      <c r="L21" s="635">
        <v>92.48</v>
      </c>
      <c r="M21" s="635">
        <v>2</v>
      </c>
      <c r="N21" s="636">
        <v>184.96</v>
      </c>
    </row>
    <row r="22" spans="1:14" ht="14.4" customHeight="1" x14ac:dyDescent="0.3">
      <c r="A22" s="631" t="s">
        <v>549</v>
      </c>
      <c r="B22" s="632" t="s">
        <v>551</v>
      </c>
      <c r="C22" s="633" t="s">
        <v>571</v>
      </c>
      <c r="D22" s="634" t="s">
        <v>572</v>
      </c>
      <c r="E22" s="633" t="s">
        <v>552</v>
      </c>
      <c r="F22" s="634" t="s">
        <v>553</v>
      </c>
      <c r="G22" s="633" t="s">
        <v>601</v>
      </c>
      <c r="H22" s="633" t="s">
        <v>656</v>
      </c>
      <c r="I22" s="633" t="s">
        <v>657</v>
      </c>
      <c r="J22" s="633" t="s">
        <v>658</v>
      </c>
      <c r="K22" s="633" t="s">
        <v>659</v>
      </c>
      <c r="L22" s="635">
        <v>47.820198946129601</v>
      </c>
      <c r="M22" s="635">
        <v>1</v>
      </c>
      <c r="N22" s="636">
        <v>47.820198946129601</v>
      </c>
    </row>
    <row r="23" spans="1:14" ht="14.4" customHeight="1" x14ac:dyDescent="0.3">
      <c r="A23" s="631" t="s">
        <v>549</v>
      </c>
      <c r="B23" s="632" t="s">
        <v>551</v>
      </c>
      <c r="C23" s="633" t="s">
        <v>571</v>
      </c>
      <c r="D23" s="634" t="s">
        <v>572</v>
      </c>
      <c r="E23" s="633" t="s">
        <v>552</v>
      </c>
      <c r="F23" s="634" t="s">
        <v>553</v>
      </c>
      <c r="G23" s="633" t="s">
        <v>601</v>
      </c>
      <c r="H23" s="633" t="s">
        <v>660</v>
      </c>
      <c r="I23" s="633" t="s">
        <v>661</v>
      </c>
      <c r="J23" s="633" t="s">
        <v>662</v>
      </c>
      <c r="K23" s="633" t="s">
        <v>663</v>
      </c>
      <c r="L23" s="635">
        <v>392.88974081275279</v>
      </c>
      <c r="M23" s="635">
        <v>7</v>
      </c>
      <c r="N23" s="636">
        <v>2750.2281856892696</v>
      </c>
    </row>
    <row r="24" spans="1:14" ht="14.4" customHeight="1" x14ac:dyDescent="0.3">
      <c r="A24" s="631" t="s">
        <v>549</v>
      </c>
      <c r="B24" s="632" t="s">
        <v>551</v>
      </c>
      <c r="C24" s="633" t="s">
        <v>571</v>
      </c>
      <c r="D24" s="634" t="s">
        <v>572</v>
      </c>
      <c r="E24" s="633" t="s">
        <v>552</v>
      </c>
      <c r="F24" s="634" t="s">
        <v>553</v>
      </c>
      <c r="G24" s="633" t="s">
        <v>601</v>
      </c>
      <c r="H24" s="633" t="s">
        <v>664</v>
      </c>
      <c r="I24" s="633" t="s">
        <v>665</v>
      </c>
      <c r="J24" s="633" t="s">
        <v>666</v>
      </c>
      <c r="K24" s="633" t="s">
        <v>667</v>
      </c>
      <c r="L24" s="635">
        <v>140.28</v>
      </c>
      <c r="M24" s="635">
        <v>1</v>
      </c>
      <c r="N24" s="636">
        <v>140.28</v>
      </c>
    </row>
    <row r="25" spans="1:14" ht="14.4" customHeight="1" x14ac:dyDescent="0.3">
      <c r="A25" s="631" t="s">
        <v>549</v>
      </c>
      <c r="B25" s="632" t="s">
        <v>551</v>
      </c>
      <c r="C25" s="633" t="s">
        <v>571</v>
      </c>
      <c r="D25" s="634" t="s">
        <v>572</v>
      </c>
      <c r="E25" s="633" t="s">
        <v>552</v>
      </c>
      <c r="F25" s="634" t="s">
        <v>553</v>
      </c>
      <c r="G25" s="633" t="s">
        <v>601</v>
      </c>
      <c r="H25" s="633" t="s">
        <v>668</v>
      </c>
      <c r="I25" s="633" t="s">
        <v>246</v>
      </c>
      <c r="J25" s="633" t="s">
        <v>669</v>
      </c>
      <c r="K25" s="633"/>
      <c r="L25" s="635">
        <v>190.28442576402125</v>
      </c>
      <c r="M25" s="635">
        <v>8</v>
      </c>
      <c r="N25" s="636">
        <v>1522.27540611217</v>
      </c>
    </row>
    <row r="26" spans="1:14" ht="14.4" customHeight="1" x14ac:dyDescent="0.3">
      <c r="A26" s="631" t="s">
        <v>549</v>
      </c>
      <c r="B26" s="632" t="s">
        <v>551</v>
      </c>
      <c r="C26" s="633" t="s">
        <v>571</v>
      </c>
      <c r="D26" s="634" t="s">
        <v>572</v>
      </c>
      <c r="E26" s="633" t="s">
        <v>552</v>
      </c>
      <c r="F26" s="634" t="s">
        <v>553</v>
      </c>
      <c r="G26" s="633" t="s">
        <v>601</v>
      </c>
      <c r="H26" s="633" t="s">
        <v>670</v>
      </c>
      <c r="I26" s="633" t="s">
        <v>671</v>
      </c>
      <c r="J26" s="633" t="s">
        <v>672</v>
      </c>
      <c r="K26" s="633" t="s">
        <v>673</v>
      </c>
      <c r="L26" s="635">
        <v>65.069999999999993</v>
      </c>
      <c r="M26" s="635">
        <v>1</v>
      </c>
      <c r="N26" s="636">
        <v>65.069999999999993</v>
      </c>
    </row>
    <row r="27" spans="1:14" ht="14.4" customHeight="1" x14ac:dyDescent="0.3">
      <c r="A27" s="631" t="s">
        <v>549</v>
      </c>
      <c r="B27" s="632" t="s">
        <v>551</v>
      </c>
      <c r="C27" s="633" t="s">
        <v>571</v>
      </c>
      <c r="D27" s="634" t="s">
        <v>572</v>
      </c>
      <c r="E27" s="633" t="s">
        <v>552</v>
      </c>
      <c r="F27" s="634" t="s">
        <v>553</v>
      </c>
      <c r="G27" s="633" t="s">
        <v>601</v>
      </c>
      <c r="H27" s="633" t="s">
        <v>674</v>
      </c>
      <c r="I27" s="633" t="s">
        <v>675</v>
      </c>
      <c r="J27" s="633" t="s">
        <v>676</v>
      </c>
      <c r="K27" s="633" t="s">
        <v>677</v>
      </c>
      <c r="L27" s="635">
        <v>28.1301003568576</v>
      </c>
      <c r="M27" s="635">
        <v>1</v>
      </c>
      <c r="N27" s="636">
        <v>28.1301003568576</v>
      </c>
    </row>
    <row r="28" spans="1:14" ht="14.4" customHeight="1" x14ac:dyDescent="0.3">
      <c r="A28" s="631" t="s">
        <v>549</v>
      </c>
      <c r="B28" s="632" t="s">
        <v>551</v>
      </c>
      <c r="C28" s="633" t="s">
        <v>571</v>
      </c>
      <c r="D28" s="634" t="s">
        <v>572</v>
      </c>
      <c r="E28" s="633" t="s">
        <v>552</v>
      </c>
      <c r="F28" s="634" t="s">
        <v>553</v>
      </c>
      <c r="G28" s="633" t="s">
        <v>601</v>
      </c>
      <c r="H28" s="633" t="s">
        <v>678</v>
      </c>
      <c r="I28" s="633" t="s">
        <v>679</v>
      </c>
      <c r="J28" s="633" t="s">
        <v>680</v>
      </c>
      <c r="K28" s="633" t="s">
        <v>681</v>
      </c>
      <c r="L28" s="635">
        <v>218.1779562958645</v>
      </c>
      <c r="M28" s="635">
        <v>4</v>
      </c>
      <c r="N28" s="636">
        <v>872.71182518345802</v>
      </c>
    </row>
    <row r="29" spans="1:14" ht="14.4" customHeight="1" x14ac:dyDescent="0.3">
      <c r="A29" s="631" t="s">
        <v>549</v>
      </c>
      <c r="B29" s="632" t="s">
        <v>551</v>
      </c>
      <c r="C29" s="633" t="s">
        <v>571</v>
      </c>
      <c r="D29" s="634" t="s">
        <v>572</v>
      </c>
      <c r="E29" s="633" t="s">
        <v>552</v>
      </c>
      <c r="F29" s="634" t="s">
        <v>553</v>
      </c>
      <c r="G29" s="633" t="s">
        <v>601</v>
      </c>
      <c r="H29" s="633" t="s">
        <v>682</v>
      </c>
      <c r="I29" s="633" t="s">
        <v>246</v>
      </c>
      <c r="J29" s="633" t="s">
        <v>683</v>
      </c>
      <c r="K29" s="633" t="s">
        <v>684</v>
      </c>
      <c r="L29" s="635">
        <v>43.52176</v>
      </c>
      <c r="M29" s="635">
        <v>3</v>
      </c>
      <c r="N29" s="636">
        <v>130.56528</v>
      </c>
    </row>
    <row r="30" spans="1:14" ht="14.4" customHeight="1" x14ac:dyDescent="0.3">
      <c r="A30" s="631" t="s">
        <v>549</v>
      </c>
      <c r="B30" s="632" t="s">
        <v>551</v>
      </c>
      <c r="C30" s="633" t="s">
        <v>571</v>
      </c>
      <c r="D30" s="634" t="s">
        <v>572</v>
      </c>
      <c r="E30" s="633" t="s">
        <v>552</v>
      </c>
      <c r="F30" s="634" t="s">
        <v>553</v>
      </c>
      <c r="G30" s="633" t="s">
        <v>601</v>
      </c>
      <c r="H30" s="633" t="s">
        <v>685</v>
      </c>
      <c r="I30" s="633" t="s">
        <v>686</v>
      </c>
      <c r="J30" s="633" t="s">
        <v>687</v>
      </c>
      <c r="K30" s="633" t="s">
        <v>628</v>
      </c>
      <c r="L30" s="635">
        <v>42</v>
      </c>
      <c r="M30" s="635">
        <v>1</v>
      </c>
      <c r="N30" s="636">
        <v>42</v>
      </c>
    </row>
    <row r="31" spans="1:14" ht="14.4" customHeight="1" x14ac:dyDescent="0.3">
      <c r="A31" s="631" t="s">
        <v>549</v>
      </c>
      <c r="B31" s="632" t="s">
        <v>551</v>
      </c>
      <c r="C31" s="633" t="s">
        <v>571</v>
      </c>
      <c r="D31" s="634" t="s">
        <v>572</v>
      </c>
      <c r="E31" s="633" t="s">
        <v>552</v>
      </c>
      <c r="F31" s="634" t="s">
        <v>553</v>
      </c>
      <c r="G31" s="633" t="s">
        <v>601</v>
      </c>
      <c r="H31" s="633" t="s">
        <v>688</v>
      </c>
      <c r="I31" s="633" t="s">
        <v>689</v>
      </c>
      <c r="J31" s="633" t="s">
        <v>690</v>
      </c>
      <c r="K31" s="633" t="s">
        <v>691</v>
      </c>
      <c r="L31" s="635">
        <v>266.56927940289677</v>
      </c>
      <c r="M31" s="635">
        <v>5</v>
      </c>
      <c r="N31" s="636">
        <v>1332.8463970144837</v>
      </c>
    </row>
    <row r="32" spans="1:14" ht="14.4" customHeight="1" x14ac:dyDescent="0.3">
      <c r="A32" s="631" t="s">
        <v>549</v>
      </c>
      <c r="B32" s="632" t="s">
        <v>551</v>
      </c>
      <c r="C32" s="633" t="s">
        <v>571</v>
      </c>
      <c r="D32" s="634" t="s">
        <v>572</v>
      </c>
      <c r="E32" s="633" t="s">
        <v>552</v>
      </c>
      <c r="F32" s="634" t="s">
        <v>553</v>
      </c>
      <c r="G32" s="633" t="s">
        <v>601</v>
      </c>
      <c r="H32" s="633" t="s">
        <v>692</v>
      </c>
      <c r="I32" s="633" t="s">
        <v>693</v>
      </c>
      <c r="J32" s="633" t="s">
        <v>694</v>
      </c>
      <c r="K32" s="633" t="s">
        <v>695</v>
      </c>
      <c r="L32" s="635">
        <v>31.920000000000005</v>
      </c>
      <c r="M32" s="635">
        <v>5</v>
      </c>
      <c r="N32" s="636">
        <v>159.60000000000002</v>
      </c>
    </row>
    <row r="33" spans="1:14" ht="14.4" customHeight="1" x14ac:dyDescent="0.3">
      <c r="A33" s="631" t="s">
        <v>549</v>
      </c>
      <c r="B33" s="632" t="s">
        <v>551</v>
      </c>
      <c r="C33" s="633" t="s">
        <v>571</v>
      </c>
      <c r="D33" s="634" t="s">
        <v>572</v>
      </c>
      <c r="E33" s="633" t="s">
        <v>552</v>
      </c>
      <c r="F33" s="634" t="s">
        <v>553</v>
      </c>
      <c r="G33" s="633" t="s">
        <v>601</v>
      </c>
      <c r="H33" s="633" t="s">
        <v>696</v>
      </c>
      <c r="I33" s="633" t="s">
        <v>246</v>
      </c>
      <c r="J33" s="633" t="s">
        <v>697</v>
      </c>
      <c r="K33" s="633"/>
      <c r="L33" s="635">
        <v>37.700000000000003</v>
      </c>
      <c r="M33" s="635">
        <v>3</v>
      </c>
      <c r="N33" s="636">
        <v>113.10000000000001</v>
      </c>
    </row>
    <row r="34" spans="1:14" ht="14.4" customHeight="1" x14ac:dyDescent="0.3">
      <c r="A34" s="631" t="s">
        <v>549</v>
      </c>
      <c r="B34" s="632" t="s">
        <v>551</v>
      </c>
      <c r="C34" s="633" t="s">
        <v>571</v>
      </c>
      <c r="D34" s="634" t="s">
        <v>572</v>
      </c>
      <c r="E34" s="633" t="s">
        <v>552</v>
      </c>
      <c r="F34" s="634" t="s">
        <v>553</v>
      </c>
      <c r="G34" s="633" t="s">
        <v>601</v>
      </c>
      <c r="H34" s="633" t="s">
        <v>698</v>
      </c>
      <c r="I34" s="633" t="s">
        <v>246</v>
      </c>
      <c r="J34" s="633" t="s">
        <v>699</v>
      </c>
      <c r="K34" s="633"/>
      <c r="L34" s="635">
        <v>50.668812415563366</v>
      </c>
      <c r="M34" s="635">
        <v>2</v>
      </c>
      <c r="N34" s="636">
        <v>101.33762483112673</v>
      </c>
    </row>
    <row r="35" spans="1:14" ht="14.4" customHeight="1" x14ac:dyDescent="0.3">
      <c r="A35" s="631" t="s">
        <v>549</v>
      </c>
      <c r="B35" s="632" t="s">
        <v>551</v>
      </c>
      <c r="C35" s="633" t="s">
        <v>571</v>
      </c>
      <c r="D35" s="634" t="s">
        <v>572</v>
      </c>
      <c r="E35" s="633" t="s">
        <v>552</v>
      </c>
      <c r="F35" s="634" t="s">
        <v>553</v>
      </c>
      <c r="G35" s="633" t="s">
        <v>601</v>
      </c>
      <c r="H35" s="633" t="s">
        <v>700</v>
      </c>
      <c r="I35" s="633" t="s">
        <v>246</v>
      </c>
      <c r="J35" s="633" t="s">
        <v>701</v>
      </c>
      <c r="K35" s="633"/>
      <c r="L35" s="635">
        <v>47.33</v>
      </c>
      <c r="M35" s="635">
        <v>1</v>
      </c>
      <c r="N35" s="636">
        <v>47.33</v>
      </c>
    </row>
    <row r="36" spans="1:14" ht="14.4" customHeight="1" x14ac:dyDescent="0.3">
      <c r="A36" s="631" t="s">
        <v>549</v>
      </c>
      <c r="B36" s="632" t="s">
        <v>551</v>
      </c>
      <c r="C36" s="633" t="s">
        <v>571</v>
      </c>
      <c r="D36" s="634" t="s">
        <v>572</v>
      </c>
      <c r="E36" s="633" t="s">
        <v>552</v>
      </c>
      <c r="F36" s="634" t="s">
        <v>553</v>
      </c>
      <c r="G36" s="633" t="s">
        <v>601</v>
      </c>
      <c r="H36" s="633" t="s">
        <v>702</v>
      </c>
      <c r="I36" s="633" t="s">
        <v>703</v>
      </c>
      <c r="J36" s="633" t="s">
        <v>704</v>
      </c>
      <c r="K36" s="633" t="s">
        <v>705</v>
      </c>
      <c r="L36" s="635">
        <v>29.53</v>
      </c>
      <c r="M36" s="635">
        <v>3</v>
      </c>
      <c r="N36" s="636">
        <v>88.59</v>
      </c>
    </row>
    <row r="37" spans="1:14" ht="14.4" customHeight="1" x14ac:dyDescent="0.3">
      <c r="A37" s="631" t="s">
        <v>549</v>
      </c>
      <c r="B37" s="632" t="s">
        <v>551</v>
      </c>
      <c r="C37" s="633" t="s">
        <v>571</v>
      </c>
      <c r="D37" s="634" t="s">
        <v>572</v>
      </c>
      <c r="E37" s="633" t="s">
        <v>552</v>
      </c>
      <c r="F37" s="634" t="s">
        <v>553</v>
      </c>
      <c r="G37" s="633" t="s">
        <v>601</v>
      </c>
      <c r="H37" s="633" t="s">
        <v>706</v>
      </c>
      <c r="I37" s="633" t="s">
        <v>706</v>
      </c>
      <c r="J37" s="633" t="s">
        <v>707</v>
      </c>
      <c r="K37" s="633" t="s">
        <v>708</v>
      </c>
      <c r="L37" s="635">
        <v>75.87</v>
      </c>
      <c r="M37" s="635">
        <v>5</v>
      </c>
      <c r="N37" s="636">
        <v>379.35</v>
      </c>
    </row>
    <row r="38" spans="1:14" ht="14.4" customHeight="1" x14ac:dyDescent="0.3">
      <c r="A38" s="631" t="s">
        <v>549</v>
      </c>
      <c r="B38" s="632" t="s">
        <v>551</v>
      </c>
      <c r="C38" s="633" t="s">
        <v>571</v>
      </c>
      <c r="D38" s="634" t="s">
        <v>572</v>
      </c>
      <c r="E38" s="633" t="s">
        <v>552</v>
      </c>
      <c r="F38" s="634" t="s">
        <v>553</v>
      </c>
      <c r="G38" s="633" t="s">
        <v>601</v>
      </c>
      <c r="H38" s="633" t="s">
        <v>709</v>
      </c>
      <c r="I38" s="633" t="s">
        <v>246</v>
      </c>
      <c r="J38" s="633" t="s">
        <v>710</v>
      </c>
      <c r="K38" s="633" t="s">
        <v>711</v>
      </c>
      <c r="L38" s="635">
        <v>23.7</v>
      </c>
      <c r="M38" s="635">
        <v>6</v>
      </c>
      <c r="N38" s="636">
        <v>142.19999999999999</v>
      </c>
    </row>
    <row r="39" spans="1:14" ht="14.4" customHeight="1" x14ac:dyDescent="0.3">
      <c r="A39" s="631" t="s">
        <v>549</v>
      </c>
      <c r="B39" s="632" t="s">
        <v>551</v>
      </c>
      <c r="C39" s="633" t="s">
        <v>571</v>
      </c>
      <c r="D39" s="634" t="s">
        <v>572</v>
      </c>
      <c r="E39" s="633" t="s">
        <v>552</v>
      </c>
      <c r="F39" s="634" t="s">
        <v>553</v>
      </c>
      <c r="G39" s="633" t="s">
        <v>601</v>
      </c>
      <c r="H39" s="633" t="s">
        <v>712</v>
      </c>
      <c r="I39" s="633" t="s">
        <v>246</v>
      </c>
      <c r="J39" s="633" t="s">
        <v>713</v>
      </c>
      <c r="K39" s="633" t="s">
        <v>711</v>
      </c>
      <c r="L39" s="635">
        <v>24.037194261613507</v>
      </c>
      <c r="M39" s="635">
        <v>12</v>
      </c>
      <c r="N39" s="636">
        <v>288.44633113936209</v>
      </c>
    </row>
    <row r="40" spans="1:14" ht="14.4" customHeight="1" x14ac:dyDescent="0.3">
      <c r="A40" s="631" t="s">
        <v>549</v>
      </c>
      <c r="B40" s="632" t="s">
        <v>551</v>
      </c>
      <c r="C40" s="633" t="s">
        <v>571</v>
      </c>
      <c r="D40" s="634" t="s">
        <v>572</v>
      </c>
      <c r="E40" s="633" t="s">
        <v>552</v>
      </c>
      <c r="F40" s="634" t="s">
        <v>553</v>
      </c>
      <c r="G40" s="633" t="s">
        <v>601</v>
      </c>
      <c r="H40" s="633" t="s">
        <v>714</v>
      </c>
      <c r="I40" s="633" t="s">
        <v>714</v>
      </c>
      <c r="J40" s="633" t="s">
        <v>715</v>
      </c>
      <c r="K40" s="633" t="s">
        <v>716</v>
      </c>
      <c r="L40" s="635">
        <v>84.87</v>
      </c>
      <c r="M40" s="635">
        <v>1</v>
      </c>
      <c r="N40" s="636">
        <v>84.87</v>
      </c>
    </row>
    <row r="41" spans="1:14" ht="14.4" customHeight="1" x14ac:dyDescent="0.3">
      <c r="A41" s="631" t="s">
        <v>549</v>
      </c>
      <c r="B41" s="632" t="s">
        <v>551</v>
      </c>
      <c r="C41" s="633" t="s">
        <v>571</v>
      </c>
      <c r="D41" s="634" t="s">
        <v>572</v>
      </c>
      <c r="E41" s="633" t="s">
        <v>552</v>
      </c>
      <c r="F41" s="634" t="s">
        <v>553</v>
      </c>
      <c r="G41" s="633" t="s">
        <v>601</v>
      </c>
      <c r="H41" s="633" t="s">
        <v>717</v>
      </c>
      <c r="I41" s="633" t="s">
        <v>718</v>
      </c>
      <c r="J41" s="633" t="s">
        <v>719</v>
      </c>
      <c r="K41" s="633" t="s">
        <v>720</v>
      </c>
      <c r="L41" s="635">
        <v>34.225081704603824</v>
      </c>
      <c r="M41" s="635">
        <v>2</v>
      </c>
      <c r="N41" s="636">
        <v>68.450163409207647</v>
      </c>
    </row>
    <row r="42" spans="1:14" ht="14.4" customHeight="1" x14ac:dyDescent="0.3">
      <c r="A42" s="631" t="s">
        <v>549</v>
      </c>
      <c r="B42" s="632" t="s">
        <v>551</v>
      </c>
      <c r="C42" s="633" t="s">
        <v>571</v>
      </c>
      <c r="D42" s="634" t="s">
        <v>572</v>
      </c>
      <c r="E42" s="633" t="s">
        <v>552</v>
      </c>
      <c r="F42" s="634" t="s">
        <v>553</v>
      </c>
      <c r="G42" s="633" t="s">
        <v>601</v>
      </c>
      <c r="H42" s="633" t="s">
        <v>721</v>
      </c>
      <c r="I42" s="633" t="s">
        <v>722</v>
      </c>
      <c r="J42" s="633" t="s">
        <v>723</v>
      </c>
      <c r="K42" s="633" t="s">
        <v>724</v>
      </c>
      <c r="L42" s="635">
        <v>93.770110631393962</v>
      </c>
      <c r="M42" s="635">
        <v>1</v>
      </c>
      <c r="N42" s="636">
        <v>93.770110631393962</v>
      </c>
    </row>
    <row r="43" spans="1:14" ht="14.4" customHeight="1" x14ac:dyDescent="0.3">
      <c r="A43" s="631" t="s">
        <v>549</v>
      </c>
      <c r="B43" s="632" t="s">
        <v>551</v>
      </c>
      <c r="C43" s="633" t="s">
        <v>571</v>
      </c>
      <c r="D43" s="634" t="s">
        <v>572</v>
      </c>
      <c r="E43" s="633" t="s">
        <v>552</v>
      </c>
      <c r="F43" s="634" t="s">
        <v>553</v>
      </c>
      <c r="G43" s="633" t="s">
        <v>601</v>
      </c>
      <c r="H43" s="633" t="s">
        <v>725</v>
      </c>
      <c r="I43" s="633" t="s">
        <v>726</v>
      </c>
      <c r="J43" s="633" t="s">
        <v>727</v>
      </c>
      <c r="K43" s="633" t="s">
        <v>728</v>
      </c>
      <c r="L43" s="635">
        <v>74.22</v>
      </c>
      <c r="M43" s="635">
        <v>2</v>
      </c>
      <c r="N43" s="636">
        <v>148.44</v>
      </c>
    </row>
    <row r="44" spans="1:14" ht="14.4" customHeight="1" x14ac:dyDescent="0.3">
      <c r="A44" s="631" t="s">
        <v>549</v>
      </c>
      <c r="B44" s="632" t="s">
        <v>551</v>
      </c>
      <c r="C44" s="633" t="s">
        <v>571</v>
      </c>
      <c r="D44" s="634" t="s">
        <v>572</v>
      </c>
      <c r="E44" s="633" t="s">
        <v>552</v>
      </c>
      <c r="F44" s="634" t="s">
        <v>553</v>
      </c>
      <c r="G44" s="633" t="s">
        <v>601</v>
      </c>
      <c r="H44" s="633" t="s">
        <v>729</v>
      </c>
      <c r="I44" s="633" t="s">
        <v>730</v>
      </c>
      <c r="J44" s="633" t="s">
        <v>731</v>
      </c>
      <c r="K44" s="633"/>
      <c r="L44" s="635">
        <v>298.50958321585335</v>
      </c>
      <c r="M44" s="635">
        <v>2</v>
      </c>
      <c r="N44" s="636">
        <v>597.01916643170671</v>
      </c>
    </row>
    <row r="45" spans="1:14" ht="14.4" customHeight="1" x14ac:dyDescent="0.3">
      <c r="A45" s="631" t="s">
        <v>549</v>
      </c>
      <c r="B45" s="632" t="s">
        <v>551</v>
      </c>
      <c r="C45" s="633" t="s">
        <v>571</v>
      </c>
      <c r="D45" s="634" t="s">
        <v>572</v>
      </c>
      <c r="E45" s="633" t="s">
        <v>552</v>
      </c>
      <c r="F45" s="634" t="s">
        <v>553</v>
      </c>
      <c r="G45" s="633" t="s">
        <v>601</v>
      </c>
      <c r="H45" s="633" t="s">
        <v>732</v>
      </c>
      <c r="I45" s="633" t="s">
        <v>733</v>
      </c>
      <c r="J45" s="633" t="s">
        <v>734</v>
      </c>
      <c r="K45" s="633" t="s">
        <v>735</v>
      </c>
      <c r="L45" s="635">
        <v>20.11</v>
      </c>
      <c r="M45" s="635">
        <v>20</v>
      </c>
      <c r="N45" s="636">
        <v>402.2</v>
      </c>
    </row>
    <row r="46" spans="1:14" ht="14.4" customHeight="1" x14ac:dyDescent="0.3">
      <c r="A46" s="631" t="s">
        <v>549</v>
      </c>
      <c r="B46" s="632" t="s">
        <v>551</v>
      </c>
      <c r="C46" s="633" t="s">
        <v>571</v>
      </c>
      <c r="D46" s="634" t="s">
        <v>572</v>
      </c>
      <c r="E46" s="633" t="s">
        <v>552</v>
      </c>
      <c r="F46" s="634" t="s">
        <v>553</v>
      </c>
      <c r="G46" s="633" t="s">
        <v>601</v>
      </c>
      <c r="H46" s="633" t="s">
        <v>736</v>
      </c>
      <c r="I46" s="633" t="s">
        <v>737</v>
      </c>
      <c r="J46" s="633" t="s">
        <v>738</v>
      </c>
      <c r="K46" s="633" t="s">
        <v>739</v>
      </c>
      <c r="L46" s="635">
        <v>51.049953372467755</v>
      </c>
      <c r="M46" s="635">
        <v>11</v>
      </c>
      <c r="N46" s="636">
        <v>561.54948709714529</v>
      </c>
    </row>
    <row r="47" spans="1:14" ht="14.4" customHeight="1" x14ac:dyDescent="0.3">
      <c r="A47" s="631" t="s">
        <v>549</v>
      </c>
      <c r="B47" s="632" t="s">
        <v>551</v>
      </c>
      <c r="C47" s="633" t="s">
        <v>571</v>
      </c>
      <c r="D47" s="634" t="s">
        <v>572</v>
      </c>
      <c r="E47" s="633" t="s">
        <v>552</v>
      </c>
      <c r="F47" s="634" t="s">
        <v>553</v>
      </c>
      <c r="G47" s="633" t="s">
        <v>601</v>
      </c>
      <c r="H47" s="633" t="s">
        <v>740</v>
      </c>
      <c r="I47" s="633" t="s">
        <v>741</v>
      </c>
      <c r="J47" s="633" t="s">
        <v>742</v>
      </c>
      <c r="K47" s="633"/>
      <c r="L47" s="635">
        <v>177.15789814863442</v>
      </c>
      <c r="M47" s="635">
        <v>1</v>
      </c>
      <c r="N47" s="636">
        <v>177.15789814863442</v>
      </c>
    </row>
    <row r="48" spans="1:14" ht="14.4" customHeight="1" x14ac:dyDescent="0.3">
      <c r="A48" s="631" t="s">
        <v>549</v>
      </c>
      <c r="B48" s="632" t="s">
        <v>551</v>
      </c>
      <c r="C48" s="633" t="s">
        <v>571</v>
      </c>
      <c r="D48" s="634" t="s">
        <v>572</v>
      </c>
      <c r="E48" s="633" t="s">
        <v>552</v>
      </c>
      <c r="F48" s="634" t="s">
        <v>553</v>
      </c>
      <c r="G48" s="633" t="s">
        <v>601</v>
      </c>
      <c r="H48" s="633" t="s">
        <v>743</v>
      </c>
      <c r="I48" s="633" t="s">
        <v>744</v>
      </c>
      <c r="J48" s="633" t="s">
        <v>745</v>
      </c>
      <c r="K48" s="633" t="s">
        <v>746</v>
      </c>
      <c r="L48" s="635">
        <v>18.879950139373168</v>
      </c>
      <c r="M48" s="635">
        <v>3</v>
      </c>
      <c r="N48" s="636">
        <v>56.639850418119508</v>
      </c>
    </row>
    <row r="49" spans="1:14" ht="14.4" customHeight="1" x14ac:dyDescent="0.3">
      <c r="A49" s="631" t="s">
        <v>549</v>
      </c>
      <c r="B49" s="632" t="s">
        <v>551</v>
      </c>
      <c r="C49" s="633" t="s">
        <v>571</v>
      </c>
      <c r="D49" s="634" t="s">
        <v>572</v>
      </c>
      <c r="E49" s="633" t="s">
        <v>552</v>
      </c>
      <c r="F49" s="634" t="s">
        <v>553</v>
      </c>
      <c r="G49" s="633" t="s">
        <v>601</v>
      </c>
      <c r="H49" s="633" t="s">
        <v>747</v>
      </c>
      <c r="I49" s="633" t="s">
        <v>748</v>
      </c>
      <c r="J49" s="633" t="s">
        <v>738</v>
      </c>
      <c r="K49" s="633" t="s">
        <v>749</v>
      </c>
      <c r="L49" s="635">
        <v>51.049961015597127</v>
      </c>
      <c r="M49" s="635">
        <v>7</v>
      </c>
      <c r="N49" s="636">
        <v>357.34972710917987</v>
      </c>
    </row>
    <row r="50" spans="1:14" ht="14.4" customHeight="1" x14ac:dyDescent="0.3">
      <c r="A50" s="631" t="s">
        <v>549</v>
      </c>
      <c r="B50" s="632" t="s">
        <v>551</v>
      </c>
      <c r="C50" s="633" t="s">
        <v>571</v>
      </c>
      <c r="D50" s="634" t="s">
        <v>572</v>
      </c>
      <c r="E50" s="633" t="s">
        <v>552</v>
      </c>
      <c r="F50" s="634" t="s">
        <v>553</v>
      </c>
      <c r="G50" s="633" t="s">
        <v>601</v>
      </c>
      <c r="H50" s="633" t="s">
        <v>750</v>
      </c>
      <c r="I50" s="633" t="s">
        <v>751</v>
      </c>
      <c r="J50" s="633" t="s">
        <v>752</v>
      </c>
      <c r="K50" s="633" t="s">
        <v>753</v>
      </c>
      <c r="L50" s="635">
        <v>99.774000000000001</v>
      </c>
      <c r="M50" s="635">
        <v>5</v>
      </c>
      <c r="N50" s="636">
        <v>498.87</v>
      </c>
    </row>
    <row r="51" spans="1:14" ht="14.4" customHeight="1" x14ac:dyDescent="0.3">
      <c r="A51" s="631" t="s">
        <v>549</v>
      </c>
      <c r="B51" s="632" t="s">
        <v>551</v>
      </c>
      <c r="C51" s="633" t="s">
        <v>571</v>
      </c>
      <c r="D51" s="634" t="s">
        <v>572</v>
      </c>
      <c r="E51" s="633" t="s">
        <v>552</v>
      </c>
      <c r="F51" s="634" t="s">
        <v>553</v>
      </c>
      <c r="G51" s="633" t="s">
        <v>601</v>
      </c>
      <c r="H51" s="633" t="s">
        <v>754</v>
      </c>
      <c r="I51" s="633" t="s">
        <v>755</v>
      </c>
      <c r="J51" s="633" t="s">
        <v>756</v>
      </c>
      <c r="K51" s="633" t="s">
        <v>757</v>
      </c>
      <c r="L51" s="635">
        <v>171.166</v>
      </c>
      <c r="M51" s="635">
        <v>1</v>
      </c>
      <c r="N51" s="636">
        <v>171.166</v>
      </c>
    </row>
    <row r="52" spans="1:14" ht="14.4" customHeight="1" x14ac:dyDescent="0.3">
      <c r="A52" s="631" t="s">
        <v>549</v>
      </c>
      <c r="B52" s="632" t="s">
        <v>551</v>
      </c>
      <c r="C52" s="633" t="s">
        <v>571</v>
      </c>
      <c r="D52" s="634" t="s">
        <v>572</v>
      </c>
      <c r="E52" s="633" t="s">
        <v>552</v>
      </c>
      <c r="F52" s="634" t="s">
        <v>553</v>
      </c>
      <c r="G52" s="633" t="s">
        <v>601</v>
      </c>
      <c r="H52" s="633" t="s">
        <v>758</v>
      </c>
      <c r="I52" s="633" t="s">
        <v>759</v>
      </c>
      <c r="J52" s="633" t="s">
        <v>760</v>
      </c>
      <c r="K52" s="633" t="s">
        <v>761</v>
      </c>
      <c r="L52" s="635">
        <v>30.999999999999989</v>
      </c>
      <c r="M52" s="635">
        <v>1</v>
      </c>
      <c r="N52" s="636">
        <v>30.999999999999989</v>
      </c>
    </row>
    <row r="53" spans="1:14" ht="14.4" customHeight="1" x14ac:dyDescent="0.3">
      <c r="A53" s="631" t="s">
        <v>549</v>
      </c>
      <c r="B53" s="632" t="s">
        <v>551</v>
      </c>
      <c r="C53" s="633" t="s">
        <v>571</v>
      </c>
      <c r="D53" s="634" t="s">
        <v>572</v>
      </c>
      <c r="E53" s="633" t="s">
        <v>552</v>
      </c>
      <c r="F53" s="634" t="s">
        <v>553</v>
      </c>
      <c r="G53" s="633" t="s">
        <v>601</v>
      </c>
      <c r="H53" s="633" t="s">
        <v>762</v>
      </c>
      <c r="I53" s="633" t="s">
        <v>763</v>
      </c>
      <c r="J53" s="633" t="s">
        <v>764</v>
      </c>
      <c r="K53" s="633" t="s">
        <v>765</v>
      </c>
      <c r="L53" s="635">
        <v>39.799999999999997</v>
      </c>
      <c r="M53" s="635">
        <v>3</v>
      </c>
      <c r="N53" s="636">
        <v>119.39999999999999</v>
      </c>
    </row>
    <row r="54" spans="1:14" ht="14.4" customHeight="1" x14ac:dyDescent="0.3">
      <c r="A54" s="631" t="s">
        <v>549</v>
      </c>
      <c r="B54" s="632" t="s">
        <v>551</v>
      </c>
      <c r="C54" s="633" t="s">
        <v>571</v>
      </c>
      <c r="D54" s="634" t="s">
        <v>572</v>
      </c>
      <c r="E54" s="633" t="s">
        <v>552</v>
      </c>
      <c r="F54" s="634" t="s">
        <v>553</v>
      </c>
      <c r="G54" s="633" t="s">
        <v>601</v>
      </c>
      <c r="H54" s="633" t="s">
        <v>766</v>
      </c>
      <c r="I54" s="633" t="s">
        <v>767</v>
      </c>
      <c r="J54" s="633" t="s">
        <v>768</v>
      </c>
      <c r="K54" s="633" t="s">
        <v>769</v>
      </c>
      <c r="L54" s="635">
        <v>83.28976589681983</v>
      </c>
      <c r="M54" s="635">
        <v>6</v>
      </c>
      <c r="N54" s="636">
        <v>499.73859538091898</v>
      </c>
    </row>
    <row r="55" spans="1:14" ht="14.4" customHeight="1" x14ac:dyDescent="0.3">
      <c r="A55" s="631" t="s">
        <v>549</v>
      </c>
      <c r="B55" s="632" t="s">
        <v>551</v>
      </c>
      <c r="C55" s="633" t="s">
        <v>571</v>
      </c>
      <c r="D55" s="634" t="s">
        <v>572</v>
      </c>
      <c r="E55" s="633" t="s">
        <v>552</v>
      </c>
      <c r="F55" s="634" t="s">
        <v>553</v>
      </c>
      <c r="G55" s="633" t="s">
        <v>601</v>
      </c>
      <c r="H55" s="633" t="s">
        <v>770</v>
      </c>
      <c r="I55" s="633" t="s">
        <v>771</v>
      </c>
      <c r="J55" s="633" t="s">
        <v>772</v>
      </c>
      <c r="K55" s="633" t="s">
        <v>773</v>
      </c>
      <c r="L55" s="635">
        <v>34.42</v>
      </c>
      <c r="M55" s="635">
        <v>264</v>
      </c>
      <c r="N55" s="636">
        <v>9086.880000000001</v>
      </c>
    </row>
    <row r="56" spans="1:14" ht="14.4" customHeight="1" x14ac:dyDescent="0.3">
      <c r="A56" s="631" t="s">
        <v>549</v>
      </c>
      <c r="B56" s="632" t="s">
        <v>551</v>
      </c>
      <c r="C56" s="633" t="s">
        <v>571</v>
      </c>
      <c r="D56" s="634" t="s">
        <v>572</v>
      </c>
      <c r="E56" s="633" t="s">
        <v>552</v>
      </c>
      <c r="F56" s="634" t="s">
        <v>553</v>
      </c>
      <c r="G56" s="633" t="s">
        <v>601</v>
      </c>
      <c r="H56" s="633" t="s">
        <v>774</v>
      </c>
      <c r="I56" s="633" t="s">
        <v>775</v>
      </c>
      <c r="J56" s="633" t="s">
        <v>776</v>
      </c>
      <c r="K56" s="633" t="s">
        <v>695</v>
      </c>
      <c r="L56" s="635">
        <v>12.51</v>
      </c>
      <c r="M56" s="635">
        <v>4</v>
      </c>
      <c r="N56" s="636">
        <v>50.04</v>
      </c>
    </row>
    <row r="57" spans="1:14" ht="14.4" customHeight="1" x14ac:dyDescent="0.3">
      <c r="A57" s="631" t="s">
        <v>549</v>
      </c>
      <c r="B57" s="632" t="s">
        <v>551</v>
      </c>
      <c r="C57" s="633" t="s">
        <v>571</v>
      </c>
      <c r="D57" s="634" t="s">
        <v>572</v>
      </c>
      <c r="E57" s="633" t="s">
        <v>552</v>
      </c>
      <c r="F57" s="634" t="s">
        <v>553</v>
      </c>
      <c r="G57" s="633" t="s">
        <v>601</v>
      </c>
      <c r="H57" s="633" t="s">
        <v>777</v>
      </c>
      <c r="I57" s="633" t="s">
        <v>778</v>
      </c>
      <c r="J57" s="633" t="s">
        <v>779</v>
      </c>
      <c r="K57" s="633" t="s">
        <v>735</v>
      </c>
      <c r="L57" s="635">
        <v>29.752494096285176</v>
      </c>
      <c r="M57" s="635">
        <v>160</v>
      </c>
      <c r="N57" s="636">
        <v>4760.3990554056281</v>
      </c>
    </row>
    <row r="58" spans="1:14" ht="14.4" customHeight="1" x14ac:dyDescent="0.3">
      <c r="A58" s="631" t="s">
        <v>549</v>
      </c>
      <c r="B58" s="632" t="s">
        <v>551</v>
      </c>
      <c r="C58" s="633" t="s">
        <v>571</v>
      </c>
      <c r="D58" s="634" t="s">
        <v>572</v>
      </c>
      <c r="E58" s="633" t="s">
        <v>552</v>
      </c>
      <c r="F58" s="634" t="s">
        <v>553</v>
      </c>
      <c r="G58" s="633" t="s">
        <v>601</v>
      </c>
      <c r="H58" s="633" t="s">
        <v>780</v>
      </c>
      <c r="I58" s="633" t="s">
        <v>246</v>
      </c>
      <c r="J58" s="633" t="s">
        <v>781</v>
      </c>
      <c r="K58" s="633"/>
      <c r="L58" s="635">
        <v>56.33</v>
      </c>
      <c r="M58" s="635">
        <v>1</v>
      </c>
      <c r="N58" s="636">
        <v>56.33</v>
      </c>
    </row>
    <row r="59" spans="1:14" ht="14.4" customHeight="1" x14ac:dyDescent="0.3">
      <c r="A59" s="631" t="s">
        <v>549</v>
      </c>
      <c r="B59" s="632" t="s">
        <v>551</v>
      </c>
      <c r="C59" s="633" t="s">
        <v>571</v>
      </c>
      <c r="D59" s="634" t="s">
        <v>572</v>
      </c>
      <c r="E59" s="633" t="s">
        <v>552</v>
      </c>
      <c r="F59" s="634" t="s">
        <v>553</v>
      </c>
      <c r="G59" s="633" t="s">
        <v>601</v>
      </c>
      <c r="H59" s="633" t="s">
        <v>782</v>
      </c>
      <c r="I59" s="633" t="s">
        <v>246</v>
      </c>
      <c r="J59" s="633" t="s">
        <v>783</v>
      </c>
      <c r="K59" s="633"/>
      <c r="L59" s="635">
        <v>62.594936021799931</v>
      </c>
      <c r="M59" s="635">
        <v>6</v>
      </c>
      <c r="N59" s="636">
        <v>375.5696161307996</v>
      </c>
    </row>
    <row r="60" spans="1:14" ht="14.4" customHeight="1" x14ac:dyDescent="0.3">
      <c r="A60" s="631" t="s">
        <v>549</v>
      </c>
      <c r="B60" s="632" t="s">
        <v>551</v>
      </c>
      <c r="C60" s="633" t="s">
        <v>571</v>
      </c>
      <c r="D60" s="634" t="s">
        <v>572</v>
      </c>
      <c r="E60" s="633" t="s">
        <v>552</v>
      </c>
      <c r="F60" s="634" t="s">
        <v>553</v>
      </c>
      <c r="G60" s="633" t="s">
        <v>601</v>
      </c>
      <c r="H60" s="633" t="s">
        <v>784</v>
      </c>
      <c r="I60" s="633" t="s">
        <v>785</v>
      </c>
      <c r="J60" s="633" t="s">
        <v>786</v>
      </c>
      <c r="K60" s="633" t="s">
        <v>787</v>
      </c>
      <c r="L60" s="635">
        <v>75.05</v>
      </c>
      <c r="M60" s="635">
        <v>2</v>
      </c>
      <c r="N60" s="636">
        <v>150.1</v>
      </c>
    </row>
    <row r="61" spans="1:14" ht="14.4" customHeight="1" x14ac:dyDescent="0.3">
      <c r="A61" s="631" t="s">
        <v>549</v>
      </c>
      <c r="B61" s="632" t="s">
        <v>551</v>
      </c>
      <c r="C61" s="633" t="s">
        <v>571</v>
      </c>
      <c r="D61" s="634" t="s">
        <v>572</v>
      </c>
      <c r="E61" s="633" t="s">
        <v>552</v>
      </c>
      <c r="F61" s="634" t="s">
        <v>553</v>
      </c>
      <c r="G61" s="633" t="s">
        <v>601</v>
      </c>
      <c r="H61" s="633" t="s">
        <v>788</v>
      </c>
      <c r="I61" s="633" t="s">
        <v>246</v>
      </c>
      <c r="J61" s="633" t="s">
        <v>789</v>
      </c>
      <c r="K61" s="633"/>
      <c r="L61" s="635">
        <v>512.09363493807177</v>
      </c>
      <c r="M61" s="635">
        <v>1</v>
      </c>
      <c r="N61" s="636">
        <v>512.09363493807177</v>
      </c>
    </row>
    <row r="62" spans="1:14" ht="14.4" customHeight="1" x14ac:dyDescent="0.3">
      <c r="A62" s="631" t="s">
        <v>549</v>
      </c>
      <c r="B62" s="632" t="s">
        <v>551</v>
      </c>
      <c r="C62" s="633" t="s">
        <v>571</v>
      </c>
      <c r="D62" s="634" t="s">
        <v>572</v>
      </c>
      <c r="E62" s="633" t="s">
        <v>552</v>
      </c>
      <c r="F62" s="634" t="s">
        <v>553</v>
      </c>
      <c r="G62" s="633" t="s">
        <v>601</v>
      </c>
      <c r="H62" s="633" t="s">
        <v>790</v>
      </c>
      <c r="I62" s="633" t="s">
        <v>246</v>
      </c>
      <c r="J62" s="633" t="s">
        <v>791</v>
      </c>
      <c r="K62" s="633"/>
      <c r="L62" s="635">
        <v>119.44109393236008</v>
      </c>
      <c r="M62" s="635">
        <v>8</v>
      </c>
      <c r="N62" s="636">
        <v>955.52875145888061</v>
      </c>
    </row>
    <row r="63" spans="1:14" ht="14.4" customHeight="1" x14ac:dyDescent="0.3">
      <c r="A63" s="631" t="s">
        <v>549</v>
      </c>
      <c r="B63" s="632" t="s">
        <v>551</v>
      </c>
      <c r="C63" s="633" t="s">
        <v>571</v>
      </c>
      <c r="D63" s="634" t="s">
        <v>572</v>
      </c>
      <c r="E63" s="633" t="s">
        <v>552</v>
      </c>
      <c r="F63" s="634" t="s">
        <v>553</v>
      </c>
      <c r="G63" s="633" t="s">
        <v>601</v>
      </c>
      <c r="H63" s="633" t="s">
        <v>792</v>
      </c>
      <c r="I63" s="633" t="s">
        <v>246</v>
      </c>
      <c r="J63" s="633" t="s">
        <v>793</v>
      </c>
      <c r="K63" s="633"/>
      <c r="L63" s="635">
        <v>305.09436829833032</v>
      </c>
      <c r="M63" s="635">
        <v>2</v>
      </c>
      <c r="N63" s="636">
        <v>610.18873659666065</v>
      </c>
    </row>
    <row r="64" spans="1:14" ht="14.4" customHeight="1" x14ac:dyDescent="0.3">
      <c r="A64" s="631" t="s">
        <v>549</v>
      </c>
      <c r="B64" s="632" t="s">
        <v>551</v>
      </c>
      <c r="C64" s="633" t="s">
        <v>571</v>
      </c>
      <c r="D64" s="634" t="s">
        <v>572</v>
      </c>
      <c r="E64" s="633" t="s">
        <v>552</v>
      </c>
      <c r="F64" s="634" t="s">
        <v>553</v>
      </c>
      <c r="G64" s="633" t="s">
        <v>601</v>
      </c>
      <c r="H64" s="633" t="s">
        <v>794</v>
      </c>
      <c r="I64" s="633" t="s">
        <v>246</v>
      </c>
      <c r="J64" s="633" t="s">
        <v>795</v>
      </c>
      <c r="K64" s="633"/>
      <c r="L64" s="635">
        <v>309.65603144875553</v>
      </c>
      <c r="M64" s="635">
        <v>1</v>
      </c>
      <c r="N64" s="636">
        <v>309.65603144875553</v>
      </c>
    </row>
    <row r="65" spans="1:14" ht="14.4" customHeight="1" x14ac:dyDescent="0.3">
      <c r="A65" s="631" t="s">
        <v>549</v>
      </c>
      <c r="B65" s="632" t="s">
        <v>551</v>
      </c>
      <c r="C65" s="633" t="s">
        <v>571</v>
      </c>
      <c r="D65" s="634" t="s">
        <v>572</v>
      </c>
      <c r="E65" s="633" t="s">
        <v>552</v>
      </c>
      <c r="F65" s="634" t="s">
        <v>553</v>
      </c>
      <c r="G65" s="633" t="s">
        <v>601</v>
      </c>
      <c r="H65" s="633" t="s">
        <v>796</v>
      </c>
      <c r="I65" s="633" t="s">
        <v>246</v>
      </c>
      <c r="J65" s="633" t="s">
        <v>797</v>
      </c>
      <c r="K65" s="633"/>
      <c r="L65" s="635">
        <v>294.59833829828062</v>
      </c>
      <c r="M65" s="635">
        <v>1</v>
      </c>
      <c r="N65" s="636">
        <v>294.59833829828062</v>
      </c>
    </row>
    <row r="66" spans="1:14" ht="14.4" customHeight="1" x14ac:dyDescent="0.3">
      <c r="A66" s="631" t="s">
        <v>549</v>
      </c>
      <c r="B66" s="632" t="s">
        <v>551</v>
      </c>
      <c r="C66" s="633" t="s">
        <v>571</v>
      </c>
      <c r="D66" s="634" t="s">
        <v>572</v>
      </c>
      <c r="E66" s="633" t="s">
        <v>552</v>
      </c>
      <c r="F66" s="634" t="s">
        <v>553</v>
      </c>
      <c r="G66" s="633" t="s">
        <v>601</v>
      </c>
      <c r="H66" s="633" t="s">
        <v>798</v>
      </c>
      <c r="I66" s="633" t="s">
        <v>798</v>
      </c>
      <c r="J66" s="633" t="s">
        <v>799</v>
      </c>
      <c r="K66" s="633" t="s">
        <v>800</v>
      </c>
      <c r="L66" s="635">
        <v>604.77029461630605</v>
      </c>
      <c r="M66" s="635">
        <v>1</v>
      </c>
      <c r="N66" s="636">
        <v>604.77029461630605</v>
      </c>
    </row>
    <row r="67" spans="1:14" ht="14.4" customHeight="1" x14ac:dyDescent="0.3">
      <c r="A67" s="631" t="s">
        <v>549</v>
      </c>
      <c r="B67" s="632" t="s">
        <v>551</v>
      </c>
      <c r="C67" s="633" t="s">
        <v>571</v>
      </c>
      <c r="D67" s="634" t="s">
        <v>572</v>
      </c>
      <c r="E67" s="633" t="s">
        <v>552</v>
      </c>
      <c r="F67" s="634" t="s">
        <v>553</v>
      </c>
      <c r="G67" s="633" t="s">
        <v>601</v>
      </c>
      <c r="H67" s="633" t="s">
        <v>801</v>
      </c>
      <c r="I67" s="633" t="s">
        <v>802</v>
      </c>
      <c r="J67" s="633" t="s">
        <v>745</v>
      </c>
      <c r="K67" s="633" t="s">
        <v>803</v>
      </c>
      <c r="L67" s="635">
        <v>12.169965724946032</v>
      </c>
      <c r="M67" s="635">
        <v>1</v>
      </c>
      <c r="N67" s="636">
        <v>12.169965724946032</v>
      </c>
    </row>
    <row r="68" spans="1:14" ht="14.4" customHeight="1" x14ac:dyDescent="0.3">
      <c r="A68" s="631" t="s">
        <v>549</v>
      </c>
      <c r="B68" s="632" t="s">
        <v>551</v>
      </c>
      <c r="C68" s="633" t="s">
        <v>571</v>
      </c>
      <c r="D68" s="634" t="s">
        <v>572</v>
      </c>
      <c r="E68" s="633" t="s">
        <v>552</v>
      </c>
      <c r="F68" s="634" t="s">
        <v>553</v>
      </c>
      <c r="G68" s="633" t="s">
        <v>601</v>
      </c>
      <c r="H68" s="633" t="s">
        <v>804</v>
      </c>
      <c r="I68" s="633" t="s">
        <v>246</v>
      </c>
      <c r="J68" s="633" t="s">
        <v>805</v>
      </c>
      <c r="K68" s="633"/>
      <c r="L68" s="635">
        <v>115.68269301602101</v>
      </c>
      <c r="M68" s="635">
        <v>1</v>
      </c>
      <c r="N68" s="636">
        <v>115.68269301602101</v>
      </c>
    </row>
    <row r="69" spans="1:14" ht="14.4" customHeight="1" x14ac:dyDescent="0.3">
      <c r="A69" s="631" t="s">
        <v>549</v>
      </c>
      <c r="B69" s="632" t="s">
        <v>551</v>
      </c>
      <c r="C69" s="633" t="s">
        <v>571</v>
      </c>
      <c r="D69" s="634" t="s">
        <v>572</v>
      </c>
      <c r="E69" s="633" t="s">
        <v>552</v>
      </c>
      <c r="F69" s="634" t="s">
        <v>553</v>
      </c>
      <c r="G69" s="633" t="s">
        <v>601</v>
      </c>
      <c r="H69" s="633" t="s">
        <v>806</v>
      </c>
      <c r="I69" s="633" t="s">
        <v>246</v>
      </c>
      <c r="J69" s="633" t="s">
        <v>807</v>
      </c>
      <c r="K69" s="633"/>
      <c r="L69" s="635">
        <v>50.740000000000023</v>
      </c>
      <c r="M69" s="635">
        <v>2</v>
      </c>
      <c r="N69" s="636">
        <v>101.48000000000005</v>
      </c>
    </row>
    <row r="70" spans="1:14" ht="14.4" customHeight="1" x14ac:dyDescent="0.3">
      <c r="A70" s="631" t="s">
        <v>549</v>
      </c>
      <c r="B70" s="632" t="s">
        <v>551</v>
      </c>
      <c r="C70" s="633" t="s">
        <v>571</v>
      </c>
      <c r="D70" s="634" t="s">
        <v>572</v>
      </c>
      <c r="E70" s="633" t="s">
        <v>552</v>
      </c>
      <c r="F70" s="634" t="s">
        <v>553</v>
      </c>
      <c r="G70" s="633" t="s">
        <v>601</v>
      </c>
      <c r="H70" s="633" t="s">
        <v>808</v>
      </c>
      <c r="I70" s="633" t="s">
        <v>808</v>
      </c>
      <c r="J70" s="633" t="s">
        <v>809</v>
      </c>
      <c r="K70" s="633" t="s">
        <v>810</v>
      </c>
      <c r="L70" s="635">
        <v>258.75047212630182</v>
      </c>
      <c r="M70" s="635">
        <v>5</v>
      </c>
      <c r="N70" s="636">
        <v>1293.752360631509</v>
      </c>
    </row>
    <row r="71" spans="1:14" ht="14.4" customHeight="1" x14ac:dyDescent="0.3">
      <c r="A71" s="631" t="s">
        <v>549</v>
      </c>
      <c r="B71" s="632" t="s">
        <v>551</v>
      </c>
      <c r="C71" s="633" t="s">
        <v>571</v>
      </c>
      <c r="D71" s="634" t="s">
        <v>572</v>
      </c>
      <c r="E71" s="633" t="s">
        <v>552</v>
      </c>
      <c r="F71" s="634" t="s">
        <v>553</v>
      </c>
      <c r="G71" s="633" t="s">
        <v>601</v>
      </c>
      <c r="H71" s="633" t="s">
        <v>811</v>
      </c>
      <c r="I71" s="633" t="s">
        <v>812</v>
      </c>
      <c r="J71" s="633" t="s">
        <v>813</v>
      </c>
      <c r="K71" s="633" t="s">
        <v>814</v>
      </c>
      <c r="L71" s="635">
        <v>91.07</v>
      </c>
      <c r="M71" s="635">
        <v>1</v>
      </c>
      <c r="N71" s="636">
        <v>91.07</v>
      </c>
    </row>
    <row r="72" spans="1:14" ht="14.4" customHeight="1" x14ac:dyDescent="0.3">
      <c r="A72" s="631" t="s">
        <v>549</v>
      </c>
      <c r="B72" s="632" t="s">
        <v>551</v>
      </c>
      <c r="C72" s="633" t="s">
        <v>571</v>
      </c>
      <c r="D72" s="634" t="s">
        <v>572</v>
      </c>
      <c r="E72" s="633" t="s">
        <v>552</v>
      </c>
      <c r="F72" s="634" t="s">
        <v>553</v>
      </c>
      <c r="G72" s="633" t="s">
        <v>601</v>
      </c>
      <c r="H72" s="633" t="s">
        <v>815</v>
      </c>
      <c r="I72" s="633" t="s">
        <v>815</v>
      </c>
      <c r="J72" s="633" t="s">
        <v>624</v>
      </c>
      <c r="K72" s="633" t="s">
        <v>816</v>
      </c>
      <c r="L72" s="635">
        <v>60.26</v>
      </c>
      <c r="M72" s="635">
        <v>2</v>
      </c>
      <c r="N72" s="636">
        <v>120.52</v>
      </c>
    </row>
    <row r="73" spans="1:14" ht="14.4" customHeight="1" x14ac:dyDescent="0.3">
      <c r="A73" s="631" t="s">
        <v>549</v>
      </c>
      <c r="B73" s="632" t="s">
        <v>551</v>
      </c>
      <c r="C73" s="633" t="s">
        <v>571</v>
      </c>
      <c r="D73" s="634" t="s">
        <v>572</v>
      </c>
      <c r="E73" s="633" t="s">
        <v>552</v>
      </c>
      <c r="F73" s="634" t="s">
        <v>553</v>
      </c>
      <c r="G73" s="633" t="s">
        <v>817</v>
      </c>
      <c r="H73" s="633" t="s">
        <v>818</v>
      </c>
      <c r="I73" s="633" t="s">
        <v>819</v>
      </c>
      <c r="J73" s="633" t="s">
        <v>820</v>
      </c>
      <c r="K73" s="633" t="s">
        <v>821</v>
      </c>
      <c r="L73" s="635">
        <v>36.33</v>
      </c>
      <c r="M73" s="635">
        <v>12</v>
      </c>
      <c r="N73" s="636">
        <v>435.96</v>
      </c>
    </row>
    <row r="74" spans="1:14" ht="14.4" customHeight="1" x14ac:dyDescent="0.3">
      <c r="A74" s="631" t="s">
        <v>549</v>
      </c>
      <c r="B74" s="632" t="s">
        <v>551</v>
      </c>
      <c r="C74" s="633" t="s">
        <v>571</v>
      </c>
      <c r="D74" s="634" t="s">
        <v>572</v>
      </c>
      <c r="E74" s="633" t="s">
        <v>552</v>
      </c>
      <c r="F74" s="634" t="s">
        <v>553</v>
      </c>
      <c r="G74" s="633" t="s">
        <v>817</v>
      </c>
      <c r="H74" s="633" t="s">
        <v>822</v>
      </c>
      <c r="I74" s="633" t="s">
        <v>823</v>
      </c>
      <c r="J74" s="633" t="s">
        <v>824</v>
      </c>
      <c r="K74" s="633" t="s">
        <v>825</v>
      </c>
      <c r="L74" s="635">
        <v>85.48</v>
      </c>
      <c r="M74" s="635">
        <v>8</v>
      </c>
      <c r="N74" s="636">
        <v>683.84</v>
      </c>
    </row>
    <row r="75" spans="1:14" ht="14.4" customHeight="1" x14ac:dyDescent="0.3">
      <c r="A75" s="631" t="s">
        <v>549</v>
      </c>
      <c r="B75" s="632" t="s">
        <v>551</v>
      </c>
      <c r="C75" s="633" t="s">
        <v>571</v>
      </c>
      <c r="D75" s="634" t="s">
        <v>572</v>
      </c>
      <c r="E75" s="633" t="s">
        <v>552</v>
      </c>
      <c r="F75" s="634" t="s">
        <v>553</v>
      </c>
      <c r="G75" s="633" t="s">
        <v>817</v>
      </c>
      <c r="H75" s="633" t="s">
        <v>826</v>
      </c>
      <c r="I75" s="633" t="s">
        <v>827</v>
      </c>
      <c r="J75" s="633" t="s">
        <v>828</v>
      </c>
      <c r="K75" s="633" t="s">
        <v>829</v>
      </c>
      <c r="L75" s="635">
        <v>57.81</v>
      </c>
      <c r="M75" s="635">
        <v>1</v>
      </c>
      <c r="N75" s="636">
        <v>57.81</v>
      </c>
    </row>
    <row r="76" spans="1:14" ht="14.4" customHeight="1" x14ac:dyDescent="0.3">
      <c r="A76" s="631" t="s">
        <v>549</v>
      </c>
      <c r="B76" s="632" t="s">
        <v>551</v>
      </c>
      <c r="C76" s="633" t="s">
        <v>571</v>
      </c>
      <c r="D76" s="634" t="s">
        <v>572</v>
      </c>
      <c r="E76" s="633" t="s">
        <v>552</v>
      </c>
      <c r="F76" s="634" t="s">
        <v>553</v>
      </c>
      <c r="G76" s="633" t="s">
        <v>817</v>
      </c>
      <c r="H76" s="633" t="s">
        <v>830</v>
      </c>
      <c r="I76" s="633" t="s">
        <v>831</v>
      </c>
      <c r="J76" s="633" t="s">
        <v>832</v>
      </c>
      <c r="K76" s="633" t="s">
        <v>833</v>
      </c>
      <c r="L76" s="635">
        <v>630.83662780715099</v>
      </c>
      <c r="M76" s="635">
        <v>1</v>
      </c>
      <c r="N76" s="636">
        <v>630.83662780715099</v>
      </c>
    </row>
    <row r="77" spans="1:14" ht="14.4" customHeight="1" x14ac:dyDescent="0.3">
      <c r="A77" s="631" t="s">
        <v>549</v>
      </c>
      <c r="B77" s="632" t="s">
        <v>551</v>
      </c>
      <c r="C77" s="633" t="s">
        <v>571</v>
      </c>
      <c r="D77" s="634" t="s">
        <v>572</v>
      </c>
      <c r="E77" s="633" t="s">
        <v>552</v>
      </c>
      <c r="F77" s="634" t="s">
        <v>553</v>
      </c>
      <c r="G77" s="633" t="s">
        <v>817</v>
      </c>
      <c r="H77" s="633" t="s">
        <v>834</v>
      </c>
      <c r="I77" s="633" t="s">
        <v>835</v>
      </c>
      <c r="J77" s="633" t="s">
        <v>836</v>
      </c>
      <c r="K77" s="633" t="s">
        <v>837</v>
      </c>
      <c r="L77" s="635">
        <v>356.5</v>
      </c>
      <c r="M77" s="635">
        <v>1</v>
      </c>
      <c r="N77" s="636">
        <v>356.5</v>
      </c>
    </row>
    <row r="78" spans="1:14" ht="14.4" customHeight="1" x14ac:dyDescent="0.3">
      <c r="A78" s="631" t="s">
        <v>549</v>
      </c>
      <c r="B78" s="632" t="s">
        <v>551</v>
      </c>
      <c r="C78" s="633" t="s">
        <v>571</v>
      </c>
      <c r="D78" s="634" t="s">
        <v>572</v>
      </c>
      <c r="E78" s="633" t="s">
        <v>552</v>
      </c>
      <c r="F78" s="634" t="s">
        <v>553</v>
      </c>
      <c r="G78" s="633" t="s">
        <v>817</v>
      </c>
      <c r="H78" s="633" t="s">
        <v>838</v>
      </c>
      <c r="I78" s="633" t="s">
        <v>839</v>
      </c>
      <c r="J78" s="633" t="s">
        <v>840</v>
      </c>
      <c r="K78" s="633" t="s">
        <v>841</v>
      </c>
      <c r="L78" s="635">
        <v>183.78975512229297</v>
      </c>
      <c r="M78" s="635">
        <v>3</v>
      </c>
      <c r="N78" s="636">
        <v>551.36926536687895</v>
      </c>
    </row>
    <row r="79" spans="1:14" ht="14.4" customHeight="1" x14ac:dyDescent="0.3">
      <c r="A79" s="631" t="s">
        <v>549</v>
      </c>
      <c r="B79" s="632" t="s">
        <v>551</v>
      </c>
      <c r="C79" s="633" t="s">
        <v>571</v>
      </c>
      <c r="D79" s="634" t="s">
        <v>572</v>
      </c>
      <c r="E79" s="633" t="s">
        <v>554</v>
      </c>
      <c r="F79" s="634" t="s">
        <v>555</v>
      </c>
      <c r="G79" s="633"/>
      <c r="H79" s="633" t="s">
        <v>842</v>
      </c>
      <c r="I79" s="633" t="s">
        <v>246</v>
      </c>
      <c r="J79" s="633" t="s">
        <v>843</v>
      </c>
      <c r="K79" s="633"/>
      <c r="L79" s="635">
        <v>179.53</v>
      </c>
      <c r="M79" s="635">
        <v>2</v>
      </c>
      <c r="N79" s="636">
        <v>359.06</v>
      </c>
    </row>
    <row r="80" spans="1:14" ht="14.4" customHeight="1" x14ac:dyDescent="0.3">
      <c r="A80" s="631" t="s">
        <v>549</v>
      </c>
      <c r="B80" s="632" t="s">
        <v>551</v>
      </c>
      <c r="C80" s="633" t="s">
        <v>571</v>
      </c>
      <c r="D80" s="634" t="s">
        <v>572</v>
      </c>
      <c r="E80" s="633" t="s">
        <v>554</v>
      </c>
      <c r="F80" s="634" t="s">
        <v>555</v>
      </c>
      <c r="G80" s="633"/>
      <c r="H80" s="633" t="s">
        <v>844</v>
      </c>
      <c r="I80" s="633" t="s">
        <v>845</v>
      </c>
      <c r="J80" s="633" t="s">
        <v>846</v>
      </c>
      <c r="K80" s="633" t="s">
        <v>847</v>
      </c>
      <c r="L80" s="635">
        <v>242.82</v>
      </c>
      <c r="M80" s="635">
        <v>5</v>
      </c>
      <c r="N80" s="636">
        <v>1214.0999999999999</v>
      </c>
    </row>
    <row r="81" spans="1:14" ht="14.4" customHeight="1" x14ac:dyDescent="0.3">
      <c r="A81" s="631" t="s">
        <v>549</v>
      </c>
      <c r="B81" s="632" t="s">
        <v>551</v>
      </c>
      <c r="C81" s="633" t="s">
        <v>571</v>
      </c>
      <c r="D81" s="634" t="s">
        <v>572</v>
      </c>
      <c r="E81" s="633" t="s">
        <v>554</v>
      </c>
      <c r="F81" s="634" t="s">
        <v>555</v>
      </c>
      <c r="G81" s="633"/>
      <c r="H81" s="633" t="s">
        <v>848</v>
      </c>
      <c r="I81" s="633" t="s">
        <v>246</v>
      </c>
      <c r="J81" s="633" t="s">
        <v>849</v>
      </c>
      <c r="K81" s="633"/>
      <c r="L81" s="635">
        <v>179.53</v>
      </c>
      <c r="M81" s="635">
        <v>3</v>
      </c>
      <c r="N81" s="636">
        <v>538.59</v>
      </c>
    </row>
    <row r="82" spans="1:14" ht="14.4" customHeight="1" x14ac:dyDescent="0.3">
      <c r="A82" s="631" t="s">
        <v>549</v>
      </c>
      <c r="B82" s="632" t="s">
        <v>551</v>
      </c>
      <c r="C82" s="633" t="s">
        <v>571</v>
      </c>
      <c r="D82" s="634" t="s">
        <v>572</v>
      </c>
      <c r="E82" s="633" t="s">
        <v>554</v>
      </c>
      <c r="F82" s="634" t="s">
        <v>555</v>
      </c>
      <c r="G82" s="633" t="s">
        <v>601</v>
      </c>
      <c r="H82" s="633" t="s">
        <v>850</v>
      </c>
      <c r="I82" s="633" t="s">
        <v>246</v>
      </c>
      <c r="J82" s="633" t="s">
        <v>851</v>
      </c>
      <c r="K82" s="633"/>
      <c r="L82" s="635">
        <v>314.85975883700104</v>
      </c>
      <c r="M82" s="635">
        <v>24</v>
      </c>
      <c r="N82" s="636">
        <v>7556.6342120880245</v>
      </c>
    </row>
    <row r="83" spans="1:14" ht="14.4" customHeight="1" x14ac:dyDescent="0.3">
      <c r="A83" s="631" t="s">
        <v>549</v>
      </c>
      <c r="B83" s="632" t="s">
        <v>551</v>
      </c>
      <c r="C83" s="633" t="s">
        <v>571</v>
      </c>
      <c r="D83" s="634" t="s">
        <v>572</v>
      </c>
      <c r="E83" s="633" t="s">
        <v>554</v>
      </c>
      <c r="F83" s="634" t="s">
        <v>555</v>
      </c>
      <c r="G83" s="633" t="s">
        <v>601</v>
      </c>
      <c r="H83" s="633" t="s">
        <v>852</v>
      </c>
      <c r="I83" s="633" t="s">
        <v>246</v>
      </c>
      <c r="J83" s="633" t="s">
        <v>853</v>
      </c>
      <c r="K83" s="633"/>
      <c r="L83" s="635">
        <v>72.749944278065868</v>
      </c>
      <c r="M83" s="635">
        <v>24</v>
      </c>
      <c r="N83" s="636">
        <v>1745.9986626735808</v>
      </c>
    </row>
    <row r="84" spans="1:14" ht="14.4" customHeight="1" x14ac:dyDescent="0.3">
      <c r="A84" s="631" t="s">
        <v>549</v>
      </c>
      <c r="B84" s="632" t="s">
        <v>551</v>
      </c>
      <c r="C84" s="633" t="s">
        <v>571</v>
      </c>
      <c r="D84" s="634" t="s">
        <v>572</v>
      </c>
      <c r="E84" s="633" t="s">
        <v>554</v>
      </c>
      <c r="F84" s="634" t="s">
        <v>555</v>
      </c>
      <c r="G84" s="633" t="s">
        <v>601</v>
      </c>
      <c r="H84" s="633" t="s">
        <v>854</v>
      </c>
      <c r="I84" s="633" t="s">
        <v>246</v>
      </c>
      <c r="J84" s="633" t="s">
        <v>855</v>
      </c>
      <c r="K84" s="633"/>
      <c r="L84" s="635">
        <v>314.85972438514403</v>
      </c>
      <c r="M84" s="635">
        <v>14</v>
      </c>
      <c r="N84" s="636">
        <v>4408.0361413920164</v>
      </c>
    </row>
    <row r="85" spans="1:14" ht="14.4" customHeight="1" x14ac:dyDescent="0.3">
      <c r="A85" s="631" t="s">
        <v>549</v>
      </c>
      <c r="B85" s="632" t="s">
        <v>551</v>
      </c>
      <c r="C85" s="633" t="s">
        <v>571</v>
      </c>
      <c r="D85" s="634" t="s">
        <v>572</v>
      </c>
      <c r="E85" s="633" t="s">
        <v>554</v>
      </c>
      <c r="F85" s="634" t="s">
        <v>555</v>
      </c>
      <c r="G85" s="633" t="s">
        <v>601</v>
      </c>
      <c r="H85" s="633" t="s">
        <v>856</v>
      </c>
      <c r="I85" s="633" t="s">
        <v>857</v>
      </c>
      <c r="J85" s="633" t="s">
        <v>858</v>
      </c>
      <c r="K85" s="633" t="s">
        <v>859</v>
      </c>
      <c r="L85" s="635">
        <v>3243.0000000000009</v>
      </c>
      <c r="M85" s="635">
        <v>1</v>
      </c>
      <c r="N85" s="636">
        <v>3243.0000000000009</v>
      </c>
    </row>
    <row r="86" spans="1:14" ht="14.4" customHeight="1" x14ac:dyDescent="0.3">
      <c r="A86" s="631" t="s">
        <v>549</v>
      </c>
      <c r="B86" s="632" t="s">
        <v>551</v>
      </c>
      <c r="C86" s="633" t="s">
        <v>571</v>
      </c>
      <c r="D86" s="634" t="s">
        <v>572</v>
      </c>
      <c r="E86" s="633" t="s">
        <v>554</v>
      </c>
      <c r="F86" s="634" t="s">
        <v>555</v>
      </c>
      <c r="G86" s="633" t="s">
        <v>601</v>
      </c>
      <c r="H86" s="633" t="s">
        <v>860</v>
      </c>
      <c r="I86" s="633" t="s">
        <v>246</v>
      </c>
      <c r="J86" s="633" t="s">
        <v>861</v>
      </c>
      <c r="K86" s="633"/>
      <c r="L86" s="635">
        <v>107.34999999999998</v>
      </c>
      <c r="M86" s="635">
        <v>3</v>
      </c>
      <c r="N86" s="636">
        <v>322.04999999999995</v>
      </c>
    </row>
    <row r="87" spans="1:14" ht="14.4" customHeight="1" x14ac:dyDescent="0.3">
      <c r="A87" s="631" t="s">
        <v>549</v>
      </c>
      <c r="B87" s="632" t="s">
        <v>551</v>
      </c>
      <c r="C87" s="633" t="s">
        <v>571</v>
      </c>
      <c r="D87" s="634" t="s">
        <v>572</v>
      </c>
      <c r="E87" s="633" t="s">
        <v>554</v>
      </c>
      <c r="F87" s="634" t="s">
        <v>555</v>
      </c>
      <c r="G87" s="633" t="s">
        <v>817</v>
      </c>
      <c r="H87" s="633" t="s">
        <v>862</v>
      </c>
      <c r="I87" s="633" t="s">
        <v>863</v>
      </c>
      <c r="J87" s="633" t="s">
        <v>864</v>
      </c>
      <c r="K87" s="633" t="s">
        <v>865</v>
      </c>
      <c r="L87" s="635">
        <v>198.25999999999991</v>
      </c>
      <c r="M87" s="635">
        <v>2</v>
      </c>
      <c r="N87" s="636">
        <v>396.51999999999981</v>
      </c>
    </row>
    <row r="88" spans="1:14" ht="14.4" customHeight="1" x14ac:dyDescent="0.3">
      <c r="A88" s="631" t="s">
        <v>549</v>
      </c>
      <c r="B88" s="632" t="s">
        <v>551</v>
      </c>
      <c r="C88" s="633" t="s">
        <v>571</v>
      </c>
      <c r="D88" s="634" t="s">
        <v>572</v>
      </c>
      <c r="E88" s="633" t="s">
        <v>554</v>
      </c>
      <c r="F88" s="634" t="s">
        <v>555</v>
      </c>
      <c r="G88" s="633" t="s">
        <v>817</v>
      </c>
      <c r="H88" s="633" t="s">
        <v>866</v>
      </c>
      <c r="I88" s="633" t="s">
        <v>867</v>
      </c>
      <c r="J88" s="633" t="s">
        <v>868</v>
      </c>
      <c r="K88" s="633" t="s">
        <v>869</v>
      </c>
      <c r="L88" s="635">
        <v>281.53000000000009</v>
      </c>
      <c r="M88" s="635">
        <v>1</v>
      </c>
      <c r="N88" s="636">
        <v>281.53000000000009</v>
      </c>
    </row>
    <row r="89" spans="1:14" ht="14.4" customHeight="1" x14ac:dyDescent="0.3">
      <c r="A89" s="631" t="s">
        <v>549</v>
      </c>
      <c r="B89" s="632" t="s">
        <v>551</v>
      </c>
      <c r="C89" s="633" t="s">
        <v>571</v>
      </c>
      <c r="D89" s="634" t="s">
        <v>572</v>
      </c>
      <c r="E89" s="633" t="s">
        <v>554</v>
      </c>
      <c r="F89" s="634" t="s">
        <v>555</v>
      </c>
      <c r="G89" s="633" t="s">
        <v>817</v>
      </c>
      <c r="H89" s="633" t="s">
        <v>870</v>
      </c>
      <c r="I89" s="633" t="s">
        <v>871</v>
      </c>
      <c r="J89" s="633" t="s">
        <v>872</v>
      </c>
      <c r="K89" s="633" t="s">
        <v>873</v>
      </c>
      <c r="L89" s="635">
        <v>76.13</v>
      </c>
      <c r="M89" s="635">
        <v>128</v>
      </c>
      <c r="N89" s="636">
        <v>9744.64</v>
      </c>
    </row>
    <row r="90" spans="1:14" ht="14.4" customHeight="1" x14ac:dyDescent="0.3">
      <c r="A90" s="631" t="s">
        <v>549</v>
      </c>
      <c r="B90" s="632" t="s">
        <v>551</v>
      </c>
      <c r="C90" s="633" t="s">
        <v>571</v>
      </c>
      <c r="D90" s="634" t="s">
        <v>572</v>
      </c>
      <c r="E90" s="633" t="s">
        <v>554</v>
      </c>
      <c r="F90" s="634" t="s">
        <v>555</v>
      </c>
      <c r="G90" s="633" t="s">
        <v>817</v>
      </c>
      <c r="H90" s="633" t="s">
        <v>874</v>
      </c>
      <c r="I90" s="633" t="s">
        <v>875</v>
      </c>
      <c r="J90" s="633" t="s">
        <v>876</v>
      </c>
      <c r="K90" s="633" t="s">
        <v>869</v>
      </c>
      <c r="L90" s="635">
        <v>1529.5</v>
      </c>
      <c r="M90" s="635">
        <v>8</v>
      </c>
      <c r="N90" s="636">
        <v>12236</v>
      </c>
    </row>
    <row r="91" spans="1:14" ht="14.4" customHeight="1" x14ac:dyDescent="0.3">
      <c r="A91" s="631" t="s">
        <v>549</v>
      </c>
      <c r="B91" s="632" t="s">
        <v>551</v>
      </c>
      <c r="C91" s="633" t="s">
        <v>571</v>
      </c>
      <c r="D91" s="634" t="s">
        <v>572</v>
      </c>
      <c r="E91" s="633" t="s">
        <v>564</v>
      </c>
      <c r="F91" s="634" t="s">
        <v>565</v>
      </c>
      <c r="G91" s="633" t="s">
        <v>601</v>
      </c>
      <c r="H91" s="633" t="s">
        <v>877</v>
      </c>
      <c r="I91" s="633" t="s">
        <v>878</v>
      </c>
      <c r="J91" s="633" t="s">
        <v>879</v>
      </c>
      <c r="K91" s="633" t="s">
        <v>628</v>
      </c>
      <c r="L91" s="635">
        <v>66.250315991243696</v>
      </c>
      <c r="M91" s="635">
        <v>1</v>
      </c>
      <c r="N91" s="636">
        <v>66.250315991243696</v>
      </c>
    </row>
    <row r="92" spans="1:14" ht="14.4" customHeight="1" x14ac:dyDescent="0.3">
      <c r="A92" s="631" t="s">
        <v>549</v>
      </c>
      <c r="B92" s="632" t="s">
        <v>551</v>
      </c>
      <c r="C92" s="633" t="s">
        <v>571</v>
      </c>
      <c r="D92" s="634" t="s">
        <v>572</v>
      </c>
      <c r="E92" s="633" t="s">
        <v>564</v>
      </c>
      <c r="F92" s="634" t="s">
        <v>565</v>
      </c>
      <c r="G92" s="633" t="s">
        <v>601</v>
      </c>
      <c r="H92" s="633" t="s">
        <v>880</v>
      </c>
      <c r="I92" s="633" t="s">
        <v>880</v>
      </c>
      <c r="J92" s="633" t="s">
        <v>881</v>
      </c>
      <c r="K92" s="633" t="s">
        <v>882</v>
      </c>
      <c r="L92" s="635">
        <v>610.95000000000005</v>
      </c>
      <c r="M92" s="635">
        <v>2</v>
      </c>
      <c r="N92" s="636">
        <v>1221.9000000000001</v>
      </c>
    </row>
    <row r="93" spans="1:14" ht="14.4" customHeight="1" x14ac:dyDescent="0.3">
      <c r="A93" s="631" t="s">
        <v>549</v>
      </c>
      <c r="B93" s="632" t="s">
        <v>551</v>
      </c>
      <c r="C93" s="633" t="s">
        <v>571</v>
      </c>
      <c r="D93" s="634" t="s">
        <v>572</v>
      </c>
      <c r="E93" s="633" t="s">
        <v>564</v>
      </c>
      <c r="F93" s="634" t="s">
        <v>565</v>
      </c>
      <c r="G93" s="633" t="s">
        <v>601</v>
      </c>
      <c r="H93" s="633" t="s">
        <v>883</v>
      </c>
      <c r="I93" s="633" t="s">
        <v>884</v>
      </c>
      <c r="J93" s="633" t="s">
        <v>885</v>
      </c>
      <c r="K93" s="633" t="s">
        <v>886</v>
      </c>
      <c r="L93" s="635">
        <v>955.04</v>
      </c>
      <c r="M93" s="635">
        <v>1</v>
      </c>
      <c r="N93" s="636">
        <v>955.04</v>
      </c>
    </row>
    <row r="94" spans="1:14" ht="14.4" customHeight="1" x14ac:dyDescent="0.3">
      <c r="A94" s="631" t="s">
        <v>549</v>
      </c>
      <c r="B94" s="632" t="s">
        <v>551</v>
      </c>
      <c r="C94" s="633" t="s">
        <v>571</v>
      </c>
      <c r="D94" s="634" t="s">
        <v>572</v>
      </c>
      <c r="E94" s="633" t="s">
        <v>564</v>
      </c>
      <c r="F94" s="634" t="s">
        <v>565</v>
      </c>
      <c r="G94" s="633" t="s">
        <v>601</v>
      </c>
      <c r="H94" s="633" t="s">
        <v>887</v>
      </c>
      <c r="I94" s="633" t="s">
        <v>888</v>
      </c>
      <c r="J94" s="633" t="s">
        <v>889</v>
      </c>
      <c r="K94" s="633" t="s">
        <v>890</v>
      </c>
      <c r="L94" s="635">
        <v>197.14</v>
      </c>
      <c r="M94" s="635">
        <v>1</v>
      </c>
      <c r="N94" s="636">
        <v>197.14</v>
      </c>
    </row>
    <row r="95" spans="1:14" ht="14.4" customHeight="1" x14ac:dyDescent="0.3">
      <c r="A95" s="631" t="s">
        <v>549</v>
      </c>
      <c r="B95" s="632" t="s">
        <v>551</v>
      </c>
      <c r="C95" s="633" t="s">
        <v>571</v>
      </c>
      <c r="D95" s="634" t="s">
        <v>572</v>
      </c>
      <c r="E95" s="633" t="s">
        <v>564</v>
      </c>
      <c r="F95" s="634" t="s">
        <v>565</v>
      </c>
      <c r="G95" s="633" t="s">
        <v>601</v>
      </c>
      <c r="H95" s="633" t="s">
        <v>891</v>
      </c>
      <c r="I95" s="633" t="s">
        <v>892</v>
      </c>
      <c r="J95" s="633" t="s">
        <v>893</v>
      </c>
      <c r="K95" s="633" t="s">
        <v>894</v>
      </c>
      <c r="L95" s="635">
        <v>144.99999940337599</v>
      </c>
      <c r="M95" s="635">
        <v>2</v>
      </c>
      <c r="N95" s="636">
        <v>289.99999880675199</v>
      </c>
    </row>
    <row r="96" spans="1:14" ht="14.4" customHeight="1" x14ac:dyDescent="0.3">
      <c r="A96" s="631" t="s">
        <v>549</v>
      </c>
      <c r="B96" s="632" t="s">
        <v>551</v>
      </c>
      <c r="C96" s="633" t="s">
        <v>571</v>
      </c>
      <c r="D96" s="634" t="s">
        <v>572</v>
      </c>
      <c r="E96" s="633" t="s">
        <v>564</v>
      </c>
      <c r="F96" s="634" t="s">
        <v>565</v>
      </c>
      <c r="G96" s="633" t="s">
        <v>601</v>
      </c>
      <c r="H96" s="633" t="s">
        <v>895</v>
      </c>
      <c r="I96" s="633" t="s">
        <v>896</v>
      </c>
      <c r="J96" s="633" t="s">
        <v>897</v>
      </c>
      <c r="K96" s="633" t="s">
        <v>898</v>
      </c>
      <c r="L96" s="635">
        <v>63.84</v>
      </c>
      <c r="M96" s="635">
        <v>2</v>
      </c>
      <c r="N96" s="636">
        <v>127.68</v>
      </c>
    </row>
    <row r="97" spans="1:14" ht="14.4" customHeight="1" x14ac:dyDescent="0.3">
      <c r="A97" s="631" t="s">
        <v>549</v>
      </c>
      <c r="B97" s="632" t="s">
        <v>551</v>
      </c>
      <c r="C97" s="633" t="s">
        <v>571</v>
      </c>
      <c r="D97" s="634" t="s">
        <v>572</v>
      </c>
      <c r="E97" s="633" t="s">
        <v>564</v>
      </c>
      <c r="F97" s="634" t="s">
        <v>565</v>
      </c>
      <c r="G97" s="633" t="s">
        <v>601</v>
      </c>
      <c r="H97" s="633" t="s">
        <v>899</v>
      </c>
      <c r="I97" s="633" t="s">
        <v>900</v>
      </c>
      <c r="J97" s="633" t="s">
        <v>901</v>
      </c>
      <c r="K97" s="633" t="s">
        <v>902</v>
      </c>
      <c r="L97" s="635">
        <v>70.516087890280602</v>
      </c>
      <c r="M97" s="635">
        <v>5</v>
      </c>
      <c r="N97" s="636">
        <v>352.58043945140298</v>
      </c>
    </row>
    <row r="98" spans="1:14" ht="14.4" customHeight="1" x14ac:dyDescent="0.3">
      <c r="A98" s="631" t="s">
        <v>549</v>
      </c>
      <c r="B98" s="632" t="s">
        <v>551</v>
      </c>
      <c r="C98" s="633" t="s">
        <v>571</v>
      </c>
      <c r="D98" s="634" t="s">
        <v>572</v>
      </c>
      <c r="E98" s="633" t="s">
        <v>564</v>
      </c>
      <c r="F98" s="634" t="s">
        <v>565</v>
      </c>
      <c r="G98" s="633" t="s">
        <v>601</v>
      </c>
      <c r="H98" s="633" t="s">
        <v>903</v>
      </c>
      <c r="I98" s="633" t="s">
        <v>904</v>
      </c>
      <c r="J98" s="633" t="s">
        <v>905</v>
      </c>
      <c r="K98" s="633" t="s">
        <v>906</v>
      </c>
      <c r="L98" s="635">
        <v>51.36999999999999</v>
      </c>
      <c r="M98" s="635">
        <v>1</v>
      </c>
      <c r="N98" s="636">
        <v>51.36999999999999</v>
      </c>
    </row>
    <row r="99" spans="1:14" ht="14.4" customHeight="1" x14ac:dyDescent="0.3">
      <c r="A99" s="631" t="s">
        <v>549</v>
      </c>
      <c r="B99" s="632" t="s">
        <v>551</v>
      </c>
      <c r="C99" s="633" t="s">
        <v>571</v>
      </c>
      <c r="D99" s="634" t="s">
        <v>572</v>
      </c>
      <c r="E99" s="633" t="s">
        <v>564</v>
      </c>
      <c r="F99" s="634" t="s">
        <v>565</v>
      </c>
      <c r="G99" s="633" t="s">
        <v>601</v>
      </c>
      <c r="H99" s="633" t="s">
        <v>907</v>
      </c>
      <c r="I99" s="633" t="s">
        <v>908</v>
      </c>
      <c r="J99" s="633" t="s">
        <v>909</v>
      </c>
      <c r="K99" s="633" t="s">
        <v>910</v>
      </c>
      <c r="L99" s="635">
        <v>189.74</v>
      </c>
      <c r="M99" s="635">
        <v>1</v>
      </c>
      <c r="N99" s="636">
        <v>189.74</v>
      </c>
    </row>
    <row r="100" spans="1:14" ht="14.4" customHeight="1" x14ac:dyDescent="0.3">
      <c r="A100" s="631" t="s">
        <v>549</v>
      </c>
      <c r="B100" s="632" t="s">
        <v>551</v>
      </c>
      <c r="C100" s="633" t="s">
        <v>571</v>
      </c>
      <c r="D100" s="634" t="s">
        <v>572</v>
      </c>
      <c r="E100" s="633" t="s">
        <v>564</v>
      </c>
      <c r="F100" s="634" t="s">
        <v>565</v>
      </c>
      <c r="G100" s="633" t="s">
        <v>601</v>
      </c>
      <c r="H100" s="633" t="s">
        <v>911</v>
      </c>
      <c r="I100" s="633" t="s">
        <v>912</v>
      </c>
      <c r="J100" s="633" t="s">
        <v>913</v>
      </c>
      <c r="K100" s="633" t="s">
        <v>914</v>
      </c>
      <c r="L100" s="635">
        <v>47.239999999999981</v>
      </c>
      <c r="M100" s="635">
        <v>1</v>
      </c>
      <c r="N100" s="636">
        <v>47.239999999999981</v>
      </c>
    </row>
    <row r="101" spans="1:14" ht="14.4" customHeight="1" x14ac:dyDescent="0.3">
      <c r="A101" s="631" t="s">
        <v>549</v>
      </c>
      <c r="B101" s="632" t="s">
        <v>551</v>
      </c>
      <c r="C101" s="633" t="s">
        <v>571</v>
      </c>
      <c r="D101" s="634" t="s">
        <v>572</v>
      </c>
      <c r="E101" s="633" t="s">
        <v>564</v>
      </c>
      <c r="F101" s="634" t="s">
        <v>565</v>
      </c>
      <c r="G101" s="633" t="s">
        <v>817</v>
      </c>
      <c r="H101" s="633" t="s">
        <v>915</v>
      </c>
      <c r="I101" s="633" t="s">
        <v>916</v>
      </c>
      <c r="J101" s="633" t="s">
        <v>917</v>
      </c>
      <c r="K101" s="633" t="s">
        <v>918</v>
      </c>
      <c r="L101" s="635">
        <v>261.05</v>
      </c>
      <c r="M101" s="635">
        <v>10</v>
      </c>
      <c r="N101" s="636">
        <v>2610.5</v>
      </c>
    </row>
    <row r="102" spans="1:14" ht="14.4" customHeight="1" x14ac:dyDescent="0.3">
      <c r="A102" s="631" t="s">
        <v>549</v>
      </c>
      <c r="B102" s="632" t="s">
        <v>551</v>
      </c>
      <c r="C102" s="633" t="s">
        <v>571</v>
      </c>
      <c r="D102" s="634" t="s">
        <v>572</v>
      </c>
      <c r="E102" s="633" t="s">
        <v>564</v>
      </c>
      <c r="F102" s="634" t="s">
        <v>565</v>
      </c>
      <c r="G102" s="633" t="s">
        <v>817</v>
      </c>
      <c r="H102" s="633" t="s">
        <v>919</v>
      </c>
      <c r="I102" s="633" t="s">
        <v>920</v>
      </c>
      <c r="J102" s="633" t="s">
        <v>921</v>
      </c>
      <c r="K102" s="633" t="s">
        <v>922</v>
      </c>
      <c r="L102" s="635">
        <v>92</v>
      </c>
      <c r="M102" s="635">
        <v>3</v>
      </c>
      <c r="N102" s="636">
        <v>276</v>
      </c>
    </row>
    <row r="103" spans="1:14" ht="14.4" customHeight="1" x14ac:dyDescent="0.3">
      <c r="A103" s="631" t="s">
        <v>549</v>
      </c>
      <c r="B103" s="632" t="s">
        <v>551</v>
      </c>
      <c r="C103" s="633" t="s">
        <v>571</v>
      </c>
      <c r="D103" s="634" t="s">
        <v>572</v>
      </c>
      <c r="E103" s="633" t="s">
        <v>564</v>
      </c>
      <c r="F103" s="634" t="s">
        <v>565</v>
      </c>
      <c r="G103" s="633" t="s">
        <v>817</v>
      </c>
      <c r="H103" s="633" t="s">
        <v>923</v>
      </c>
      <c r="I103" s="633" t="s">
        <v>924</v>
      </c>
      <c r="J103" s="633" t="s">
        <v>925</v>
      </c>
      <c r="K103" s="633" t="s">
        <v>926</v>
      </c>
      <c r="L103" s="635">
        <v>75.22</v>
      </c>
      <c r="M103" s="635">
        <v>10</v>
      </c>
      <c r="N103" s="636">
        <v>752.2</v>
      </c>
    </row>
    <row r="104" spans="1:14" ht="14.4" customHeight="1" x14ac:dyDescent="0.3">
      <c r="A104" s="631" t="s">
        <v>549</v>
      </c>
      <c r="B104" s="632" t="s">
        <v>551</v>
      </c>
      <c r="C104" s="633" t="s">
        <v>571</v>
      </c>
      <c r="D104" s="634" t="s">
        <v>572</v>
      </c>
      <c r="E104" s="633" t="s">
        <v>564</v>
      </c>
      <c r="F104" s="634" t="s">
        <v>565</v>
      </c>
      <c r="G104" s="633" t="s">
        <v>817</v>
      </c>
      <c r="H104" s="633" t="s">
        <v>927</v>
      </c>
      <c r="I104" s="633" t="s">
        <v>928</v>
      </c>
      <c r="J104" s="633" t="s">
        <v>929</v>
      </c>
      <c r="K104" s="633" t="s">
        <v>930</v>
      </c>
      <c r="L104" s="635">
        <v>108.59385458542639</v>
      </c>
      <c r="M104" s="635">
        <v>5</v>
      </c>
      <c r="N104" s="636">
        <v>542.9692729271319</v>
      </c>
    </row>
    <row r="105" spans="1:14" ht="14.4" customHeight="1" x14ac:dyDescent="0.3">
      <c r="A105" s="631" t="s">
        <v>549</v>
      </c>
      <c r="B105" s="632" t="s">
        <v>551</v>
      </c>
      <c r="C105" s="633" t="s">
        <v>571</v>
      </c>
      <c r="D105" s="634" t="s">
        <v>572</v>
      </c>
      <c r="E105" s="633" t="s">
        <v>564</v>
      </c>
      <c r="F105" s="634" t="s">
        <v>565</v>
      </c>
      <c r="G105" s="633" t="s">
        <v>817</v>
      </c>
      <c r="H105" s="633" t="s">
        <v>931</v>
      </c>
      <c r="I105" s="633" t="s">
        <v>932</v>
      </c>
      <c r="J105" s="633" t="s">
        <v>925</v>
      </c>
      <c r="K105" s="633" t="s">
        <v>933</v>
      </c>
      <c r="L105" s="635">
        <v>46.20000000000001</v>
      </c>
      <c r="M105" s="635">
        <v>25</v>
      </c>
      <c r="N105" s="636">
        <v>1155.0000000000002</v>
      </c>
    </row>
    <row r="106" spans="1:14" ht="14.4" customHeight="1" x14ac:dyDescent="0.3">
      <c r="A106" s="631" t="s">
        <v>549</v>
      </c>
      <c r="B106" s="632" t="s">
        <v>551</v>
      </c>
      <c r="C106" s="633" t="s">
        <v>571</v>
      </c>
      <c r="D106" s="634" t="s">
        <v>572</v>
      </c>
      <c r="E106" s="633" t="s">
        <v>564</v>
      </c>
      <c r="F106" s="634" t="s">
        <v>565</v>
      </c>
      <c r="G106" s="633" t="s">
        <v>817</v>
      </c>
      <c r="H106" s="633" t="s">
        <v>934</v>
      </c>
      <c r="I106" s="633" t="s">
        <v>934</v>
      </c>
      <c r="J106" s="633" t="s">
        <v>935</v>
      </c>
      <c r="K106" s="633" t="s">
        <v>936</v>
      </c>
      <c r="L106" s="635">
        <v>84.718947120050686</v>
      </c>
      <c r="M106" s="635">
        <v>14.8</v>
      </c>
      <c r="N106" s="636">
        <v>1253.8404173767501</v>
      </c>
    </row>
    <row r="107" spans="1:14" ht="14.4" customHeight="1" x14ac:dyDescent="0.3">
      <c r="A107" s="631" t="s">
        <v>549</v>
      </c>
      <c r="B107" s="632" t="s">
        <v>551</v>
      </c>
      <c r="C107" s="633" t="s">
        <v>571</v>
      </c>
      <c r="D107" s="634" t="s">
        <v>572</v>
      </c>
      <c r="E107" s="633" t="s">
        <v>564</v>
      </c>
      <c r="F107" s="634" t="s">
        <v>565</v>
      </c>
      <c r="G107" s="633" t="s">
        <v>817</v>
      </c>
      <c r="H107" s="633" t="s">
        <v>937</v>
      </c>
      <c r="I107" s="633" t="s">
        <v>938</v>
      </c>
      <c r="J107" s="633" t="s">
        <v>939</v>
      </c>
      <c r="K107" s="633" t="s">
        <v>940</v>
      </c>
      <c r="L107" s="635">
        <v>106.83655404700693</v>
      </c>
      <c r="M107" s="635">
        <v>6</v>
      </c>
      <c r="N107" s="636">
        <v>641.01932428204157</v>
      </c>
    </row>
    <row r="108" spans="1:14" ht="14.4" customHeight="1" x14ac:dyDescent="0.3">
      <c r="A108" s="631" t="s">
        <v>549</v>
      </c>
      <c r="B108" s="632" t="s">
        <v>551</v>
      </c>
      <c r="C108" s="633" t="s">
        <v>571</v>
      </c>
      <c r="D108" s="634" t="s">
        <v>572</v>
      </c>
      <c r="E108" s="633" t="s">
        <v>564</v>
      </c>
      <c r="F108" s="634" t="s">
        <v>565</v>
      </c>
      <c r="G108" s="633" t="s">
        <v>817</v>
      </c>
      <c r="H108" s="633" t="s">
        <v>941</v>
      </c>
      <c r="I108" s="633" t="s">
        <v>942</v>
      </c>
      <c r="J108" s="633" t="s">
        <v>943</v>
      </c>
      <c r="K108" s="633" t="s">
        <v>944</v>
      </c>
      <c r="L108" s="635">
        <v>242.59</v>
      </c>
      <c r="M108" s="635">
        <v>3</v>
      </c>
      <c r="N108" s="636">
        <v>727.77</v>
      </c>
    </row>
    <row r="109" spans="1:14" ht="14.4" customHeight="1" x14ac:dyDescent="0.3">
      <c r="A109" s="631" t="s">
        <v>549</v>
      </c>
      <c r="B109" s="632" t="s">
        <v>551</v>
      </c>
      <c r="C109" s="633" t="s">
        <v>575</v>
      </c>
      <c r="D109" s="634" t="s">
        <v>576</v>
      </c>
      <c r="E109" s="633" t="s">
        <v>552</v>
      </c>
      <c r="F109" s="634" t="s">
        <v>553</v>
      </c>
      <c r="G109" s="633" t="s">
        <v>601</v>
      </c>
      <c r="H109" s="633" t="s">
        <v>602</v>
      </c>
      <c r="I109" s="633" t="s">
        <v>602</v>
      </c>
      <c r="J109" s="633" t="s">
        <v>603</v>
      </c>
      <c r="K109" s="633" t="s">
        <v>604</v>
      </c>
      <c r="L109" s="635">
        <v>179.40000000000003</v>
      </c>
      <c r="M109" s="635">
        <v>10</v>
      </c>
      <c r="N109" s="636">
        <v>1794.0000000000002</v>
      </c>
    </row>
    <row r="110" spans="1:14" ht="14.4" customHeight="1" x14ac:dyDescent="0.3">
      <c r="A110" s="631" t="s">
        <v>549</v>
      </c>
      <c r="B110" s="632" t="s">
        <v>551</v>
      </c>
      <c r="C110" s="633" t="s">
        <v>575</v>
      </c>
      <c r="D110" s="634" t="s">
        <v>576</v>
      </c>
      <c r="E110" s="633" t="s">
        <v>552</v>
      </c>
      <c r="F110" s="634" t="s">
        <v>553</v>
      </c>
      <c r="G110" s="633" t="s">
        <v>601</v>
      </c>
      <c r="H110" s="633" t="s">
        <v>605</v>
      </c>
      <c r="I110" s="633" t="s">
        <v>605</v>
      </c>
      <c r="J110" s="633" t="s">
        <v>606</v>
      </c>
      <c r="K110" s="633" t="s">
        <v>607</v>
      </c>
      <c r="L110" s="635">
        <v>181.59</v>
      </c>
      <c r="M110" s="635">
        <v>1</v>
      </c>
      <c r="N110" s="636">
        <v>181.59</v>
      </c>
    </row>
    <row r="111" spans="1:14" ht="14.4" customHeight="1" x14ac:dyDescent="0.3">
      <c r="A111" s="631" t="s">
        <v>549</v>
      </c>
      <c r="B111" s="632" t="s">
        <v>551</v>
      </c>
      <c r="C111" s="633" t="s">
        <v>575</v>
      </c>
      <c r="D111" s="634" t="s">
        <v>576</v>
      </c>
      <c r="E111" s="633" t="s">
        <v>552</v>
      </c>
      <c r="F111" s="634" t="s">
        <v>553</v>
      </c>
      <c r="G111" s="633" t="s">
        <v>601</v>
      </c>
      <c r="H111" s="633" t="s">
        <v>608</v>
      </c>
      <c r="I111" s="633" t="s">
        <v>608</v>
      </c>
      <c r="J111" s="633" t="s">
        <v>603</v>
      </c>
      <c r="K111" s="633" t="s">
        <v>609</v>
      </c>
      <c r="L111" s="635">
        <v>97.18</v>
      </c>
      <c r="M111" s="635">
        <v>3</v>
      </c>
      <c r="N111" s="636">
        <v>291.54000000000002</v>
      </c>
    </row>
    <row r="112" spans="1:14" ht="14.4" customHeight="1" x14ac:dyDescent="0.3">
      <c r="A112" s="631" t="s">
        <v>549</v>
      </c>
      <c r="B112" s="632" t="s">
        <v>551</v>
      </c>
      <c r="C112" s="633" t="s">
        <v>575</v>
      </c>
      <c r="D112" s="634" t="s">
        <v>576</v>
      </c>
      <c r="E112" s="633" t="s">
        <v>552</v>
      </c>
      <c r="F112" s="634" t="s">
        <v>553</v>
      </c>
      <c r="G112" s="633" t="s">
        <v>601</v>
      </c>
      <c r="H112" s="633" t="s">
        <v>614</v>
      </c>
      <c r="I112" s="633" t="s">
        <v>615</v>
      </c>
      <c r="J112" s="633" t="s">
        <v>616</v>
      </c>
      <c r="K112" s="633" t="s">
        <v>617</v>
      </c>
      <c r="L112" s="635">
        <v>84.57</v>
      </c>
      <c r="M112" s="635">
        <v>3</v>
      </c>
      <c r="N112" s="636">
        <v>253.70999999999998</v>
      </c>
    </row>
    <row r="113" spans="1:14" ht="14.4" customHeight="1" x14ac:dyDescent="0.3">
      <c r="A113" s="631" t="s">
        <v>549</v>
      </c>
      <c r="B113" s="632" t="s">
        <v>551</v>
      </c>
      <c r="C113" s="633" t="s">
        <v>575</v>
      </c>
      <c r="D113" s="634" t="s">
        <v>576</v>
      </c>
      <c r="E113" s="633" t="s">
        <v>552</v>
      </c>
      <c r="F113" s="634" t="s">
        <v>553</v>
      </c>
      <c r="G113" s="633" t="s">
        <v>601</v>
      </c>
      <c r="H113" s="633" t="s">
        <v>618</v>
      </c>
      <c r="I113" s="633" t="s">
        <v>619</v>
      </c>
      <c r="J113" s="633" t="s">
        <v>620</v>
      </c>
      <c r="K113" s="633" t="s">
        <v>621</v>
      </c>
      <c r="L113" s="635">
        <v>95.080000000000013</v>
      </c>
      <c r="M113" s="635">
        <v>2</v>
      </c>
      <c r="N113" s="636">
        <v>190.16000000000003</v>
      </c>
    </row>
    <row r="114" spans="1:14" ht="14.4" customHeight="1" x14ac:dyDescent="0.3">
      <c r="A114" s="631" t="s">
        <v>549</v>
      </c>
      <c r="B114" s="632" t="s">
        <v>551</v>
      </c>
      <c r="C114" s="633" t="s">
        <v>575</v>
      </c>
      <c r="D114" s="634" t="s">
        <v>576</v>
      </c>
      <c r="E114" s="633" t="s">
        <v>552</v>
      </c>
      <c r="F114" s="634" t="s">
        <v>553</v>
      </c>
      <c r="G114" s="633" t="s">
        <v>601</v>
      </c>
      <c r="H114" s="633" t="s">
        <v>622</v>
      </c>
      <c r="I114" s="633" t="s">
        <v>623</v>
      </c>
      <c r="J114" s="633" t="s">
        <v>624</v>
      </c>
      <c r="K114" s="633" t="s">
        <v>625</v>
      </c>
      <c r="L114" s="635">
        <v>60.26</v>
      </c>
      <c r="M114" s="635">
        <v>3</v>
      </c>
      <c r="N114" s="636">
        <v>180.78</v>
      </c>
    </row>
    <row r="115" spans="1:14" ht="14.4" customHeight="1" x14ac:dyDescent="0.3">
      <c r="A115" s="631" t="s">
        <v>549</v>
      </c>
      <c r="B115" s="632" t="s">
        <v>551</v>
      </c>
      <c r="C115" s="633" t="s">
        <v>575</v>
      </c>
      <c r="D115" s="634" t="s">
        <v>576</v>
      </c>
      <c r="E115" s="633" t="s">
        <v>552</v>
      </c>
      <c r="F115" s="634" t="s">
        <v>553</v>
      </c>
      <c r="G115" s="633" t="s">
        <v>601</v>
      </c>
      <c r="H115" s="633" t="s">
        <v>945</v>
      </c>
      <c r="I115" s="633" t="s">
        <v>946</v>
      </c>
      <c r="J115" s="633" t="s">
        <v>947</v>
      </c>
      <c r="K115" s="633" t="s">
        <v>632</v>
      </c>
      <c r="L115" s="635">
        <v>56.241629599917594</v>
      </c>
      <c r="M115" s="635">
        <v>6</v>
      </c>
      <c r="N115" s="636">
        <v>337.44977759950558</v>
      </c>
    </row>
    <row r="116" spans="1:14" ht="14.4" customHeight="1" x14ac:dyDescent="0.3">
      <c r="A116" s="631" t="s">
        <v>549</v>
      </c>
      <c r="B116" s="632" t="s">
        <v>551</v>
      </c>
      <c r="C116" s="633" t="s">
        <v>575</v>
      </c>
      <c r="D116" s="634" t="s">
        <v>576</v>
      </c>
      <c r="E116" s="633" t="s">
        <v>552</v>
      </c>
      <c r="F116" s="634" t="s">
        <v>553</v>
      </c>
      <c r="G116" s="633" t="s">
        <v>601</v>
      </c>
      <c r="H116" s="633" t="s">
        <v>948</v>
      </c>
      <c r="I116" s="633" t="s">
        <v>949</v>
      </c>
      <c r="J116" s="633" t="s">
        <v>950</v>
      </c>
      <c r="K116" s="633" t="s">
        <v>613</v>
      </c>
      <c r="L116" s="635">
        <v>42.044620357412846</v>
      </c>
      <c r="M116" s="635">
        <v>9</v>
      </c>
      <c r="N116" s="636">
        <v>378.40158321671561</v>
      </c>
    </row>
    <row r="117" spans="1:14" ht="14.4" customHeight="1" x14ac:dyDescent="0.3">
      <c r="A117" s="631" t="s">
        <v>549</v>
      </c>
      <c r="B117" s="632" t="s">
        <v>551</v>
      </c>
      <c r="C117" s="633" t="s">
        <v>575</v>
      </c>
      <c r="D117" s="634" t="s">
        <v>576</v>
      </c>
      <c r="E117" s="633" t="s">
        <v>552</v>
      </c>
      <c r="F117" s="634" t="s">
        <v>553</v>
      </c>
      <c r="G117" s="633" t="s">
        <v>601</v>
      </c>
      <c r="H117" s="633" t="s">
        <v>951</v>
      </c>
      <c r="I117" s="633" t="s">
        <v>952</v>
      </c>
      <c r="J117" s="633" t="s">
        <v>950</v>
      </c>
      <c r="K117" s="633" t="s">
        <v>953</v>
      </c>
      <c r="L117" s="635">
        <v>81.210453699831845</v>
      </c>
      <c r="M117" s="635">
        <v>2</v>
      </c>
      <c r="N117" s="636">
        <v>162.42090739966369</v>
      </c>
    </row>
    <row r="118" spans="1:14" ht="14.4" customHeight="1" x14ac:dyDescent="0.3">
      <c r="A118" s="631" t="s">
        <v>549</v>
      </c>
      <c r="B118" s="632" t="s">
        <v>551</v>
      </c>
      <c r="C118" s="633" t="s">
        <v>575</v>
      </c>
      <c r="D118" s="634" t="s">
        <v>576</v>
      </c>
      <c r="E118" s="633" t="s">
        <v>552</v>
      </c>
      <c r="F118" s="634" t="s">
        <v>553</v>
      </c>
      <c r="G118" s="633" t="s">
        <v>601</v>
      </c>
      <c r="H118" s="633" t="s">
        <v>954</v>
      </c>
      <c r="I118" s="633" t="s">
        <v>955</v>
      </c>
      <c r="J118" s="633" t="s">
        <v>956</v>
      </c>
      <c r="K118" s="633" t="s">
        <v>957</v>
      </c>
      <c r="L118" s="635">
        <v>121.21</v>
      </c>
      <c r="M118" s="635">
        <v>3</v>
      </c>
      <c r="N118" s="636">
        <v>363.63</v>
      </c>
    </row>
    <row r="119" spans="1:14" ht="14.4" customHeight="1" x14ac:dyDescent="0.3">
      <c r="A119" s="631" t="s">
        <v>549</v>
      </c>
      <c r="B119" s="632" t="s">
        <v>551</v>
      </c>
      <c r="C119" s="633" t="s">
        <v>575</v>
      </c>
      <c r="D119" s="634" t="s">
        <v>576</v>
      </c>
      <c r="E119" s="633" t="s">
        <v>552</v>
      </c>
      <c r="F119" s="634" t="s">
        <v>553</v>
      </c>
      <c r="G119" s="633" t="s">
        <v>601</v>
      </c>
      <c r="H119" s="633" t="s">
        <v>958</v>
      </c>
      <c r="I119" s="633" t="s">
        <v>959</v>
      </c>
      <c r="J119" s="633" t="s">
        <v>960</v>
      </c>
      <c r="K119" s="633" t="s">
        <v>961</v>
      </c>
      <c r="L119" s="635">
        <v>176.31</v>
      </c>
      <c r="M119" s="635">
        <v>1</v>
      </c>
      <c r="N119" s="636">
        <v>176.31</v>
      </c>
    </row>
    <row r="120" spans="1:14" ht="14.4" customHeight="1" x14ac:dyDescent="0.3">
      <c r="A120" s="631" t="s">
        <v>549</v>
      </c>
      <c r="B120" s="632" t="s">
        <v>551</v>
      </c>
      <c r="C120" s="633" t="s">
        <v>575</v>
      </c>
      <c r="D120" s="634" t="s">
        <v>576</v>
      </c>
      <c r="E120" s="633" t="s">
        <v>552</v>
      </c>
      <c r="F120" s="634" t="s">
        <v>553</v>
      </c>
      <c r="G120" s="633" t="s">
        <v>601</v>
      </c>
      <c r="H120" s="633" t="s">
        <v>962</v>
      </c>
      <c r="I120" s="633" t="s">
        <v>963</v>
      </c>
      <c r="J120" s="633" t="s">
        <v>964</v>
      </c>
      <c r="K120" s="633" t="s">
        <v>632</v>
      </c>
      <c r="L120" s="635">
        <v>67.280000000000015</v>
      </c>
      <c r="M120" s="635">
        <v>1</v>
      </c>
      <c r="N120" s="636">
        <v>67.280000000000015</v>
      </c>
    </row>
    <row r="121" spans="1:14" ht="14.4" customHeight="1" x14ac:dyDescent="0.3">
      <c r="A121" s="631" t="s">
        <v>549</v>
      </c>
      <c r="B121" s="632" t="s">
        <v>551</v>
      </c>
      <c r="C121" s="633" t="s">
        <v>575</v>
      </c>
      <c r="D121" s="634" t="s">
        <v>576</v>
      </c>
      <c r="E121" s="633" t="s">
        <v>552</v>
      </c>
      <c r="F121" s="634" t="s">
        <v>553</v>
      </c>
      <c r="G121" s="633" t="s">
        <v>601</v>
      </c>
      <c r="H121" s="633" t="s">
        <v>965</v>
      </c>
      <c r="I121" s="633" t="s">
        <v>966</v>
      </c>
      <c r="J121" s="633" t="s">
        <v>967</v>
      </c>
      <c r="K121" s="633" t="s">
        <v>968</v>
      </c>
      <c r="L121" s="635">
        <v>59.199999999999974</v>
      </c>
      <c r="M121" s="635">
        <v>2</v>
      </c>
      <c r="N121" s="636">
        <v>118.39999999999995</v>
      </c>
    </row>
    <row r="122" spans="1:14" ht="14.4" customHeight="1" x14ac:dyDescent="0.3">
      <c r="A122" s="631" t="s">
        <v>549</v>
      </c>
      <c r="B122" s="632" t="s">
        <v>551</v>
      </c>
      <c r="C122" s="633" t="s">
        <v>575</v>
      </c>
      <c r="D122" s="634" t="s">
        <v>576</v>
      </c>
      <c r="E122" s="633" t="s">
        <v>552</v>
      </c>
      <c r="F122" s="634" t="s">
        <v>553</v>
      </c>
      <c r="G122" s="633" t="s">
        <v>601</v>
      </c>
      <c r="H122" s="633" t="s">
        <v>637</v>
      </c>
      <c r="I122" s="633" t="s">
        <v>638</v>
      </c>
      <c r="J122" s="633" t="s">
        <v>639</v>
      </c>
      <c r="K122" s="633" t="s">
        <v>640</v>
      </c>
      <c r="L122" s="635">
        <v>60.349950328148147</v>
      </c>
      <c r="M122" s="635">
        <v>8</v>
      </c>
      <c r="N122" s="636">
        <v>482.79960262518517</v>
      </c>
    </row>
    <row r="123" spans="1:14" ht="14.4" customHeight="1" x14ac:dyDescent="0.3">
      <c r="A123" s="631" t="s">
        <v>549</v>
      </c>
      <c r="B123" s="632" t="s">
        <v>551</v>
      </c>
      <c r="C123" s="633" t="s">
        <v>575</v>
      </c>
      <c r="D123" s="634" t="s">
        <v>576</v>
      </c>
      <c r="E123" s="633" t="s">
        <v>552</v>
      </c>
      <c r="F123" s="634" t="s">
        <v>553</v>
      </c>
      <c r="G123" s="633" t="s">
        <v>601</v>
      </c>
      <c r="H123" s="633" t="s">
        <v>969</v>
      </c>
      <c r="I123" s="633" t="s">
        <v>970</v>
      </c>
      <c r="J123" s="633" t="s">
        <v>971</v>
      </c>
      <c r="K123" s="633" t="s">
        <v>972</v>
      </c>
      <c r="L123" s="635">
        <v>363.77042918185111</v>
      </c>
      <c r="M123" s="635">
        <v>1</v>
      </c>
      <c r="N123" s="636">
        <v>363.77042918185111</v>
      </c>
    </row>
    <row r="124" spans="1:14" ht="14.4" customHeight="1" x14ac:dyDescent="0.3">
      <c r="A124" s="631" t="s">
        <v>549</v>
      </c>
      <c r="B124" s="632" t="s">
        <v>551</v>
      </c>
      <c r="C124" s="633" t="s">
        <v>575</v>
      </c>
      <c r="D124" s="634" t="s">
        <v>576</v>
      </c>
      <c r="E124" s="633" t="s">
        <v>552</v>
      </c>
      <c r="F124" s="634" t="s">
        <v>553</v>
      </c>
      <c r="G124" s="633" t="s">
        <v>601</v>
      </c>
      <c r="H124" s="633" t="s">
        <v>973</v>
      </c>
      <c r="I124" s="633" t="s">
        <v>974</v>
      </c>
      <c r="J124" s="633" t="s">
        <v>975</v>
      </c>
      <c r="K124" s="633" t="s">
        <v>976</v>
      </c>
      <c r="L124" s="635">
        <v>112.31499999999997</v>
      </c>
      <c r="M124" s="635">
        <v>2</v>
      </c>
      <c r="N124" s="636">
        <v>224.62999999999994</v>
      </c>
    </row>
    <row r="125" spans="1:14" ht="14.4" customHeight="1" x14ac:dyDescent="0.3">
      <c r="A125" s="631" t="s">
        <v>549</v>
      </c>
      <c r="B125" s="632" t="s">
        <v>551</v>
      </c>
      <c r="C125" s="633" t="s">
        <v>575</v>
      </c>
      <c r="D125" s="634" t="s">
        <v>576</v>
      </c>
      <c r="E125" s="633" t="s">
        <v>552</v>
      </c>
      <c r="F125" s="634" t="s">
        <v>553</v>
      </c>
      <c r="G125" s="633" t="s">
        <v>601</v>
      </c>
      <c r="H125" s="633" t="s">
        <v>641</v>
      </c>
      <c r="I125" s="633" t="s">
        <v>641</v>
      </c>
      <c r="J125" s="633" t="s">
        <v>642</v>
      </c>
      <c r="K125" s="633" t="s">
        <v>643</v>
      </c>
      <c r="L125" s="635">
        <v>38.22450998306914</v>
      </c>
      <c r="M125" s="635">
        <v>14</v>
      </c>
      <c r="N125" s="636">
        <v>535.14313976296796</v>
      </c>
    </row>
    <row r="126" spans="1:14" ht="14.4" customHeight="1" x14ac:dyDescent="0.3">
      <c r="A126" s="631" t="s">
        <v>549</v>
      </c>
      <c r="B126" s="632" t="s">
        <v>551</v>
      </c>
      <c r="C126" s="633" t="s">
        <v>575</v>
      </c>
      <c r="D126" s="634" t="s">
        <v>576</v>
      </c>
      <c r="E126" s="633" t="s">
        <v>552</v>
      </c>
      <c r="F126" s="634" t="s">
        <v>553</v>
      </c>
      <c r="G126" s="633" t="s">
        <v>601</v>
      </c>
      <c r="H126" s="633" t="s">
        <v>977</v>
      </c>
      <c r="I126" s="633" t="s">
        <v>978</v>
      </c>
      <c r="J126" s="633" t="s">
        <v>979</v>
      </c>
      <c r="K126" s="633" t="s">
        <v>980</v>
      </c>
      <c r="L126" s="635">
        <v>73.58</v>
      </c>
      <c r="M126" s="635">
        <v>1</v>
      </c>
      <c r="N126" s="636">
        <v>73.58</v>
      </c>
    </row>
    <row r="127" spans="1:14" ht="14.4" customHeight="1" x14ac:dyDescent="0.3">
      <c r="A127" s="631" t="s">
        <v>549</v>
      </c>
      <c r="B127" s="632" t="s">
        <v>551</v>
      </c>
      <c r="C127" s="633" t="s">
        <v>575</v>
      </c>
      <c r="D127" s="634" t="s">
        <v>576</v>
      </c>
      <c r="E127" s="633" t="s">
        <v>552</v>
      </c>
      <c r="F127" s="634" t="s">
        <v>553</v>
      </c>
      <c r="G127" s="633" t="s">
        <v>601</v>
      </c>
      <c r="H127" s="633" t="s">
        <v>981</v>
      </c>
      <c r="I127" s="633" t="s">
        <v>982</v>
      </c>
      <c r="J127" s="633" t="s">
        <v>983</v>
      </c>
      <c r="K127" s="633" t="s">
        <v>984</v>
      </c>
      <c r="L127" s="635">
        <v>45.999999999999993</v>
      </c>
      <c r="M127" s="635">
        <v>2</v>
      </c>
      <c r="N127" s="636">
        <v>91.999999999999986</v>
      </c>
    </row>
    <row r="128" spans="1:14" ht="14.4" customHeight="1" x14ac:dyDescent="0.3">
      <c r="A128" s="631" t="s">
        <v>549</v>
      </c>
      <c r="B128" s="632" t="s">
        <v>551</v>
      </c>
      <c r="C128" s="633" t="s">
        <v>575</v>
      </c>
      <c r="D128" s="634" t="s">
        <v>576</v>
      </c>
      <c r="E128" s="633" t="s">
        <v>552</v>
      </c>
      <c r="F128" s="634" t="s">
        <v>553</v>
      </c>
      <c r="G128" s="633" t="s">
        <v>601</v>
      </c>
      <c r="H128" s="633" t="s">
        <v>985</v>
      </c>
      <c r="I128" s="633" t="s">
        <v>986</v>
      </c>
      <c r="J128" s="633" t="s">
        <v>987</v>
      </c>
      <c r="K128" s="633" t="s">
        <v>988</v>
      </c>
      <c r="L128" s="635">
        <v>117.47999999999992</v>
      </c>
      <c r="M128" s="635">
        <v>1</v>
      </c>
      <c r="N128" s="636">
        <v>117.47999999999992</v>
      </c>
    </row>
    <row r="129" spans="1:14" ht="14.4" customHeight="1" x14ac:dyDescent="0.3">
      <c r="A129" s="631" t="s">
        <v>549</v>
      </c>
      <c r="B129" s="632" t="s">
        <v>551</v>
      </c>
      <c r="C129" s="633" t="s">
        <v>575</v>
      </c>
      <c r="D129" s="634" t="s">
        <v>576</v>
      </c>
      <c r="E129" s="633" t="s">
        <v>552</v>
      </c>
      <c r="F129" s="634" t="s">
        <v>553</v>
      </c>
      <c r="G129" s="633" t="s">
        <v>601</v>
      </c>
      <c r="H129" s="633" t="s">
        <v>989</v>
      </c>
      <c r="I129" s="633" t="s">
        <v>990</v>
      </c>
      <c r="J129" s="633" t="s">
        <v>991</v>
      </c>
      <c r="K129" s="633"/>
      <c r="L129" s="635">
        <v>102.01</v>
      </c>
      <c r="M129" s="635">
        <v>1</v>
      </c>
      <c r="N129" s="636">
        <v>102.01</v>
      </c>
    </row>
    <row r="130" spans="1:14" ht="14.4" customHeight="1" x14ac:dyDescent="0.3">
      <c r="A130" s="631" t="s">
        <v>549</v>
      </c>
      <c r="B130" s="632" t="s">
        <v>551</v>
      </c>
      <c r="C130" s="633" t="s">
        <v>575</v>
      </c>
      <c r="D130" s="634" t="s">
        <v>576</v>
      </c>
      <c r="E130" s="633" t="s">
        <v>552</v>
      </c>
      <c r="F130" s="634" t="s">
        <v>553</v>
      </c>
      <c r="G130" s="633" t="s">
        <v>601</v>
      </c>
      <c r="H130" s="633" t="s">
        <v>992</v>
      </c>
      <c r="I130" s="633" t="s">
        <v>993</v>
      </c>
      <c r="J130" s="633" t="s">
        <v>994</v>
      </c>
      <c r="K130" s="633" t="s">
        <v>995</v>
      </c>
      <c r="L130" s="635">
        <v>161.82</v>
      </c>
      <c r="M130" s="635">
        <v>6</v>
      </c>
      <c r="N130" s="636">
        <v>970.92</v>
      </c>
    </row>
    <row r="131" spans="1:14" ht="14.4" customHeight="1" x14ac:dyDescent="0.3">
      <c r="A131" s="631" t="s">
        <v>549</v>
      </c>
      <c r="B131" s="632" t="s">
        <v>551</v>
      </c>
      <c r="C131" s="633" t="s">
        <v>575</v>
      </c>
      <c r="D131" s="634" t="s">
        <v>576</v>
      </c>
      <c r="E131" s="633" t="s">
        <v>552</v>
      </c>
      <c r="F131" s="634" t="s">
        <v>553</v>
      </c>
      <c r="G131" s="633" t="s">
        <v>601</v>
      </c>
      <c r="H131" s="633" t="s">
        <v>996</v>
      </c>
      <c r="I131" s="633" t="s">
        <v>997</v>
      </c>
      <c r="J131" s="633" t="s">
        <v>998</v>
      </c>
      <c r="K131" s="633" t="s">
        <v>999</v>
      </c>
      <c r="L131" s="635">
        <v>87.89</v>
      </c>
      <c r="M131" s="635">
        <v>1</v>
      </c>
      <c r="N131" s="636">
        <v>87.89</v>
      </c>
    </row>
    <row r="132" spans="1:14" ht="14.4" customHeight="1" x14ac:dyDescent="0.3">
      <c r="A132" s="631" t="s">
        <v>549</v>
      </c>
      <c r="B132" s="632" t="s">
        <v>551</v>
      </c>
      <c r="C132" s="633" t="s">
        <v>575</v>
      </c>
      <c r="D132" s="634" t="s">
        <v>576</v>
      </c>
      <c r="E132" s="633" t="s">
        <v>552</v>
      </c>
      <c r="F132" s="634" t="s">
        <v>553</v>
      </c>
      <c r="G132" s="633" t="s">
        <v>601</v>
      </c>
      <c r="H132" s="633" t="s">
        <v>1000</v>
      </c>
      <c r="I132" s="633" t="s">
        <v>1001</v>
      </c>
      <c r="J132" s="633" t="s">
        <v>1002</v>
      </c>
      <c r="K132" s="633" t="s">
        <v>1003</v>
      </c>
      <c r="L132" s="635">
        <v>87.649999999999991</v>
      </c>
      <c r="M132" s="635">
        <v>1</v>
      </c>
      <c r="N132" s="636">
        <v>87.649999999999991</v>
      </c>
    </row>
    <row r="133" spans="1:14" ht="14.4" customHeight="1" x14ac:dyDescent="0.3">
      <c r="A133" s="631" t="s">
        <v>549</v>
      </c>
      <c r="B133" s="632" t="s">
        <v>551</v>
      </c>
      <c r="C133" s="633" t="s">
        <v>575</v>
      </c>
      <c r="D133" s="634" t="s">
        <v>576</v>
      </c>
      <c r="E133" s="633" t="s">
        <v>552</v>
      </c>
      <c r="F133" s="634" t="s">
        <v>553</v>
      </c>
      <c r="G133" s="633" t="s">
        <v>601</v>
      </c>
      <c r="H133" s="633" t="s">
        <v>1004</v>
      </c>
      <c r="I133" s="633" t="s">
        <v>1005</v>
      </c>
      <c r="J133" s="633" t="s">
        <v>1006</v>
      </c>
      <c r="K133" s="633" t="s">
        <v>1007</v>
      </c>
      <c r="L133" s="635">
        <v>76.680928259055577</v>
      </c>
      <c r="M133" s="635">
        <v>1</v>
      </c>
      <c r="N133" s="636">
        <v>76.680928259055577</v>
      </c>
    </row>
    <row r="134" spans="1:14" ht="14.4" customHeight="1" x14ac:dyDescent="0.3">
      <c r="A134" s="631" t="s">
        <v>549</v>
      </c>
      <c r="B134" s="632" t="s">
        <v>551</v>
      </c>
      <c r="C134" s="633" t="s">
        <v>575</v>
      </c>
      <c r="D134" s="634" t="s">
        <v>576</v>
      </c>
      <c r="E134" s="633" t="s">
        <v>552</v>
      </c>
      <c r="F134" s="634" t="s">
        <v>553</v>
      </c>
      <c r="G134" s="633" t="s">
        <v>601</v>
      </c>
      <c r="H134" s="633" t="s">
        <v>1008</v>
      </c>
      <c r="I134" s="633" t="s">
        <v>1009</v>
      </c>
      <c r="J134" s="633" t="s">
        <v>1010</v>
      </c>
      <c r="K134" s="633" t="s">
        <v>1011</v>
      </c>
      <c r="L134" s="635">
        <v>41.619999999999976</v>
      </c>
      <c r="M134" s="635">
        <v>1</v>
      </c>
      <c r="N134" s="636">
        <v>41.619999999999976</v>
      </c>
    </row>
    <row r="135" spans="1:14" ht="14.4" customHeight="1" x14ac:dyDescent="0.3">
      <c r="A135" s="631" t="s">
        <v>549</v>
      </c>
      <c r="B135" s="632" t="s">
        <v>551</v>
      </c>
      <c r="C135" s="633" t="s">
        <v>575</v>
      </c>
      <c r="D135" s="634" t="s">
        <v>576</v>
      </c>
      <c r="E135" s="633" t="s">
        <v>552</v>
      </c>
      <c r="F135" s="634" t="s">
        <v>553</v>
      </c>
      <c r="G135" s="633" t="s">
        <v>601</v>
      </c>
      <c r="H135" s="633" t="s">
        <v>660</v>
      </c>
      <c r="I135" s="633" t="s">
        <v>661</v>
      </c>
      <c r="J135" s="633" t="s">
        <v>662</v>
      </c>
      <c r="K135" s="633" t="s">
        <v>663</v>
      </c>
      <c r="L135" s="635">
        <v>392.89</v>
      </c>
      <c r="M135" s="635">
        <v>2</v>
      </c>
      <c r="N135" s="636">
        <v>785.78</v>
      </c>
    </row>
    <row r="136" spans="1:14" ht="14.4" customHeight="1" x14ac:dyDescent="0.3">
      <c r="A136" s="631" t="s">
        <v>549</v>
      </c>
      <c r="B136" s="632" t="s">
        <v>551</v>
      </c>
      <c r="C136" s="633" t="s">
        <v>575</v>
      </c>
      <c r="D136" s="634" t="s">
        <v>576</v>
      </c>
      <c r="E136" s="633" t="s">
        <v>552</v>
      </c>
      <c r="F136" s="634" t="s">
        <v>553</v>
      </c>
      <c r="G136" s="633" t="s">
        <v>601</v>
      </c>
      <c r="H136" s="633" t="s">
        <v>670</v>
      </c>
      <c r="I136" s="633" t="s">
        <v>671</v>
      </c>
      <c r="J136" s="633" t="s">
        <v>672</v>
      </c>
      <c r="K136" s="633" t="s">
        <v>673</v>
      </c>
      <c r="L136" s="635">
        <v>64.275551291909693</v>
      </c>
      <c r="M136" s="635">
        <v>14</v>
      </c>
      <c r="N136" s="636">
        <v>899.85771808673576</v>
      </c>
    </row>
    <row r="137" spans="1:14" ht="14.4" customHeight="1" x14ac:dyDescent="0.3">
      <c r="A137" s="631" t="s">
        <v>549</v>
      </c>
      <c r="B137" s="632" t="s">
        <v>551</v>
      </c>
      <c r="C137" s="633" t="s">
        <v>575</v>
      </c>
      <c r="D137" s="634" t="s">
        <v>576</v>
      </c>
      <c r="E137" s="633" t="s">
        <v>552</v>
      </c>
      <c r="F137" s="634" t="s">
        <v>553</v>
      </c>
      <c r="G137" s="633" t="s">
        <v>601</v>
      </c>
      <c r="H137" s="633" t="s">
        <v>1012</v>
      </c>
      <c r="I137" s="633" t="s">
        <v>246</v>
      </c>
      <c r="J137" s="633" t="s">
        <v>1013</v>
      </c>
      <c r="K137" s="633"/>
      <c r="L137" s="635">
        <v>70.539881879962905</v>
      </c>
      <c r="M137" s="635">
        <v>2</v>
      </c>
      <c r="N137" s="636">
        <v>141.07976375992581</v>
      </c>
    </row>
    <row r="138" spans="1:14" ht="14.4" customHeight="1" x14ac:dyDescent="0.3">
      <c r="A138" s="631" t="s">
        <v>549</v>
      </c>
      <c r="B138" s="632" t="s">
        <v>551</v>
      </c>
      <c r="C138" s="633" t="s">
        <v>575</v>
      </c>
      <c r="D138" s="634" t="s">
        <v>576</v>
      </c>
      <c r="E138" s="633" t="s">
        <v>552</v>
      </c>
      <c r="F138" s="634" t="s">
        <v>553</v>
      </c>
      <c r="G138" s="633" t="s">
        <v>601</v>
      </c>
      <c r="H138" s="633" t="s">
        <v>1014</v>
      </c>
      <c r="I138" s="633" t="s">
        <v>1015</v>
      </c>
      <c r="J138" s="633" t="s">
        <v>1016</v>
      </c>
      <c r="K138" s="633" t="s">
        <v>1017</v>
      </c>
      <c r="L138" s="635">
        <v>64.979532422382391</v>
      </c>
      <c r="M138" s="635">
        <v>2</v>
      </c>
      <c r="N138" s="636">
        <v>129.95906484476478</v>
      </c>
    </row>
    <row r="139" spans="1:14" ht="14.4" customHeight="1" x14ac:dyDescent="0.3">
      <c r="A139" s="631" t="s">
        <v>549</v>
      </c>
      <c r="B139" s="632" t="s">
        <v>551</v>
      </c>
      <c r="C139" s="633" t="s">
        <v>575</v>
      </c>
      <c r="D139" s="634" t="s">
        <v>576</v>
      </c>
      <c r="E139" s="633" t="s">
        <v>552</v>
      </c>
      <c r="F139" s="634" t="s">
        <v>553</v>
      </c>
      <c r="G139" s="633" t="s">
        <v>601</v>
      </c>
      <c r="H139" s="633" t="s">
        <v>1018</v>
      </c>
      <c r="I139" s="633" t="s">
        <v>1019</v>
      </c>
      <c r="J139" s="633" t="s">
        <v>1020</v>
      </c>
      <c r="K139" s="633" t="s">
        <v>1021</v>
      </c>
      <c r="L139" s="635">
        <v>121.92989438022754</v>
      </c>
      <c r="M139" s="635">
        <v>2</v>
      </c>
      <c r="N139" s="636">
        <v>243.85978876045507</v>
      </c>
    </row>
    <row r="140" spans="1:14" ht="14.4" customHeight="1" x14ac:dyDescent="0.3">
      <c r="A140" s="631" t="s">
        <v>549</v>
      </c>
      <c r="B140" s="632" t="s">
        <v>551</v>
      </c>
      <c r="C140" s="633" t="s">
        <v>575</v>
      </c>
      <c r="D140" s="634" t="s">
        <v>576</v>
      </c>
      <c r="E140" s="633" t="s">
        <v>552</v>
      </c>
      <c r="F140" s="634" t="s">
        <v>553</v>
      </c>
      <c r="G140" s="633" t="s">
        <v>601</v>
      </c>
      <c r="H140" s="633" t="s">
        <v>1022</v>
      </c>
      <c r="I140" s="633" t="s">
        <v>1023</v>
      </c>
      <c r="J140" s="633" t="s">
        <v>1024</v>
      </c>
      <c r="K140" s="633" t="s">
        <v>1025</v>
      </c>
      <c r="L140" s="635">
        <v>59.21</v>
      </c>
      <c r="M140" s="635">
        <v>3</v>
      </c>
      <c r="N140" s="636">
        <v>177.63</v>
      </c>
    </row>
    <row r="141" spans="1:14" ht="14.4" customHeight="1" x14ac:dyDescent="0.3">
      <c r="A141" s="631" t="s">
        <v>549</v>
      </c>
      <c r="B141" s="632" t="s">
        <v>551</v>
      </c>
      <c r="C141" s="633" t="s">
        <v>575</v>
      </c>
      <c r="D141" s="634" t="s">
        <v>576</v>
      </c>
      <c r="E141" s="633" t="s">
        <v>552</v>
      </c>
      <c r="F141" s="634" t="s">
        <v>553</v>
      </c>
      <c r="G141" s="633" t="s">
        <v>601</v>
      </c>
      <c r="H141" s="633" t="s">
        <v>674</v>
      </c>
      <c r="I141" s="633" t="s">
        <v>675</v>
      </c>
      <c r="J141" s="633" t="s">
        <v>676</v>
      </c>
      <c r="K141" s="633" t="s">
        <v>677</v>
      </c>
      <c r="L141" s="635">
        <v>28.137475006862751</v>
      </c>
      <c r="M141" s="635">
        <v>4</v>
      </c>
      <c r="N141" s="636">
        <v>112.549900027451</v>
      </c>
    </row>
    <row r="142" spans="1:14" ht="14.4" customHeight="1" x14ac:dyDescent="0.3">
      <c r="A142" s="631" t="s">
        <v>549</v>
      </c>
      <c r="B142" s="632" t="s">
        <v>551</v>
      </c>
      <c r="C142" s="633" t="s">
        <v>575</v>
      </c>
      <c r="D142" s="634" t="s">
        <v>576</v>
      </c>
      <c r="E142" s="633" t="s">
        <v>552</v>
      </c>
      <c r="F142" s="634" t="s">
        <v>553</v>
      </c>
      <c r="G142" s="633" t="s">
        <v>601</v>
      </c>
      <c r="H142" s="633" t="s">
        <v>1026</v>
      </c>
      <c r="I142" s="633" t="s">
        <v>1027</v>
      </c>
      <c r="J142" s="633" t="s">
        <v>1028</v>
      </c>
      <c r="K142" s="633" t="s">
        <v>1029</v>
      </c>
      <c r="L142" s="635">
        <v>42.840101219286019</v>
      </c>
      <c r="M142" s="635">
        <v>1</v>
      </c>
      <c r="N142" s="636">
        <v>42.840101219286019</v>
      </c>
    </row>
    <row r="143" spans="1:14" ht="14.4" customHeight="1" x14ac:dyDescent="0.3">
      <c r="A143" s="631" t="s">
        <v>549</v>
      </c>
      <c r="B143" s="632" t="s">
        <v>551</v>
      </c>
      <c r="C143" s="633" t="s">
        <v>575</v>
      </c>
      <c r="D143" s="634" t="s">
        <v>576</v>
      </c>
      <c r="E143" s="633" t="s">
        <v>552</v>
      </c>
      <c r="F143" s="634" t="s">
        <v>553</v>
      </c>
      <c r="G143" s="633" t="s">
        <v>601</v>
      </c>
      <c r="H143" s="633" t="s">
        <v>678</v>
      </c>
      <c r="I143" s="633" t="s">
        <v>679</v>
      </c>
      <c r="J143" s="633" t="s">
        <v>680</v>
      </c>
      <c r="K143" s="633" t="s">
        <v>681</v>
      </c>
      <c r="L143" s="635">
        <v>218.17791259172901</v>
      </c>
      <c r="M143" s="635">
        <v>1</v>
      </c>
      <c r="N143" s="636">
        <v>218.17791259172901</v>
      </c>
    </row>
    <row r="144" spans="1:14" ht="14.4" customHeight="1" x14ac:dyDescent="0.3">
      <c r="A144" s="631" t="s">
        <v>549</v>
      </c>
      <c r="B144" s="632" t="s">
        <v>551</v>
      </c>
      <c r="C144" s="633" t="s">
        <v>575</v>
      </c>
      <c r="D144" s="634" t="s">
        <v>576</v>
      </c>
      <c r="E144" s="633" t="s">
        <v>552</v>
      </c>
      <c r="F144" s="634" t="s">
        <v>553</v>
      </c>
      <c r="G144" s="633" t="s">
        <v>601</v>
      </c>
      <c r="H144" s="633" t="s">
        <v>1030</v>
      </c>
      <c r="I144" s="633" t="s">
        <v>1031</v>
      </c>
      <c r="J144" s="633" t="s">
        <v>1032</v>
      </c>
      <c r="K144" s="633" t="s">
        <v>1033</v>
      </c>
      <c r="L144" s="635">
        <v>527.85</v>
      </c>
      <c r="M144" s="635">
        <v>1</v>
      </c>
      <c r="N144" s="636">
        <v>527.85</v>
      </c>
    </row>
    <row r="145" spans="1:14" ht="14.4" customHeight="1" x14ac:dyDescent="0.3">
      <c r="A145" s="631" t="s">
        <v>549</v>
      </c>
      <c r="B145" s="632" t="s">
        <v>551</v>
      </c>
      <c r="C145" s="633" t="s">
        <v>575</v>
      </c>
      <c r="D145" s="634" t="s">
        <v>576</v>
      </c>
      <c r="E145" s="633" t="s">
        <v>552</v>
      </c>
      <c r="F145" s="634" t="s">
        <v>553</v>
      </c>
      <c r="G145" s="633" t="s">
        <v>601</v>
      </c>
      <c r="H145" s="633" t="s">
        <v>1034</v>
      </c>
      <c r="I145" s="633" t="s">
        <v>246</v>
      </c>
      <c r="J145" s="633" t="s">
        <v>1035</v>
      </c>
      <c r="K145" s="633"/>
      <c r="L145" s="635">
        <v>202.261982384552</v>
      </c>
      <c r="M145" s="635">
        <v>1</v>
      </c>
      <c r="N145" s="636">
        <v>202.261982384552</v>
      </c>
    </row>
    <row r="146" spans="1:14" ht="14.4" customHeight="1" x14ac:dyDescent="0.3">
      <c r="A146" s="631" t="s">
        <v>549</v>
      </c>
      <c r="B146" s="632" t="s">
        <v>551</v>
      </c>
      <c r="C146" s="633" t="s">
        <v>575</v>
      </c>
      <c r="D146" s="634" t="s">
        <v>576</v>
      </c>
      <c r="E146" s="633" t="s">
        <v>552</v>
      </c>
      <c r="F146" s="634" t="s">
        <v>553</v>
      </c>
      <c r="G146" s="633" t="s">
        <v>601</v>
      </c>
      <c r="H146" s="633" t="s">
        <v>1036</v>
      </c>
      <c r="I146" s="633" t="s">
        <v>1037</v>
      </c>
      <c r="J146" s="633" t="s">
        <v>1038</v>
      </c>
      <c r="K146" s="633" t="s">
        <v>1039</v>
      </c>
      <c r="L146" s="635">
        <v>44.399999999999991</v>
      </c>
      <c r="M146" s="635">
        <v>1</v>
      </c>
      <c r="N146" s="636">
        <v>44.399999999999991</v>
      </c>
    </row>
    <row r="147" spans="1:14" ht="14.4" customHeight="1" x14ac:dyDescent="0.3">
      <c r="A147" s="631" t="s">
        <v>549</v>
      </c>
      <c r="B147" s="632" t="s">
        <v>551</v>
      </c>
      <c r="C147" s="633" t="s">
        <v>575</v>
      </c>
      <c r="D147" s="634" t="s">
        <v>576</v>
      </c>
      <c r="E147" s="633" t="s">
        <v>552</v>
      </c>
      <c r="F147" s="634" t="s">
        <v>553</v>
      </c>
      <c r="G147" s="633" t="s">
        <v>601</v>
      </c>
      <c r="H147" s="633" t="s">
        <v>1040</v>
      </c>
      <c r="I147" s="633" t="s">
        <v>1041</v>
      </c>
      <c r="J147" s="633" t="s">
        <v>1042</v>
      </c>
      <c r="K147" s="633" t="s">
        <v>1043</v>
      </c>
      <c r="L147" s="635">
        <v>59.562047939475335</v>
      </c>
      <c r="M147" s="635">
        <v>5</v>
      </c>
      <c r="N147" s="636">
        <v>297.81023969737669</v>
      </c>
    </row>
    <row r="148" spans="1:14" ht="14.4" customHeight="1" x14ac:dyDescent="0.3">
      <c r="A148" s="631" t="s">
        <v>549</v>
      </c>
      <c r="B148" s="632" t="s">
        <v>551</v>
      </c>
      <c r="C148" s="633" t="s">
        <v>575</v>
      </c>
      <c r="D148" s="634" t="s">
        <v>576</v>
      </c>
      <c r="E148" s="633" t="s">
        <v>552</v>
      </c>
      <c r="F148" s="634" t="s">
        <v>553</v>
      </c>
      <c r="G148" s="633" t="s">
        <v>601</v>
      </c>
      <c r="H148" s="633" t="s">
        <v>1044</v>
      </c>
      <c r="I148" s="633" t="s">
        <v>1045</v>
      </c>
      <c r="J148" s="633" t="s">
        <v>1046</v>
      </c>
      <c r="K148" s="633" t="s">
        <v>1047</v>
      </c>
      <c r="L148" s="635">
        <v>197.47116311951311</v>
      </c>
      <c r="M148" s="635">
        <v>12</v>
      </c>
      <c r="N148" s="636">
        <v>2369.6539574341573</v>
      </c>
    </row>
    <row r="149" spans="1:14" ht="14.4" customHeight="1" x14ac:dyDescent="0.3">
      <c r="A149" s="631" t="s">
        <v>549</v>
      </c>
      <c r="B149" s="632" t="s">
        <v>551</v>
      </c>
      <c r="C149" s="633" t="s">
        <v>575</v>
      </c>
      <c r="D149" s="634" t="s">
        <v>576</v>
      </c>
      <c r="E149" s="633" t="s">
        <v>552</v>
      </c>
      <c r="F149" s="634" t="s">
        <v>553</v>
      </c>
      <c r="G149" s="633" t="s">
        <v>601</v>
      </c>
      <c r="H149" s="633" t="s">
        <v>1048</v>
      </c>
      <c r="I149" s="633" t="s">
        <v>1049</v>
      </c>
      <c r="J149" s="633" t="s">
        <v>1050</v>
      </c>
      <c r="K149" s="633" t="s">
        <v>1051</v>
      </c>
      <c r="L149" s="635">
        <v>49.553333333333313</v>
      </c>
      <c r="M149" s="635">
        <v>3</v>
      </c>
      <c r="N149" s="636">
        <v>148.65999999999994</v>
      </c>
    </row>
    <row r="150" spans="1:14" ht="14.4" customHeight="1" x14ac:dyDescent="0.3">
      <c r="A150" s="631" t="s">
        <v>549</v>
      </c>
      <c r="B150" s="632" t="s">
        <v>551</v>
      </c>
      <c r="C150" s="633" t="s">
        <v>575</v>
      </c>
      <c r="D150" s="634" t="s">
        <v>576</v>
      </c>
      <c r="E150" s="633" t="s">
        <v>552</v>
      </c>
      <c r="F150" s="634" t="s">
        <v>553</v>
      </c>
      <c r="G150" s="633" t="s">
        <v>601</v>
      </c>
      <c r="H150" s="633" t="s">
        <v>688</v>
      </c>
      <c r="I150" s="633" t="s">
        <v>689</v>
      </c>
      <c r="J150" s="633" t="s">
        <v>690</v>
      </c>
      <c r="K150" s="633" t="s">
        <v>691</v>
      </c>
      <c r="L150" s="635">
        <v>266.56819850724202</v>
      </c>
      <c r="M150" s="635">
        <v>1</v>
      </c>
      <c r="N150" s="636">
        <v>266.56819850724202</v>
      </c>
    </row>
    <row r="151" spans="1:14" ht="14.4" customHeight="1" x14ac:dyDescent="0.3">
      <c r="A151" s="631" t="s">
        <v>549</v>
      </c>
      <c r="B151" s="632" t="s">
        <v>551</v>
      </c>
      <c r="C151" s="633" t="s">
        <v>575</v>
      </c>
      <c r="D151" s="634" t="s">
        <v>576</v>
      </c>
      <c r="E151" s="633" t="s">
        <v>552</v>
      </c>
      <c r="F151" s="634" t="s">
        <v>553</v>
      </c>
      <c r="G151" s="633" t="s">
        <v>601</v>
      </c>
      <c r="H151" s="633" t="s">
        <v>1052</v>
      </c>
      <c r="I151" s="633" t="s">
        <v>246</v>
      </c>
      <c r="J151" s="633" t="s">
        <v>1053</v>
      </c>
      <c r="K151" s="633"/>
      <c r="L151" s="635">
        <v>75.957896431817915</v>
      </c>
      <c r="M151" s="635">
        <v>5</v>
      </c>
      <c r="N151" s="636">
        <v>379.78948215908957</v>
      </c>
    </row>
    <row r="152" spans="1:14" ht="14.4" customHeight="1" x14ac:dyDescent="0.3">
      <c r="A152" s="631" t="s">
        <v>549</v>
      </c>
      <c r="B152" s="632" t="s">
        <v>551</v>
      </c>
      <c r="C152" s="633" t="s">
        <v>575</v>
      </c>
      <c r="D152" s="634" t="s">
        <v>576</v>
      </c>
      <c r="E152" s="633" t="s">
        <v>552</v>
      </c>
      <c r="F152" s="634" t="s">
        <v>553</v>
      </c>
      <c r="G152" s="633" t="s">
        <v>601</v>
      </c>
      <c r="H152" s="633" t="s">
        <v>1054</v>
      </c>
      <c r="I152" s="633" t="s">
        <v>1055</v>
      </c>
      <c r="J152" s="633" t="s">
        <v>738</v>
      </c>
      <c r="K152" s="633" t="s">
        <v>1056</v>
      </c>
      <c r="L152" s="635">
        <v>56.969695463466799</v>
      </c>
      <c r="M152" s="635">
        <v>1</v>
      </c>
      <c r="N152" s="636">
        <v>56.969695463466799</v>
      </c>
    </row>
    <row r="153" spans="1:14" ht="14.4" customHeight="1" x14ac:dyDescent="0.3">
      <c r="A153" s="631" t="s">
        <v>549</v>
      </c>
      <c r="B153" s="632" t="s">
        <v>551</v>
      </c>
      <c r="C153" s="633" t="s">
        <v>575</v>
      </c>
      <c r="D153" s="634" t="s">
        <v>576</v>
      </c>
      <c r="E153" s="633" t="s">
        <v>552</v>
      </c>
      <c r="F153" s="634" t="s">
        <v>553</v>
      </c>
      <c r="G153" s="633" t="s">
        <v>601</v>
      </c>
      <c r="H153" s="633" t="s">
        <v>700</v>
      </c>
      <c r="I153" s="633" t="s">
        <v>246</v>
      </c>
      <c r="J153" s="633" t="s">
        <v>701</v>
      </c>
      <c r="K153" s="633"/>
      <c r="L153" s="635">
        <v>46.14</v>
      </c>
      <c r="M153" s="635">
        <v>1</v>
      </c>
      <c r="N153" s="636">
        <v>46.14</v>
      </c>
    </row>
    <row r="154" spans="1:14" ht="14.4" customHeight="1" x14ac:dyDescent="0.3">
      <c r="A154" s="631" t="s">
        <v>549</v>
      </c>
      <c r="B154" s="632" t="s">
        <v>551</v>
      </c>
      <c r="C154" s="633" t="s">
        <v>575</v>
      </c>
      <c r="D154" s="634" t="s">
        <v>576</v>
      </c>
      <c r="E154" s="633" t="s">
        <v>552</v>
      </c>
      <c r="F154" s="634" t="s">
        <v>553</v>
      </c>
      <c r="G154" s="633" t="s">
        <v>601</v>
      </c>
      <c r="H154" s="633" t="s">
        <v>702</v>
      </c>
      <c r="I154" s="633" t="s">
        <v>703</v>
      </c>
      <c r="J154" s="633" t="s">
        <v>704</v>
      </c>
      <c r="K154" s="633" t="s">
        <v>705</v>
      </c>
      <c r="L154" s="635">
        <v>29.31</v>
      </c>
      <c r="M154" s="635">
        <v>2</v>
      </c>
      <c r="N154" s="636">
        <v>58.62</v>
      </c>
    </row>
    <row r="155" spans="1:14" ht="14.4" customHeight="1" x14ac:dyDescent="0.3">
      <c r="A155" s="631" t="s">
        <v>549</v>
      </c>
      <c r="B155" s="632" t="s">
        <v>551</v>
      </c>
      <c r="C155" s="633" t="s">
        <v>575</v>
      </c>
      <c r="D155" s="634" t="s">
        <v>576</v>
      </c>
      <c r="E155" s="633" t="s">
        <v>552</v>
      </c>
      <c r="F155" s="634" t="s">
        <v>553</v>
      </c>
      <c r="G155" s="633" t="s">
        <v>601</v>
      </c>
      <c r="H155" s="633" t="s">
        <v>1057</v>
      </c>
      <c r="I155" s="633" t="s">
        <v>246</v>
      </c>
      <c r="J155" s="633" t="s">
        <v>1058</v>
      </c>
      <c r="K155" s="633"/>
      <c r="L155" s="635">
        <v>192.89366542716886</v>
      </c>
      <c r="M155" s="635">
        <v>1</v>
      </c>
      <c r="N155" s="636">
        <v>192.89366542716886</v>
      </c>
    </row>
    <row r="156" spans="1:14" ht="14.4" customHeight="1" x14ac:dyDescent="0.3">
      <c r="A156" s="631" t="s">
        <v>549</v>
      </c>
      <c r="B156" s="632" t="s">
        <v>551</v>
      </c>
      <c r="C156" s="633" t="s">
        <v>575</v>
      </c>
      <c r="D156" s="634" t="s">
        <v>576</v>
      </c>
      <c r="E156" s="633" t="s">
        <v>552</v>
      </c>
      <c r="F156" s="634" t="s">
        <v>553</v>
      </c>
      <c r="G156" s="633" t="s">
        <v>601</v>
      </c>
      <c r="H156" s="633" t="s">
        <v>1059</v>
      </c>
      <c r="I156" s="633" t="s">
        <v>1060</v>
      </c>
      <c r="J156" s="633" t="s">
        <v>1061</v>
      </c>
      <c r="K156" s="633" t="s">
        <v>1062</v>
      </c>
      <c r="L156" s="635">
        <v>108.63399999999997</v>
      </c>
      <c r="M156" s="635">
        <v>10</v>
      </c>
      <c r="N156" s="636">
        <v>1086.3399999999997</v>
      </c>
    </row>
    <row r="157" spans="1:14" ht="14.4" customHeight="1" x14ac:dyDescent="0.3">
      <c r="A157" s="631" t="s">
        <v>549</v>
      </c>
      <c r="B157" s="632" t="s">
        <v>551</v>
      </c>
      <c r="C157" s="633" t="s">
        <v>575</v>
      </c>
      <c r="D157" s="634" t="s">
        <v>576</v>
      </c>
      <c r="E157" s="633" t="s">
        <v>552</v>
      </c>
      <c r="F157" s="634" t="s">
        <v>553</v>
      </c>
      <c r="G157" s="633" t="s">
        <v>601</v>
      </c>
      <c r="H157" s="633" t="s">
        <v>706</v>
      </c>
      <c r="I157" s="633" t="s">
        <v>706</v>
      </c>
      <c r="J157" s="633" t="s">
        <v>707</v>
      </c>
      <c r="K157" s="633" t="s">
        <v>708</v>
      </c>
      <c r="L157" s="635">
        <v>75.87</v>
      </c>
      <c r="M157" s="635">
        <v>14</v>
      </c>
      <c r="N157" s="636">
        <v>1062.18</v>
      </c>
    </row>
    <row r="158" spans="1:14" ht="14.4" customHeight="1" x14ac:dyDescent="0.3">
      <c r="A158" s="631" t="s">
        <v>549</v>
      </c>
      <c r="B158" s="632" t="s">
        <v>551</v>
      </c>
      <c r="C158" s="633" t="s">
        <v>575</v>
      </c>
      <c r="D158" s="634" t="s">
        <v>576</v>
      </c>
      <c r="E158" s="633" t="s">
        <v>552</v>
      </c>
      <c r="F158" s="634" t="s">
        <v>553</v>
      </c>
      <c r="G158" s="633" t="s">
        <v>601</v>
      </c>
      <c r="H158" s="633" t="s">
        <v>1063</v>
      </c>
      <c r="I158" s="633" t="s">
        <v>1064</v>
      </c>
      <c r="J158" s="633" t="s">
        <v>690</v>
      </c>
      <c r="K158" s="633" t="s">
        <v>1065</v>
      </c>
      <c r="L158" s="635">
        <v>50.600001909875061</v>
      </c>
      <c r="M158" s="635">
        <v>5</v>
      </c>
      <c r="N158" s="636">
        <v>253.00000954937531</v>
      </c>
    </row>
    <row r="159" spans="1:14" ht="14.4" customHeight="1" x14ac:dyDescent="0.3">
      <c r="A159" s="631" t="s">
        <v>549</v>
      </c>
      <c r="B159" s="632" t="s">
        <v>551</v>
      </c>
      <c r="C159" s="633" t="s">
        <v>575</v>
      </c>
      <c r="D159" s="634" t="s">
        <v>576</v>
      </c>
      <c r="E159" s="633" t="s">
        <v>552</v>
      </c>
      <c r="F159" s="634" t="s">
        <v>553</v>
      </c>
      <c r="G159" s="633" t="s">
        <v>601</v>
      </c>
      <c r="H159" s="633" t="s">
        <v>1066</v>
      </c>
      <c r="I159" s="633" t="s">
        <v>1067</v>
      </c>
      <c r="J159" s="633" t="s">
        <v>1068</v>
      </c>
      <c r="K159" s="633" t="s">
        <v>1069</v>
      </c>
      <c r="L159" s="635">
        <v>723.18855465659999</v>
      </c>
      <c r="M159" s="635">
        <v>2</v>
      </c>
      <c r="N159" s="636">
        <v>1446.3771093132</v>
      </c>
    </row>
    <row r="160" spans="1:14" ht="14.4" customHeight="1" x14ac:dyDescent="0.3">
      <c r="A160" s="631" t="s">
        <v>549</v>
      </c>
      <c r="B160" s="632" t="s">
        <v>551</v>
      </c>
      <c r="C160" s="633" t="s">
        <v>575</v>
      </c>
      <c r="D160" s="634" t="s">
        <v>576</v>
      </c>
      <c r="E160" s="633" t="s">
        <v>552</v>
      </c>
      <c r="F160" s="634" t="s">
        <v>553</v>
      </c>
      <c r="G160" s="633" t="s">
        <v>601</v>
      </c>
      <c r="H160" s="633" t="s">
        <v>709</v>
      </c>
      <c r="I160" s="633" t="s">
        <v>246</v>
      </c>
      <c r="J160" s="633" t="s">
        <v>710</v>
      </c>
      <c r="K160" s="633" t="s">
        <v>711</v>
      </c>
      <c r="L160" s="635">
        <v>23.7</v>
      </c>
      <c r="M160" s="635">
        <v>12</v>
      </c>
      <c r="N160" s="636">
        <v>284.39999999999998</v>
      </c>
    </row>
    <row r="161" spans="1:14" ht="14.4" customHeight="1" x14ac:dyDescent="0.3">
      <c r="A161" s="631" t="s">
        <v>549</v>
      </c>
      <c r="B161" s="632" t="s">
        <v>551</v>
      </c>
      <c r="C161" s="633" t="s">
        <v>575</v>
      </c>
      <c r="D161" s="634" t="s">
        <v>576</v>
      </c>
      <c r="E161" s="633" t="s">
        <v>552</v>
      </c>
      <c r="F161" s="634" t="s">
        <v>553</v>
      </c>
      <c r="G161" s="633" t="s">
        <v>601</v>
      </c>
      <c r="H161" s="633" t="s">
        <v>712</v>
      </c>
      <c r="I161" s="633" t="s">
        <v>246</v>
      </c>
      <c r="J161" s="633" t="s">
        <v>713</v>
      </c>
      <c r="K161" s="633" t="s">
        <v>711</v>
      </c>
      <c r="L161" s="635">
        <v>24.037194261613511</v>
      </c>
      <c r="M161" s="635">
        <v>6</v>
      </c>
      <c r="N161" s="636">
        <v>144.22316556968107</v>
      </c>
    </row>
    <row r="162" spans="1:14" ht="14.4" customHeight="1" x14ac:dyDescent="0.3">
      <c r="A162" s="631" t="s">
        <v>549</v>
      </c>
      <c r="B162" s="632" t="s">
        <v>551</v>
      </c>
      <c r="C162" s="633" t="s">
        <v>575</v>
      </c>
      <c r="D162" s="634" t="s">
        <v>576</v>
      </c>
      <c r="E162" s="633" t="s">
        <v>552</v>
      </c>
      <c r="F162" s="634" t="s">
        <v>553</v>
      </c>
      <c r="G162" s="633" t="s">
        <v>601</v>
      </c>
      <c r="H162" s="633" t="s">
        <v>1070</v>
      </c>
      <c r="I162" s="633" t="s">
        <v>1071</v>
      </c>
      <c r="J162" s="633" t="s">
        <v>1072</v>
      </c>
      <c r="K162" s="633" t="s">
        <v>1073</v>
      </c>
      <c r="L162" s="635">
        <v>127.18</v>
      </c>
      <c r="M162" s="635">
        <v>1</v>
      </c>
      <c r="N162" s="636">
        <v>127.18</v>
      </c>
    </row>
    <row r="163" spans="1:14" ht="14.4" customHeight="1" x14ac:dyDescent="0.3">
      <c r="A163" s="631" t="s">
        <v>549</v>
      </c>
      <c r="B163" s="632" t="s">
        <v>551</v>
      </c>
      <c r="C163" s="633" t="s">
        <v>575</v>
      </c>
      <c r="D163" s="634" t="s">
        <v>576</v>
      </c>
      <c r="E163" s="633" t="s">
        <v>552</v>
      </c>
      <c r="F163" s="634" t="s">
        <v>553</v>
      </c>
      <c r="G163" s="633" t="s">
        <v>601</v>
      </c>
      <c r="H163" s="633" t="s">
        <v>1074</v>
      </c>
      <c r="I163" s="633" t="s">
        <v>1075</v>
      </c>
      <c r="J163" s="633" t="s">
        <v>1076</v>
      </c>
      <c r="K163" s="633" t="s">
        <v>695</v>
      </c>
      <c r="L163" s="635">
        <v>38.94</v>
      </c>
      <c r="M163" s="635">
        <v>2</v>
      </c>
      <c r="N163" s="636">
        <v>77.88</v>
      </c>
    </row>
    <row r="164" spans="1:14" ht="14.4" customHeight="1" x14ac:dyDescent="0.3">
      <c r="A164" s="631" t="s">
        <v>549</v>
      </c>
      <c r="B164" s="632" t="s">
        <v>551</v>
      </c>
      <c r="C164" s="633" t="s">
        <v>575</v>
      </c>
      <c r="D164" s="634" t="s">
        <v>576</v>
      </c>
      <c r="E164" s="633" t="s">
        <v>552</v>
      </c>
      <c r="F164" s="634" t="s">
        <v>553</v>
      </c>
      <c r="G164" s="633" t="s">
        <v>601</v>
      </c>
      <c r="H164" s="633" t="s">
        <v>717</v>
      </c>
      <c r="I164" s="633" t="s">
        <v>718</v>
      </c>
      <c r="J164" s="633" t="s">
        <v>719</v>
      </c>
      <c r="K164" s="633" t="s">
        <v>720</v>
      </c>
      <c r="L164" s="635">
        <v>34.189594364991024</v>
      </c>
      <c r="M164" s="635">
        <v>1</v>
      </c>
      <c r="N164" s="636">
        <v>34.189594364991024</v>
      </c>
    </row>
    <row r="165" spans="1:14" ht="14.4" customHeight="1" x14ac:dyDescent="0.3">
      <c r="A165" s="631" t="s">
        <v>549</v>
      </c>
      <c r="B165" s="632" t="s">
        <v>551</v>
      </c>
      <c r="C165" s="633" t="s">
        <v>575</v>
      </c>
      <c r="D165" s="634" t="s">
        <v>576</v>
      </c>
      <c r="E165" s="633" t="s">
        <v>552</v>
      </c>
      <c r="F165" s="634" t="s">
        <v>553</v>
      </c>
      <c r="G165" s="633" t="s">
        <v>601</v>
      </c>
      <c r="H165" s="633" t="s">
        <v>1077</v>
      </c>
      <c r="I165" s="633" t="s">
        <v>1078</v>
      </c>
      <c r="J165" s="633" t="s">
        <v>1079</v>
      </c>
      <c r="K165" s="633"/>
      <c r="L165" s="635">
        <v>76.08</v>
      </c>
      <c r="M165" s="635">
        <v>2</v>
      </c>
      <c r="N165" s="636">
        <v>152.16</v>
      </c>
    </row>
    <row r="166" spans="1:14" ht="14.4" customHeight="1" x14ac:dyDescent="0.3">
      <c r="A166" s="631" t="s">
        <v>549</v>
      </c>
      <c r="B166" s="632" t="s">
        <v>551</v>
      </c>
      <c r="C166" s="633" t="s">
        <v>575</v>
      </c>
      <c r="D166" s="634" t="s">
        <v>576</v>
      </c>
      <c r="E166" s="633" t="s">
        <v>552</v>
      </c>
      <c r="F166" s="634" t="s">
        <v>553</v>
      </c>
      <c r="G166" s="633" t="s">
        <v>601</v>
      </c>
      <c r="H166" s="633" t="s">
        <v>725</v>
      </c>
      <c r="I166" s="633" t="s">
        <v>726</v>
      </c>
      <c r="J166" s="633" t="s">
        <v>727</v>
      </c>
      <c r="K166" s="633" t="s">
        <v>728</v>
      </c>
      <c r="L166" s="635">
        <v>73.60499999999999</v>
      </c>
      <c r="M166" s="635">
        <v>2</v>
      </c>
      <c r="N166" s="636">
        <v>147.20999999999998</v>
      </c>
    </row>
    <row r="167" spans="1:14" ht="14.4" customHeight="1" x14ac:dyDescent="0.3">
      <c r="A167" s="631" t="s">
        <v>549</v>
      </c>
      <c r="B167" s="632" t="s">
        <v>551</v>
      </c>
      <c r="C167" s="633" t="s">
        <v>575</v>
      </c>
      <c r="D167" s="634" t="s">
        <v>576</v>
      </c>
      <c r="E167" s="633" t="s">
        <v>552</v>
      </c>
      <c r="F167" s="634" t="s">
        <v>553</v>
      </c>
      <c r="G167" s="633" t="s">
        <v>601</v>
      </c>
      <c r="H167" s="633" t="s">
        <v>1080</v>
      </c>
      <c r="I167" s="633" t="s">
        <v>1081</v>
      </c>
      <c r="J167" s="633" t="s">
        <v>1082</v>
      </c>
      <c r="K167" s="633" t="s">
        <v>1083</v>
      </c>
      <c r="L167" s="635">
        <v>160.51</v>
      </c>
      <c r="M167" s="635">
        <v>1</v>
      </c>
      <c r="N167" s="636">
        <v>160.51</v>
      </c>
    </row>
    <row r="168" spans="1:14" ht="14.4" customHeight="1" x14ac:dyDescent="0.3">
      <c r="A168" s="631" t="s">
        <v>549</v>
      </c>
      <c r="B168" s="632" t="s">
        <v>551</v>
      </c>
      <c r="C168" s="633" t="s">
        <v>575</v>
      </c>
      <c r="D168" s="634" t="s">
        <v>576</v>
      </c>
      <c r="E168" s="633" t="s">
        <v>552</v>
      </c>
      <c r="F168" s="634" t="s">
        <v>553</v>
      </c>
      <c r="G168" s="633" t="s">
        <v>601</v>
      </c>
      <c r="H168" s="633" t="s">
        <v>1084</v>
      </c>
      <c r="I168" s="633" t="s">
        <v>1085</v>
      </c>
      <c r="J168" s="633" t="s">
        <v>1086</v>
      </c>
      <c r="K168" s="633" t="s">
        <v>1087</v>
      </c>
      <c r="L168" s="635">
        <v>72.153916017247525</v>
      </c>
      <c r="M168" s="635">
        <v>3</v>
      </c>
      <c r="N168" s="636">
        <v>216.46174805174257</v>
      </c>
    </row>
    <row r="169" spans="1:14" ht="14.4" customHeight="1" x14ac:dyDescent="0.3">
      <c r="A169" s="631" t="s">
        <v>549</v>
      </c>
      <c r="B169" s="632" t="s">
        <v>551</v>
      </c>
      <c r="C169" s="633" t="s">
        <v>575</v>
      </c>
      <c r="D169" s="634" t="s">
        <v>576</v>
      </c>
      <c r="E169" s="633" t="s">
        <v>552</v>
      </c>
      <c r="F169" s="634" t="s">
        <v>553</v>
      </c>
      <c r="G169" s="633" t="s">
        <v>601</v>
      </c>
      <c r="H169" s="633" t="s">
        <v>1088</v>
      </c>
      <c r="I169" s="633" t="s">
        <v>1089</v>
      </c>
      <c r="J169" s="633" t="s">
        <v>1090</v>
      </c>
      <c r="K169" s="633" t="s">
        <v>1091</v>
      </c>
      <c r="L169" s="635">
        <v>334.40872321968527</v>
      </c>
      <c r="M169" s="635">
        <v>2</v>
      </c>
      <c r="N169" s="636">
        <v>668.81744643937054</v>
      </c>
    </row>
    <row r="170" spans="1:14" ht="14.4" customHeight="1" x14ac:dyDescent="0.3">
      <c r="A170" s="631" t="s">
        <v>549</v>
      </c>
      <c r="B170" s="632" t="s">
        <v>551</v>
      </c>
      <c r="C170" s="633" t="s">
        <v>575</v>
      </c>
      <c r="D170" s="634" t="s">
        <v>576</v>
      </c>
      <c r="E170" s="633" t="s">
        <v>552</v>
      </c>
      <c r="F170" s="634" t="s">
        <v>553</v>
      </c>
      <c r="G170" s="633" t="s">
        <v>601</v>
      </c>
      <c r="H170" s="633" t="s">
        <v>1092</v>
      </c>
      <c r="I170" s="633" t="s">
        <v>1093</v>
      </c>
      <c r="J170" s="633" t="s">
        <v>1094</v>
      </c>
      <c r="K170" s="633" t="s">
        <v>1095</v>
      </c>
      <c r="L170" s="635">
        <v>339.94000000000005</v>
      </c>
      <c r="M170" s="635">
        <v>3</v>
      </c>
      <c r="N170" s="636">
        <v>1019.8200000000002</v>
      </c>
    </row>
    <row r="171" spans="1:14" ht="14.4" customHeight="1" x14ac:dyDescent="0.3">
      <c r="A171" s="631" t="s">
        <v>549</v>
      </c>
      <c r="B171" s="632" t="s">
        <v>551</v>
      </c>
      <c r="C171" s="633" t="s">
        <v>575</v>
      </c>
      <c r="D171" s="634" t="s">
        <v>576</v>
      </c>
      <c r="E171" s="633" t="s">
        <v>552</v>
      </c>
      <c r="F171" s="634" t="s">
        <v>553</v>
      </c>
      <c r="G171" s="633" t="s">
        <v>601</v>
      </c>
      <c r="H171" s="633" t="s">
        <v>1096</v>
      </c>
      <c r="I171" s="633" t="s">
        <v>1097</v>
      </c>
      <c r="J171" s="633" t="s">
        <v>1098</v>
      </c>
      <c r="K171" s="633" t="s">
        <v>1099</v>
      </c>
      <c r="L171" s="635">
        <v>101.664634565569</v>
      </c>
      <c r="M171" s="635">
        <v>4</v>
      </c>
      <c r="N171" s="636">
        <v>406.65853826227601</v>
      </c>
    </row>
    <row r="172" spans="1:14" ht="14.4" customHeight="1" x14ac:dyDescent="0.3">
      <c r="A172" s="631" t="s">
        <v>549</v>
      </c>
      <c r="B172" s="632" t="s">
        <v>551</v>
      </c>
      <c r="C172" s="633" t="s">
        <v>575</v>
      </c>
      <c r="D172" s="634" t="s">
        <v>576</v>
      </c>
      <c r="E172" s="633" t="s">
        <v>552</v>
      </c>
      <c r="F172" s="634" t="s">
        <v>553</v>
      </c>
      <c r="G172" s="633" t="s">
        <v>601</v>
      </c>
      <c r="H172" s="633" t="s">
        <v>732</v>
      </c>
      <c r="I172" s="633" t="s">
        <v>733</v>
      </c>
      <c r="J172" s="633" t="s">
        <v>734</v>
      </c>
      <c r="K172" s="633" t="s">
        <v>735</v>
      </c>
      <c r="L172" s="635">
        <v>20.024999999999999</v>
      </c>
      <c r="M172" s="635">
        <v>40</v>
      </c>
      <c r="N172" s="636">
        <v>801</v>
      </c>
    </row>
    <row r="173" spans="1:14" ht="14.4" customHeight="1" x14ac:dyDescent="0.3">
      <c r="A173" s="631" t="s">
        <v>549</v>
      </c>
      <c r="B173" s="632" t="s">
        <v>551</v>
      </c>
      <c r="C173" s="633" t="s">
        <v>575</v>
      </c>
      <c r="D173" s="634" t="s">
        <v>576</v>
      </c>
      <c r="E173" s="633" t="s">
        <v>552</v>
      </c>
      <c r="F173" s="634" t="s">
        <v>553</v>
      </c>
      <c r="G173" s="633" t="s">
        <v>601</v>
      </c>
      <c r="H173" s="633" t="s">
        <v>1100</v>
      </c>
      <c r="I173" s="633" t="s">
        <v>1100</v>
      </c>
      <c r="J173" s="633" t="s">
        <v>1101</v>
      </c>
      <c r="K173" s="633" t="s">
        <v>1102</v>
      </c>
      <c r="L173" s="635">
        <v>649.67091081077308</v>
      </c>
      <c r="M173" s="635">
        <v>10</v>
      </c>
      <c r="N173" s="636">
        <v>6496.7091081077306</v>
      </c>
    </row>
    <row r="174" spans="1:14" ht="14.4" customHeight="1" x14ac:dyDescent="0.3">
      <c r="A174" s="631" t="s">
        <v>549</v>
      </c>
      <c r="B174" s="632" t="s">
        <v>551</v>
      </c>
      <c r="C174" s="633" t="s">
        <v>575</v>
      </c>
      <c r="D174" s="634" t="s">
        <v>576</v>
      </c>
      <c r="E174" s="633" t="s">
        <v>552</v>
      </c>
      <c r="F174" s="634" t="s">
        <v>553</v>
      </c>
      <c r="G174" s="633" t="s">
        <v>601</v>
      </c>
      <c r="H174" s="633" t="s">
        <v>1103</v>
      </c>
      <c r="I174" s="633" t="s">
        <v>246</v>
      </c>
      <c r="J174" s="633" t="s">
        <v>1104</v>
      </c>
      <c r="K174" s="633"/>
      <c r="L174" s="635">
        <v>56.168003629100298</v>
      </c>
      <c r="M174" s="635">
        <v>1</v>
      </c>
      <c r="N174" s="636">
        <v>56.168003629100298</v>
      </c>
    </row>
    <row r="175" spans="1:14" ht="14.4" customHeight="1" x14ac:dyDescent="0.3">
      <c r="A175" s="631" t="s">
        <v>549</v>
      </c>
      <c r="B175" s="632" t="s">
        <v>551</v>
      </c>
      <c r="C175" s="633" t="s">
        <v>575</v>
      </c>
      <c r="D175" s="634" t="s">
        <v>576</v>
      </c>
      <c r="E175" s="633" t="s">
        <v>552</v>
      </c>
      <c r="F175" s="634" t="s">
        <v>553</v>
      </c>
      <c r="G175" s="633" t="s">
        <v>601</v>
      </c>
      <c r="H175" s="633" t="s">
        <v>1105</v>
      </c>
      <c r="I175" s="633" t="s">
        <v>246</v>
      </c>
      <c r="J175" s="633" t="s">
        <v>1106</v>
      </c>
      <c r="K175" s="633"/>
      <c r="L175" s="635">
        <v>143.20999999999998</v>
      </c>
      <c r="M175" s="635">
        <v>4</v>
      </c>
      <c r="N175" s="636">
        <v>572.83999999999992</v>
      </c>
    </row>
    <row r="176" spans="1:14" ht="14.4" customHeight="1" x14ac:dyDescent="0.3">
      <c r="A176" s="631" t="s">
        <v>549</v>
      </c>
      <c r="B176" s="632" t="s">
        <v>551</v>
      </c>
      <c r="C176" s="633" t="s">
        <v>575</v>
      </c>
      <c r="D176" s="634" t="s">
        <v>576</v>
      </c>
      <c r="E176" s="633" t="s">
        <v>552</v>
      </c>
      <c r="F176" s="634" t="s">
        <v>553</v>
      </c>
      <c r="G176" s="633" t="s">
        <v>601</v>
      </c>
      <c r="H176" s="633" t="s">
        <v>743</v>
      </c>
      <c r="I176" s="633" t="s">
        <v>744</v>
      </c>
      <c r="J176" s="633" t="s">
        <v>745</v>
      </c>
      <c r="K176" s="633" t="s">
        <v>746</v>
      </c>
      <c r="L176" s="635">
        <v>18.879999999999995</v>
      </c>
      <c r="M176" s="635">
        <v>6</v>
      </c>
      <c r="N176" s="636">
        <v>113.27999999999997</v>
      </c>
    </row>
    <row r="177" spans="1:14" ht="14.4" customHeight="1" x14ac:dyDescent="0.3">
      <c r="A177" s="631" t="s">
        <v>549</v>
      </c>
      <c r="B177" s="632" t="s">
        <v>551</v>
      </c>
      <c r="C177" s="633" t="s">
        <v>575</v>
      </c>
      <c r="D177" s="634" t="s">
        <v>576</v>
      </c>
      <c r="E177" s="633" t="s">
        <v>552</v>
      </c>
      <c r="F177" s="634" t="s">
        <v>553</v>
      </c>
      <c r="G177" s="633" t="s">
        <v>601</v>
      </c>
      <c r="H177" s="633" t="s">
        <v>747</v>
      </c>
      <c r="I177" s="633" t="s">
        <v>748</v>
      </c>
      <c r="J177" s="633" t="s">
        <v>738</v>
      </c>
      <c r="K177" s="633" t="s">
        <v>749</v>
      </c>
      <c r="L177" s="635">
        <v>51.0498180727866</v>
      </c>
      <c r="M177" s="635">
        <v>3</v>
      </c>
      <c r="N177" s="636">
        <v>153.14945421835981</v>
      </c>
    </row>
    <row r="178" spans="1:14" ht="14.4" customHeight="1" x14ac:dyDescent="0.3">
      <c r="A178" s="631" t="s">
        <v>549</v>
      </c>
      <c r="B178" s="632" t="s">
        <v>551</v>
      </c>
      <c r="C178" s="633" t="s">
        <v>575</v>
      </c>
      <c r="D178" s="634" t="s">
        <v>576</v>
      </c>
      <c r="E178" s="633" t="s">
        <v>552</v>
      </c>
      <c r="F178" s="634" t="s">
        <v>553</v>
      </c>
      <c r="G178" s="633" t="s">
        <v>601</v>
      </c>
      <c r="H178" s="633" t="s">
        <v>750</v>
      </c>
      <c r="I178" s="633" t="s">
        <v>751</v>
      </c>
      <c r="J178" s="633" t="s">
        <v>752</v>
      </c>
      <c r="K178" s="633" t="s">
        <v>753</v>
      </c>
      <c r="L178" s="635">
        <v>100.35</v>
      </c>
      <c r="M178" s="635">
        <v>1</v>
      </c>
      <c r="N178" s="636">
        <v>100.35</v>
      </c>
    </row>
    <row r="179" spans="1:14" ht="14.4" customHeight="1" x14ac:dyDescent="0.3">
      <c r="A179" s="631" t="s">
        <v>549</v>
      </c>
      <c r="B179" s="632" t="s">
        <v>551</v>
      </c>
      <c r="C179" s="633" t="s">
        <v>575</v>
      </c>
      <c r="D179" s="634" t="s">
        <v>576</v>
      </c>
      <c r="E179" s="633" t="s">
        <v>552</v>
      </c>
      <c r="F179" s="634" t="s">
        <v>553</v>
      </c>
      <c r="G179" s="633" t="s">
        <v>601</v>
      </c>
      <c r="H179" s="633" t="s">
        <v>1107</v>
      </c>
      <c r="I179" s="633" t="s">
        <v>1108</v>
      </c>
      <c r="J179" s="633" t="s">
        <v>1109</v>
      </c>
      <c r="K179" s="633" t="s">
        <v>1110</v>
      </c>
      <c r="L179" s="635">
        <v>112.42</v>
      </c>
      <c r="M179" s="635">
        <v>1</v>
      </c>
      <c r="N179" s="636">
        <v>112.42</v>
      </c>
    </row>
    <row r="180" spans="1:14" ht="14.4" customHeight="1" x14ac:dyDescent="0.3">
      <c r="A180" s="631" t="s">
        <v>549</v>
      </c>
      <c r="B180" s="632" t="s">
        <v>551</v>
      </c>
      <c r="C180" s="633" t="s">
        <v>575</v>
      </c>
      <c r="D180" s="634" t="s">
        <v>576</v>
      </c>
      <c r="E180" s="633" t="s">
        <v>552</v>
      </c>
      <c r="F180" s="634" t="s">
        <v>553</v>
      </c>
      <c r="G180" s="633" t="s">
        <v>601</v>
      </c>
      <c r="H180" s="633" t="s">
        <v>1111</v>
      </c>
      <c r="I180" s="633" t="s">
        <v>1112</v>
      </c>
      <c r="J180" s="633" t="s">
        <v>1113</v>
      </c>
      <c r="K180" s="633" t="s">
        <v>1114</v>
      </c>
      <c r="L180" s="635">
        <v>57.83</v>
      </c>
      <c r="M180" s="635">
        <v>2</v>
      </c>
      <c r="N180" s="636">
        <v>115.66</v>
      </c>
    </row>
    <row r="181" spans="1:14" ht="14.4" customHeight="1" x14ac:dyDescent="0.3">
      <c r="A181" s="631" t="s">
        <v>549</v>
      </c>
      <c r="B181" s="632" t="s">
        <v>551</v>
      </c>
      <c r="C181" s="633" t="s">
        <v>575</v>
      </c>
      <c r="D181" s="634" t="s">
        <v>576</v>
      </c>
      <c r="E181" s="633" t="s">
        <v>552</v>
      </c>
      <c r="F181" s="634" t="s">
        <v>553</v>
      </c>
      <c r="G181" s="633" t="s">
        <v>601</v>
      </c>
      <c r="H181" s="633" t="s">
        <v>766</v>
      </c>
      <c r="I181" s="633" t="s">
        <v>767</v>
      </c>
      <c r="J181" s="633" t="s">
        <v>768</v>
      </c>
      <c r="K181" s="633" t="s">
        <v>769</v>
      </c>
      <c r="L181" s="635">
        <v>83.289860573696757</v>
      </c>
      <c r="M181" s="635">
        <v>6</v>
      </c>
      <c r="N181" s="636">
        <v>499.73916344218054</v>
      </c>
    </row>
    <row r="182" spans="1:14" ht="14.4" customHeight="1" x14ac:dyDescent="0.3">
      <c r="A182" s="631" t="s">
        <v>549</v>
      </c>
      <c r="B182" s="632" t="s">
        <v>551</v>
      </c>
      <c r="C182" s="633" t="s">
        <v>575</v>
      </c>
      <c r="D182" s="634" t="s">
        <v>576</v>
      </c>
      <c r="E182" s="633" t="s">
        <v>552</v>
      </c>
      <c r="F182" s="634" t="s">
        <v>553</v>
      </c>
      <c r="G182" s="633" t="s">
        <v>601</v>
      </c>
      <c r="H182" s="633" t="s">
        <v>770</v>
      </c>
      <c r="I182" s="633" t="s">
        <v>771</v>
      </c>
      <c r="J182" s="633" t="s">
        <v>772</v>
      </c>
      <c r="K182" s="633" t="s">
        <v>773</v>
      </c>
      <c r="L182" s="635">
        <v>34.419999999999995</v>
      </c>
      <c r="M182" s="635">
        <v>168</v>
      </c>
      <c r="N182" s="636">
        <v>5782.5599999999995</v>
      </c>
    </row>
    <row r="183" spans="1:14" ht="14.4" customHeight="1" x14ac:dyDescent="0.3">
      <c r="A183" s="631" t="s">
        <v>549</v>
      </c>
      <c r="B183" s="632" t="s">
        <v>551</v>
      </c>
      <c r="C183" s="633" t="s">
        <v>575</v>
      </c>
      <c r="D183" s="634" t="s">
        <v>576</v>
      </c>
      <c r="E183" s="633" t="s">
        <v>552</v>
      </c>
      <c r="F183" s="634" t="s">
        <v>553</v>
      </c>
      <c r="G183" s="633" t="s">
        <v>601</v>
      </c>
      <c r="H183" s="633" t="s">
        <v>774</v>
      </c>
      <c r="I183" s="633" t="s">
        <v>775</v>
      </c>
      <c r="J183" s="633" t="s">
        <v>776</v>
      </c>
      <c r="K183" s="633" t="s">
        <v>695</v>
      </c>
      <c r="L183" s="635">
        <v>12.51</v>
      </c>
      <c r="M183" s="635">
        <v>5</v>
      </c>
      <c r="N183" s="636">
        <v>62.55</v>
      </c>
    </row>
    <row r="184" spans="1:14" ht="14.4" customHeight="1" x14ac:dyDescent="0.3">
      <c r="A184" s="631" t="s">
        <v>549</v>
      </c>
      <c r="B184" s="632" t="s">
        <v>551</v>
      </c>
      <c r="C184" s="633" t="s">
        <v>575</v>
      </c>
      <c r="D184" s="634" t="s">
        <v>576</v>
      </c>
      <c r="E184" s="633" t="s">
        <v>552</v>
      </c>
      <c r="F184" s="634" t="s">
        <v>553</v>
      </c>
      <c r="G184" s="633" t="s">
        <v>601</v>
      </c>
      <c r="H184" s="633" t="s">
        <v>777</v>
      </c>
      <c r="I184" s="633" t="s">
        <v>778</v>
      </c>
      <c r="J184" s="633" t="s">
        <v>779</v>
      </c>
      <c r="K184" s="633" t="s">
        <v>735</v>
      </c>
      <c r="L184" s="635">
        <v>29.732787466266256</v>
      </c>
      <c r="M184" s="635">
        <v>40</v>
      </c>
      <c r="N184" s="636">
        <v>1189.3114986506503</v>
      </c>
    </row>
    <row r="185" spans="1:14" ht="14.4" customHeight="1" x14ac:dyDescent="0.3">
      <c r="A185" s="631" t="s">
        <v>549</v>
      </c>
      <c r="B185" s="632" t="s">
        <v>551</v>
      </c>
      <c r="C185" s="633" t="s">
        <v>575</v>
      </c>
      <c r="D185" s="634" t="s">
        <v>576</v>
      </c>
      <c r="E185" s="633" t="s">
        <v>552</v>
      </c>
      <c r="F185" s="634" t="s">
        <v>553</v>
      </c>
      <c r="G185" s="633" t="s">
        <v>601</v>
      </c>
      <c r="H185" s="633" t="s">
        <v>1115</v>
      </c>
      <c r="I185" s="633" t="s">
        <v>246</v>
      </c>
      <c r="J185" s="633" t="s">
        <v>1116</v>
      </c>
      <c r="K185" s="633"/>
      <c r="L185" s="635">
        <v>231.52082459147178</v>
      </c>
      <c r="M185" s="635">
        <v>1</v>
      </c>
      <c r="N185" s="636">
        <v>231.52082459147178</v>
      </c>
    </row>
    <row r="186" spans="1:14" ht="14.4" customHeight="1" x14ac:dyDescent="0.3">
      <c r="A186" s="631" t="s">
        <v>549</v>
      </c>
      <c r="B186" s="632" t="s">
        <v>551</v>
      </c>
      <c r="C186" s="633" t="s">
        <v>575</v>
      </c>
      <c r="D186" s="634" t="s">
        <v>576</v>
      </c>
      <c r="E186" s="633" t="s">
        <v>552</v>
      </c>
      <c r="F186" s="634" t="s">
        <v>553</v>
      </c>
      <c r="G186" s="633" t="s">
        <v>601</v>
      </c>
      <c r="H186" s="633" t="s">
        <v>782</v>
      </c>
      <c r="I186" s="633" t="s">
        <v>246</v>
      </c>
      <c r="J186" s="633" t="s">
        <v>783</v>
      </c>
      <c r="K186" s="633"/>
      <c r="L186" s="635">
        <v>61.700169346125527</v>
      </c>
      <c r="M186" s="635">
        <v>3</v>
      </c>
      <c r="N186" s="636">
        <v>185.10050803837657</v>
      </c>
    </row>
    <row r="187" spans="1:14" ht="14.4" customHeight="1" x14ac:dyDescent="0.3">
      <c r="A187" s="631" t="s">
        <v>549</v>
      </c>
      <c r="B187" s="632" t="s">
        <v>551</v>
      </c>
      <c r="C187" s="633" t="s">
        <v>575</v>
      </c>
      <c r="D187" s="634" t="s">
        <v>576</v>
      </c>
      <c r="E187" s="633" t="s">
        <v>552</v>
      </c>
      <c r="F187" s="634" t="s">
        <v>553</v>
      </c>
      <c r="G187" s="633" t="s">
        <v>601</v>
      </c>
      <c r="H187" s="633" t="s">
        <v>1117</v>
      </c>
      <c r="I187" s="633" t="s">
        <v>246</v>
      </c>
      <c r="J187" s="633" t="s">
        <v>1118</v>
      </c>
      <c r="K187" s="633"/>
      <c r="L187" s="635">
        <v>168.96999999999997</v>
      </c>
      <c r="M187" s="635">
        <v>5</v>
      </c>
      <c r="N187" s="636">
        <v>844.84999999999991</v>
      </c>
    </row>
    <row r="188" spans="1:14" ht="14.4" customHeight="1" x14ac:dyDescent="0.3">
      <c r="A188" s="631" t="s">
        <v>549</v>
      </c>
      <c r="B188" s="632" t="s">
        <v>551</v>
      </c>
      <c r="C188" s="633" t="s">
        <v>575</v>
      </c>
      <c r="D188" s="634" t="s">
        <v>576</v>
      </c>
      <c r="E188" s="633" t="s">
        <v>552</v>
      </c>
      <c r="F188" s="634" t="s">
        <v>553</v>
      </c>
      <c r="G188" s="633" t="s">
        <v>601</v>
      </c>
      <c r="H188" s="633" t="s">
        <v>788</v>
      </c>
      <c r="I188" s="633" t="s">
        <v>246</v>
      </c>
      <c r="J188" s="633" t="s">
        <v>789</v>
      </c>
      <c r="K188" s="633"/>
      <c r="L188" s="635">
        <v>352.29488493807168</v>
      </c>
      <c r="M188" s="635">
        <v>1</v>
      </c>
      <c r="N188" s="636">
        <v>352.29488493807168</v>
      </c>
    </row>
    <row r="189" spans="1:14" ht="14.4" customHeight="1" x14ac:dyDescent="0.3">
      <c r="A189" s="631" t="s">
        <v>549</v>
      </c>
      <c r="B189" s="632" t="s">
        <v>551</v>
      </c>
      <c r="C189" s="633" t="s">
        <v>575</v>
      </c>
      <c r="D189" s="634" t="s">
        <v>576</v>
      </c>
      <c r="E189" s="633" t="s">
        <v>552</v>
      </c>
      <c r="F189" s="634" t="s">
        <v>553</v>
      </c>
      <c r="G189" s="633" t="s">
        <v>601</v>
      </c>
      <c r="H189" s="633" t="s">
        <v>1119</v>
      </c>
      <c r="I189" s="633" t="s">
        <v>1120</v>
      </c>
      <c r="J189" s="633" t="s">
        <v>1121</v>
      </c>
      <c r="K189" s="633"/>
      <c r="L189" s="635">
        <v>103.71965263934649</v>
      </c>
      <c r="M189" s="635">
        <v>2</v>
      </c>
      <c r="N189" s="636">
        <v>207.43930527869298</v>
      </c>
    </row>
    <row r="190" spans="1:14" ht="14.4" customHeight="1" x14ac:dyDescent="0.3">
      <c r="A190" s="631" t="s">
        <v>549</v>
      </c>
      <c r="B190" s="632" t="s">
        <v>551</v>
      </c>
      <c r="C190" s="633" t="s">
        <v>575</v>
      </c>
      <c r="D190" s="634" t="s">
        <v>576</v>
      </c>
      <c r="E190" s="633" t="s">
        <v>552</v>
      </c>
      <c r="F190" s="634" t="s">
        <v>553</v>
      </c>
      <c r="G190" s="633" t="s">
        <v>601</v>
      </c>
      <c r="H190" s="633" t="s">
        <v>790</v>
      </c>
      <c r="I190" s="633" t="s">
        <v>246</v>
      </c>
      <c r="J190" s="633" t="s">
        <v>791</v>
      </c>
      <c r="K190" s="633"/>
      <c r="L190" s="635">
        <v>115.16859267283063</v>
      </c>
      <c r="M190" s="635">
        <v>9</v>
      </c>
      <c r="N190" s="636">
        <v>1036.5173340554757</v>
      </c>
    </row>
    <row r="191" spans="1:14" ht="14.4" customHeight="1" x14ac:dyDescent="0.3">
      <c r="A191" s="631" t="s">
        <v>549</v>
      </c>
      <c r="B191" s="632" t="s">
        <v>551</v>
      </c>
      <c r="C191" s="633" t="s">
        <v>575</v>
      </c>
      <c r="D191" s="634" t="s">
        <v>576</v>
      </c>
      <c r="E191" s="633" t="s">
        <v>552</v>
      </c>
      <c r="F191" s="634" t="s">
        <v>553</v>
      </c>
      <c r="G191" s="633" t="s">
        <v>601</v>
      </c>
      <c r="H191" s="633" t="s">
        <v>1122</v>
      </c>
      <c r="I191" s="633" t="s">
        <v>1123</v>
      </c>
      <c r="J191" s="633" t="s">
        <v>1124</v>
      </c>
      <c r="K191" s="633" t="s">
        <v>1125</v>
      </c>
      <c r="L191" s="635">
        <v>72.75970916858428</v>
      </c>
      <c r="M191" s="635">
        <v>2</v>
      </c>
      <c r="N191" s="636">
        <v>145.51941833716856</v>
      </c>
    </row>
    <row r="192" spans="1:14" ht="14.4" customHeight="1" x14ac:dyDescent="0.3">
      <c r="A192" s="631" t="s">
        <v>549</v>
      </c>
      <c r="B192" s="632" t="s">
        <v>551</v>
      </c>
      <c r="C192" s="633" t="s">
        <v>575</v>
      </c>
      <c r="D192" s="634" t="s">
        <v>576</v>
      </c>
      <c r="E192" s="633" t="s">
        <v>552</v>
      </c>
      <c r="F192" s="634" t="s">
        <v>553</v>
      </c>
      <c r="G192" s="633" t="s">
        <v>601</v>
      </c>
      <c r="H192" s="633" t="s">
        <v>1126</v>
      </c>
      <c r="I192" s="633" t="s">
        <v>1127</v>
      </c>
      <c r="J192" s="633" t="s">
        <v>1128</v>
      </c>
      <c r="K192" s="633" t="s">
        <v>1129</v>
      </c>
      <c r="L192" s="635">
        <v>80.25</v>
      </c>
      <c r="M192" s="635">
        <v>2</v>
      </c>
      <c r="N192" s="636">
        <v>160.5</v>
      </c>
    </row>
    <row r="193" spans="1:14" ht="14.4" customHeight="1" x14ac:dyDescent="0.3">
      <c r="A193" s="631" t="s">
        <v>549</v>
      </c>
      <c r="B193" s="632" t="s">
        <v>551</v>
      </c>
      <c r="C193" s="633" t="s">
        <v>575</v>
      </c>
      <c r="D193" s="634" t="s">
        <v>576</v>
      </c>
      <c r="E193" s="633" t="s">
        <v>552</v>
      </c>
      <c r="F193" s="634" t="s">
        <v>553</v>
      </c>
      <c r="G193" s="633" t="s">
        <v>601</v>
      </c>
      <c r="H193" s="633" t="s">
        <v>1130</v>
      </c>
      <c r="I193" s="633" t="s">
        <v>1130</v>
      </c>
      <c r="J193" s="633" t="s">
        <v>1131</v>
      </c>
      <c r="K193" s="633" t="s">
        <v>1132</v>
      </c>
      <c r="L193" s="635">
        <v>3326.34</v>
      </c>
      <c r="M193" s="635">
        <v>3</v>
      </c>
      <c r="N193" s="636">
        <v>9979.02</v>
      </c>
    </row>
    <row r="194" spans="1:14" ht="14.4" customHeight="1" x14ac:dyDescent="0.3">
      <c r="A194" s="631" t="s">
        <v>549</v>
      </c>
      <c r="B194" s="632" t="s">
        <v>551</v>
      </c>
      <c r="C194" s="633" t="s">
        <v>575</v>
      </c>
      <c r="D194" s="634" t="s">
        <v>576</v>
      </c>
      <c r="E194" s="633" t="s">
        <v>552</v>
      </c>
      <c r="F194" s="634" t="s">
        <v>553</v>
      </c>
      <c r="G194" s="633" t="s">
        <v>601</v>
      </c>
      <c r="H194" s="633" t="s">
        <v>808</v>
      </c>
      <c r="I194" s="633" t="s">
        <v>808</v>
      </c>
      <c r="J194" s="633" t="s">
        <v>809</v>
      </c>
      <c r="K194" s="633" t="s">
        <v>810</v>
      </c>
      <c r="L194" s="635">
        <v>258.75</v>
      </c>
      <c r="M194" s="635">
        <v>4</v>
      </c>
      <c r="N194" s="636">
        <v>1035</v>
      </c>
    </row>
    <row r="195" spans="1:14" ht="14.4" customHeight="1" x14ac:dyDescent="0.3">
      <c r="A195" s="631" t="s">
        <v>549</v>
      </c>
      <c r="B195" s="632" t="s">
        <v>551</v>
      </c>
      <c r="C195" s="633" t="s">
        <v>575</v>
      </c>
      <c r="D195" s="634" t="s">
        <v>576</v>
      </c>
      <c r="E195" s="633" t="s">
        <v>552</v>
      </c>
      <c r="F195" s="634" t="s">
        <v>553</v>
      </c>
      <c r="G195" s="633" t="s">
        <v>601</v>
      </c>
      <c r="H195" s="633" t="s">
        <v>1133</v>
      </c>
      <c r="I195" s="633" t="s">
        <v>1133</v>
      </c>
      <c r="J195" s="633" t="s">
        <v>1134</v>
      </c>
      <c r="K195" s="633" t="s">
        <v>1135</v>
      </c>
      <c r="L195" s="635">
        <v>285.01679999999999</v>
      </c>
      <c r="M195" s="635">
        <v>2</v>
      </c>
      <c r="N195" s="636">
        <v>570.03359999999998</v>
      </c>
    </row>
    <row r="196" spans="1:14" ht="14.4" customHeight="1" x14ac:dyDescent="0.3">
      <c r="A196" s="631" t="s">
        <v>549</v>
      </c>
      <c r="B196" s="632" t="s">
        <v>551</v>
      </c>
      <c r="C196" s="633" t="s">
        <v>575</v>
      </c>
      <c r="D196" s="634" t="s">
        <v>576</v>
      </c>
      <c r="E196" s="633" t="s">
        <v>552</v>
      </c>
      <c r="F196" s="634" t="s">
        <v>553</v>
      </c>
      <c r="G196" s="633" t="s">
        <v>817</v>
      </c>
      <c r="H196" s="633" t="s">
        <v>1136</v>
      </c>
      <c r="I196" s="633" t="s">
        <v>1137</v>
      </c>
      <c r="J196" s="633" t="s">
        <v>1138</v>
      </c>
      <c r="K196" s="633" t="s">
        <v>1139</v>
      </c>
      <c r="L196" s="635">
        <v>54.37202950616561</v>
      </c>
      <c r="M196" s="635">
        <v>5</v>
      </c>
      <c r="N196" s="636">
        <v>271.86014753082804</v>
      </c>
    </row>
    <row r="197" spans="1:14" ht="14.4" customHeight="1" x14ac:dyDescent="0.3">
      <c r="A197" s="631" t="s">
        <v>549</v>
      </c>
      <c r="B197" s="632" t="s">
        <v>551</v>
      </c>
      <c r="C197" s="633" t="s">
        <v>575</v>
      </c>
      <c r="D197" s="634" t="s">
        <v>576</v>
      </c>
      <c r="E197" s="633" t="s">
        <v>552</v>
      </c>
      <c r="F197" s="634" t="s">
        <v>553</v>
      </c>
      <c r="G197" s="633" t="s">
        <v>817</v>
      </c>
      <c r="H197" s="633" t="s">
        <v>1140</v>
      </c>
      <c r="I197" s="633" t="s">
        <v>1141</v>
      </c>
      <c r="J197" s="633" t="s">
        <v>1142</v>
      </c>
      <c r="K197" s="633" t="s">
        <v>1143</v>
      </c>
      <c r="L197" s="635">
        <v>144.52999999999997</v>
      </c>
      <c r="M197" s="635">
        <v>5</v>
      </c>
      <c r="N197" s="636">
        <v>722.64999999999986</v>
      </c>
    </row>
    <row r="198" spans="1:14" ht="14.4" customHeight="1" x14ac:dyDescent="0.3">
      <c r="A198" s="631" t="s">
        <v>549</v>
      </c>
      <c r="B198" s="632" t="s">
        <v>551</v>
      </c>
      <c r="C198" s="633" t="s">
        <v>575</v>
      </c>
      <c r="D198" s="634" t="s">
        <v>576</v>
      </c>
      <c r="E198" s="633" t="s">
        <v>552</v>
      </c>
      <c r="F198" s="634" t="s">
        <v>553</v>
      </c>
      <c r="G198" s="633" t="s">
        <v>817</v>
      </c>
      <c r="H198" s="633" t="s">
        <v>1144</v>
      </c>
      <c r="I198" s="633" t="s">
        <v>1145</v>
      </c>
      <c r="J198" s="633" t="s">
        <v>1146</v>
      </c>
      <c r="K198" s="633" t="s">
        <v>1147</v>
      </c>
      <c r="L198" s="635">
        <v>52.81</v>
      </c>
      <c r="M198" s="635">
        <v>1</v>
      </c>
      <c r="N198" s="636">
        <v>52.81</v>
      </c>
    </row>
    <row r="199" spans="1:14" ht="14.4" customHeight="1" x14ac:dyDescent="0.3">
      <c r="A199" s="631" t="s">
        <v>549</v>
      </c>
      <c r="B199" s="632" t="s">
        <v>551</v>
      </c>
      <c r="C199" s="633" t="s">
        <v>575</v>
      </c>
      <c r="D199" s="634" t="s">
        <v>576</v>
      </c>
      <c r="E199" s="633" t="s">
        <v>552</v>
      </c>
      <c r="F199" s="634" t="s">
        <v>553</v>
      </c>
      <c r="G199" s="633" t="s">
        <v>817</v>
      </c>
      <c r="H199" s="633" t="s">
        <v>1148</v>
      </c>
      <c r="I199" s="633" t="s">
        <v>1149</v>
      </c>
      <c r="J199" s="633" t="s">
        <v>1150</v>
      </c>
      <c r="K199" s="633" t="s">
        <v>728</v>
      </c>
      <c r="L199" s="635">
        <v>29.529867466710609</v>
      </c>
      <c r="M199" s="635">
        <v>3</v>
      </c>
      <c r="N199" s="636">
        <v>88.589602400131824</v>
      </c>
    </row>
    <row r="200" spans="1:14" ht="14.4" customHeight="1" x14ac:dyDescent="0.3">
      <c r="A200" s="631" t="s">
        <v>549</v>
      </c>
      <c r="B200" s="632" t="s">
        <v>551</v>
      </c>
      <c r="C200" s="633" t="s">
        <v>575</v>
      </c>
      <c r="D200" s="634" t="s">
        <v>576</v>
      </c>
      <c r="E200" s="633" t="s">
        <v>552</v>
      </c>
      <c r="F200" s="634" t="s">
        <v>553</v>
      </c>
      <c r="G200" s="633" t="s">
        <v>817</v>
      </c>
      <c r="H200" s="633" t="s">
        <v>1151</v>
      </c>
      <c r="I200" s="633" t="s">
        <v>1152</v>
      </c>
      <c r="J200" s="633" t="s">
        <v>1153</v>
      </c>
      <c r="K200" s="633" t="s">
        <v>1154</v>
      </c>
      <c r="L200" s="635">
        <v>128.84999999999991</v>
      </c>
      <c r="M200" s="635">
        <v>1</v>
      </c>
      <c r="N200" s="636">
        <v>128.84999999999991</v>
      </c>
    </row>
    <row r="201" spans="1:14" ht="14.4" customHeight="1" x14ac:dyDescent="0.3">
      <c r="A201" s="631" t="s">
        <v>549</v>
      </c>
      <c r="B201" s="632" t="s">
        <v>551</v>
      </c>
      <c r="C201" s="633" t="s">
        <v>575</v>
      </c>
      <c r="D201" s="634" t="s">
        <v>576</v>
      </c>
      <c r="E201" s="633" t="s">
        <v>552</v>
      </c>
      <c r="F201" s="634" t="s">
        <v>553</v>
      </c>
      <c r="G201" s="633" t="s">
        <v>817</v>
      </c>
      <c r="H201" s="633" t="s">
        <v>1155</v>
      </c>
      <c r="I201" s="633" t="s">
        <v>1156</v>
      </c>
      <c r="J201" s="633" t="s">
        <v>1157</v>
      </c>
      <c r="K201" s="633" t="s">
        <v>1158</v>
      </c>
      <c r="L201" s="635">
        <v>82.8</v>
      </c>
      <c r="M201" s="635">
        <v>6</v>
      </c>
      <c r="N201" s="636">
        <v>496.79999999999995</v>
      </c>
    </row>
    <row r="202" spans="1:14" ht="14.4" customHeight="1" x14ac:dyDescent="0.3">
      <c r="A202" s="631" t="s">
        <v>549</v>
      </c>
      <c r="B202" s="632" t="s">
        <v>551</v>
      </c>
      <c r="C202" s="633" t="s">
        <v>575</v>
      </c>
      <c r="D202" s="634" t="s">
        <v>576</v>
      </c>
      <c r="E202" s="633" t="s">
        <v>554</v>
      </c>
      <c r="F202" s="634" t="s">
        <v>555</v>
      </c>
      <c r="G202" s="633" t="s">
        <v>817</v>
      </c>
      <c r="H202" s="633" t="s">
        <v>1159</v>
      </c>
      <c r="I202" s="633" t="s">
        <v>1160</v>
      </c>
      <c r="J202" s="633" t="s">
        <v>1161</v>
      </c>
      <c r="K202" s="633" t="s">
        <v>1162</v>
      </c>
      <c r="L202" s="635">
        <v>40.57</v>
      </c>
      <c r="M202" s="635">
        <v>3</v>
      </c>
      <c r="N202" s="636">
        <v>121.71000000000001</v>
      </c>
    </row>
    <row r="203" spans="1:14" ht="14.4" customHeight="1" x14ac:dyDescent="0.3">
      <c r="A203" s="631" t="s">
        <v>549</v>
      </c>
      <c r="B203" s="632" t="s">
        <v>551</v>
      </c>
      <c r="C203" s="633" t="s">
        <v>575</v>
      </c>
      <c r="D203" s="634" t="s">
        <v>576</v>
      </c>
      <c r="E203" s="633" t="s">
        <v>554</v>
      </c>
      <c r="F203" s="634" t="s">
        <v>555</v>
      </c>
      <c r="G203" s="633" t="s">
        <v>817</v>
      </c>
      <c r="H203" s="633" t="s">
        <v>1163</v>
      </c>
      <c r="I203" s="633" t="s">
        <v>1164</v>
      </c>
      <c r="J203" s="633" t="s">
        <v>1165</v>
      </c>
      <c r="K203" s="633" t="s">
        <v>1166</v>
      </c>
      <c r="L203" s="635">
        <v>114.84000000000002</v>
      </c>
      <c r="M203" s="635">
        <v>18</v>
      </c>
      <c r="N203" s="636">
        <v>2067.1200000000003</v>
      </c>
    </row>
    <row r="204" spans="1:14" ht="14.4" customHeight="1" x14ac:dyDescent="0.3">
      <c r="A204" s="631" t="s">
        <v>549</v>
      </c>
      <c r="B204" s="632" t="s">
        <v>551</v>
      </c>
      <c r="C204" s="633" t="s">
        <v>575</v>
      </c>
      <c r="D204" s="634" t="s">
        <v>576</v>
      </c>
      <c r="E204" s="633" t="s">
        <v>564</v>
      </c>
      <c r="F204" s="634" t="s">
        <v>565</v>
      </c>
      <c r="G204" s="633" t="s">
        <v>601</v>
      </c>
      <c r="H204" s="633" t="s">
        <v>1167</v>
      </c>
      <c r="I204" s="633" t="s">
        <v>1167</v>
      </c>
      <c r="J204" s="633" t="s">
        <v>1168</v>
      </c>
      <c r="K204" s="633" t="s">
        <v>1169</v>
      </c>
      <c r="L204" s="635">
        <v>72.840139605257662</v>
      </c>
      <c r="M204" s="635">
        <v>4.5</v>
      </c>
      <c r="N204" s="636">
        <v>327.78062822365951</v>
      </c>
    </row>
    <row r="205" spans="1:14" ht="14.4" customHeight="1" x14ac:dyDescent="0.3">
      <c r="A205" s="631" t="s">
        <v>549</v>
      </c>
      <c r="B205" s="632" t="s">
        <v>551</v>
      </c>
      <c r="C205" s="633" t="s">
        <v>575</v>
      </c>
      <c r="D205" s="634" t="s">
        <v>576</v>
      </c>
      <c r="E205" s="633" t="s">
        <v>564</v>
      </c>
      <c r="F205" s="634" t="s">
        <v>565</v>
      </c>
      <c r="G205" s="633" t="s">
        <v>601</v>
      </c>
      <c r="H205" s="633" t="s">
        <v>1170</v>
      </c>
      <c r="I205" s="633" t="s">
        <v>1171</v>
      </c>
      <c r="J205" s="633" t="s">
        <v>1172</v>
      </c>
      <c r="K205" s="633" t="s">
        <v>1173</v>
      </c>
      <c r="L205" s="635">
        <v>39.349688239036212</v>
      </c>
      <c r="M205" s="635">
        <v>3</v>
      </c>
      <c r="N205" s="636">
        <v>118.04906471710864</v>
      </c>
    </row>
    <row r="206" spans="1:14" ht="14.4" customHeight="1" x14ac:dyDescent="0.3">
      <c r="A206" s="631" t="s">
        <v>549</v>
      </c>
      <c r="B206" s="632" t="s">
        <v>551</v>
      </c>
      <c r="C206" s="633" t="s">
        <v>575</v>
      </c>
      <c r="D206" s="634" t="s">
        <v>576</v>
      </c>
      <c r="E206" s="633" t="s">
        <v>564</v>
      </c>
      <c r="F206" s="634" t="s">
        <v>565</v>
      </c>
      <c r="G206" s="633" t="s">
        <v>601</v>
      </c>
      <c r="H206" s="633" t="s">
        <v>877</v>
      </c>
      <c r="I206" s="633" t="s">
        <v>878</v>
      </c>
      <c r="J206" s="633" t="s">
        <v>879</v>
      </c>
      <c r="K206" s="633" t="s">
        <v>628</v>
      </c>
      <c r="L206" s="635">
        <v>66.129735669577798</v>
      </c>
      <c r="M206" s="635">
        <v>3</v>
      </c>
      <c r="N206" s="636">
        <v>198.38920700873339</v>
      </c>
    </row>
    <row r="207" spans="1:14" ht="14.4" customHeight="1" x14ac:dyDescent="0.3">
      <c r="A207" s="631" t="s">
        <v>549</v>
      </c>
      <c r="B207" s="632" t="s">
        <v>551</v>
      </c>
      <c r="C207" s="633" t="s">
        <v>575</v>
      </c>
      <c r="D207" s="634" t="s">
        <v>576</v>
      </c>
      <c r="E207" s="633" t="s">
        <v>564</v>
      </c>
      <c r="F207" s="634" t="s">
        <v>565</v>
      </c>
      <c r="G207" s="633" t="s">
        <v>601</v>
      </c>
      <c r="H207" s="633" t="s">
        <v>1174</v>
      </c>
      <c r="I207" s="633" t="s">
        <v>1175</v>
      </c>
      <c r="J207" s="633" t="s">
        <v>913</v>
      </c>
      <c r="K207" s="633" t="s">
        <v>1176</v>
      </c>
      <c r="L207" s="635">
        <v>33.375</v>
      </c>
      <c r="M207" s="635">
        <v>4</v>
      </c>
      <c r="N207" s="636">
        <v>133.5</v>
      </c>
    </row>
    <row r="208" spans="1:14" ht="14.4" customHeight="1" x14ac:dyDescent="0.3">
      <c r="A208" s="631" t="s">
        <v>549</v>
      </c>
      <c r="B208" s="632" t="s">
        <v>551</v>
      </c>
      <c r="C208" s="633" t="s">
        <v>575</v>
      </c>
      <c r="D208" s="634" t="s">
        <v>576</v>
      </c>
      <c r="E208" s="633" t="s">
        <v>564</v>
      </c>
      <c r="F208" s="634" t="s">
        <v>565</v>
      </c>
      <c r="G208" s="633" t="s">
        <v>601</v>
      </c>
      <c r="H208" s="633" t="s">
        <v>1177</v>
      </c>
      <c r="I208" s="633" t="s">
        <v>1178</v>
      </c>
      <c r="J208" s="633" t="s">
        <v>1179</v>
      </c>
      <c r="K208" s="633" t="s">
        <v>1180</v>
      </c>
      <c r="L208" s="635">
        <v>86.745000000000005</v>
      </c>
      <c r="M208" s="635">
        <v>1</v>
      </c>
      <c r="N208" s="636">
        <v>86.745000000000005</v>
      </c>
    </row>
    <row r="209" spans="1:14" ht="14.4" customHeight="1" x14ac:dyDescent="0.3">
      <c r="A209" s="631" t="s">
        <v>549</v>
      </c>
      <c r="B209" s="632" t="s">
        <v>551</v>
      </c>
      <c r="C209" s="633" t="s">
        <v>575</v>
      </c>
      <c r="D209" s="634" t="s">
        <v>576</v>
      </c>
      <c r="E209" s="633" t="s">
        <v>564</v>
      </c>
      <c r="F209" s="634" t="s">
        <v>565</v>
      </c>
      <c r="G209" s="633" t="s">
        <v>601</v>
      </c>
      <c r="H209" s="633" t="s">
        <v>1181</v>
      </c>
      <c r="I209" s="633" t="s">
        <v>1182</v>
      </c>
      <c r="J209" s="633" t="s">
        <v>1183</v>
      </c>
      <c r="K209" s="633" t="s">
        <v>1184</v>
      </c>
      <c r="L209" s="635">
        <v>115.31100000000001</v>
      </c>
      <c r="M209" s="635">
        <v>1</v>
      </c>
      <c r="N209" s="636">
        <v>115.31100000000001</v>
      </c>
    </row>
    <row r="210" spans="1:14" ht="14.4" customHeight="1" x14ac:dyDescent="0.3">
      <c r="A210" s="631" t="s">
        <v>549</v>
      </c>
      <c r="B210" s="632" t="s">
        <v>551</v>
      </c>
      <c r="C210" s="633" t="s">
        <v>575</v>
      </c>
      <c r="D210" s="634" t="s">
        <v>576</v>
      </c>
      <c r="E210" s="633" t="s">
        <v>564</v>
      </c>
      <c r="F210" s="634" t="s">
        <v>565</v>
      </c>
      <c r="G210" s="633" t="s">
        <v>601</v>
      </c>
      <c r="H210" s="633" t="s">
        <v>887</v>
      </c>
      <c r="I210" s="633" t="s">
        <v>888</v>
      </c>
      <c r="J210" s="633" t="s">
        <v>889</v>
      </c>
      <c r="K210" s="633" t="s">
        <v>890</v>
      </c>
      <c r="L210" s="635">
        <v>246.00918226939601</v>
      </c>
      <c r="M210" s="635">
        <v>1</v>
      </c>
      <c r="N210" s="636">
        <v>246.00918226939601</v>
      </c>
    </row>
    <row r="211" spans="1:14" ht="14.4" customHeight="1" x14ac:dyDescent="0.3">
      <c r="A211" s="631" t="s">
        <v>549</v>
      </c>
      <c r="B211" s="632" t="s">
        <v>551</v>
      </c>
      <c r="C211" s="633" t="s">
        <v>575</v>
      </c>
      <c r="D211" s="634" t="s">
        <v>576</v>
      </c>
      <c r="E211" s="633" t="s">
        <v>564</v>
      </c>
      <c r="F211" s="634" t="s">
        <v>565</v>
      </c>
      <c r="G211" s="633" t="s">
        <v>601</v>
      </c>
      <c r="H211" s="633" t="s">
        <v>1185</v>
      </c>
      <c r="I211" s="633" t="s">
        <v>1186</v>
      </c>
      <c r="J211" s="633" t="s">
        <v>1187</v>
      </c>
      <c r="K211" s="633" t="s">
        <v>1188</v>
      </c>
      <c r="L211" s="635">
        <v>85.76</v>
      </c>
      <c r="M211" s="635">
        <v>1</v>
      </c>
      <c r="N211" s="636">
        <v>85.76</v>
      </c>
    </row>
    <row r="212" spans="1:14" ht="14.4" customHeight="1" x14ac:dyDescent="0.3">
      <c r="A212" s="631" t="s">
        <v>549</v>
      </c>
      <c r="B212" s="632" t="s">
        <v>551</v>
      </c>
      <c r="C212" s="633" t="s">
        <v>575</v>
      </c>
      <c r="D212" s="634" t="s">
        <v>576</v>
      </c>
      <c r="E212" s="633" t="s">
        <v>564</v>
      </c>
      <c r="F212" s="634" t="s">
        <v>565</v>
      </c>
      <c r="G212" s="633" t="s">
        <v>601</v>
      </c>
      <c r="H212" s="633" t="s">
        <v>1189</v>
      </c>
      <c r="I212" s="633" t="s">
        <v>1190</v>
      </c>
      <c r="J212" s="633" t="s">
        <v>1187</v>
      </c>
      <c r="K212" s="633" t="s">
        <v>1191</v>
      </c>
      <c r="L212" s="635">
        <v>257.6033333333333</v>
      </c>
      <c r="M212" s="635">
        <v>3</v>
      </c>
      <c r="N212" s="636">
        <v>772.81</v>
      </c>
    </row>
    <row r="213" spans="1:14" ht="14.4" customHeight="1" x14ac:dyDescent="0.3">
      <c r="A213" s="631" t="s">
        <v>549</v>
      </c>
      <c r="B213" s="632" t="s">
        <v>551</v>
      </c>
      <c r="C213" s="633" t="s">
        <v>575</v>
      </c>
      <c r="D213" s="634" t="s">
        <v>576</v>
      </c>
      <c r="E213" s="633" t="s">
        <v>564</v>
      </c>
      <c r="F213" s="634" t="s">
        <v>565</v>
      </c>
      <c r="G213" s="633" t="s">
        <v>601</v>
      </c>
      <c r="H213" s="633" t="s">
        <v>891</v>
      </c>
      <c r="I213" s="633" t="s">
        <v>892</v>
      </c>
      <c r="J213" s="633" t="s">
        <v>893</v>
      </c>
      <c r="K213" s="633" t="s">
        <v>894</v>
      </c>
      <c r="L213" s="635">
        <v>139.82633307479628</v>
      </c>
      <c r="M213" s="635">
        <v>3</v>
      </c>
      <c r="N213" s="636">
        <v>419.47899922438882</v>
      </c>
    </row>
    <row r="214" spans="1:14" ht="14.4" customHeight="1" x14ac:dyDescent="0.3">
      <c r="A214" s="631" t="s">
        <v>549</v>
      </c>
      <c r="B214" s="632" t="s">
        <v>551</v>
      </c>
      <c r="C214" s="633" t="s">
        <v>575</v>
      </c>
      <c r="D214" s="634" t="s">
        <v>576</v>
      </c>
      <c r="E214" s="633" t="s">
        <v>564</v>
      </c>
      <c r="F214" s="634" t="s">
        <v>565</v>
      </c>
      <c r="G214" s="633" t="s">
        <v>601</v>
      </c>
      <c r="H214" s="633" t="s">
        <v>895</v>
      </c>
      <c r="I214" s="633" t="s">
        <v>896</v>
      </c>
      <c r="J214" s="633" t="s">
        <v>897</v>
      </c>
      <c r="K214" s="633" t="s">
        <v>898</v>
      </c>
      <c r="L214" s="635">
        <v>63.84</v>
      </c>
      <c r="M214" s="635">
        <v>1</v>
      </c>
      <c r="N214" s="636">
        <v>63.84</v>
      </c>
    </row>
    <row r="215" spans="1:14" ht="14.4" customHeight="1" x14ac:dyDescent="0.3">
      <c r="A215" s="631" t="s">
        <v>549</v>
      </c>
      <c r="B215" s="632" t="s">
        <v>551</v>
      </c>
      <c r="C215" s="633" t="s">
        <v>575</v>
      </c>
      <c r="D215" s="634" t="s">
        <v>576</v>
      </c>
      <c r="E215" s="633" t="s">
        <v>564</v>
      </c>
      <c r="F215" s="634" t="s">
        <v>565</v>
      </c>
      <c r="G215" s="633" t="s">
        <v>601</v>
      </c>
      <c r="H215" s="633" t="s">
        <v>1192</v>
      </c>
      <c r="I215" s="633" t="s">
        <v>1193</v>
      </c>
      <c r="J215" s="633" t="s">
        <v>1194</v>
      </c>
      <c r="K215" s="633" t="s">
        <v>1195</v>
      </c>
      <c r="L215" s="635">
        <v>31.105852552445405</v>
      </c>
      <c r="M215" s="635">
        <v>5</v>
      </c>
      <c r="N215" s="636">
        <v>155.52926276222703</v>
      </c>
    </row>
    <row r="216" spans="1:14" ht="14.4" customHeight="1" x14ac:dyDescent="0.3">
      <c r="A216" s="631" t="s">
        <v>549</v>
      </c>
      <c r="B216" s="632" t="s">
        <v>551</v>
      </c>
      <c r="C216" s="633" t="s">
        <v>575</v>
      </c>
      <c r="D216" s="634" t="s">
        <v>576</v>
      </c>
      <c r="E216" s="633" t="s">
        <v>564</v>
      </c>
      <c r="F216" s="634" t="s">
        <v>565</v>
      </c>
      <c r="G216" s="633" t="s">
        <v>601</v>
      </c>
      <c r="H216" s="633" t="s">
        <v>1196</v>
      </c>
      <c r="I216" s="633" t="s">
        <v>1197</v>
      </c>
      <c r="J216" s="633" t="s">
        <v>1198</v>
      </c>
      <c r="K216" s="633" t="s">
        <v>1199</v>
      </c>
      <c r="L216" s="635">
        <v>24.630020280365017</v>
      </c>
      <c r="M216" s="635">
        <v>5</v>
      </c>
      <c r="N216" s="636">
        <v>123.15010140182508</v>
      </c>
    </row>
    <row r="217" spans="1:14" ht="14.4" customHeight="1" x14ac:dyDescent="0.3">
      <c r="A217" s="631" t="s">
        <v>549</v>
      </c>
      <c r="B217" s="632" t="s">
        <v>551</v>
      </c>
      <c r="C217" s="633" t="s">
        <v>575</v>
      </c>
      <c r="D217" s="634" t="s">
        <v>576</v>
      </c>
      <c r="E217" s="633" t="s">
        <v>564</v>
      </c>
      <c r="F217" s="634" t="s">
        <v>565</v>
      </c>
      <c r="G217" s="633" t="s">
        <v>601</v>
      </c>
      <c r="H217" s="633" t="s">
        <v>911</v>
      </c>
      <c r="I217" s="633" t="s">
        <v>912</v>
      </c>
      <c r="J217" s="633" t="s">
        <v>913</v>
      </c>
      <c r="K217" s="633" t="s">
        <v>914</v>
      </c>
      <c r="L217" s="635">
        <v>43.607504595432722</v>
      </c>
      <c r="M217" s="635">
        <v>8</v>
      </c>
      <c r="N217" s="636">
        <v>348.86003676346178</v>
      </c>
    </row>
    <row r="218" spans="1:14" ht="14.4" customHeight="1" x14ac:dyDescent="0.3">
      <c r="A218" s="631" t="s">
        <v>549</v>
      </c>
      <c r="B218" s="632" t="s">
        <v>551</v>
      </c>
      <c r="C218" s="633" t="s">
        <v>575</v>
      </c>
      <c r="D218" s="634" t="s">
        <v>576</v>
      </c>
      <c r="E218" s="633" t="s">
        <v>564</v>
      </c>
      <c r="F218" s="634" t="s">
        <v>565</v>
      </c>
      <c r="G218" s="633" t="s">
        <v>817</v>
      </c>
      <c r="H218" s="633" t="s">
        <v>1200</v>
      </c>
      <c r="I218" s="633" t="s">
        <v>1201</v>
      </c>
      <c r="J218" s="633" t="s">
        <v>1202</v>
      </c>
      <c r="K218" s="633" t="s">
        <v>1203</v>
      </c>
      <c r="L218" s="635">
        <v>169.9497065614467</v>
      </c>
      <c r="M218" s="635">
        <v>3</v>
      </c>
      <c r="N218" s="636">
        <v>509.84911968434011</v>
      </c>
    </row>
    <row r="219" spans="1:14" ht="14.4" customHeight="1" x14ac:dyDescent="0.3">
      <c r="A219" s="631" t="s">
        <v>549</v>
      </c>
      <c r="B219" s="632" t="s">
        <v>551</v>
      </c>
      <c r="C219" s="633" t="s">
        <v>575</v>
      </c>
      <c r="D219" s="634" t="s">
        <v>576</v>
      </c>
      <c r="E219" s="633" t="s">
        <v>564</v>
      </c>
      <c r="F219" s="634" t="s">
        <v>565</v>
      </c>
      <c r="G219" s="633" t="s">
        <v>817</v>
      </c>
      <c r="H219" s="633" t="s">
        <v>1204</v>
      </c>
      <c r="I219" s="633" t="s">
        <v>1205</v>
      </c>
      <c r="J219" s="633" t="s">
        <v>1206</v>
      </c>
      <c r="K219" s="633" t="s">
        <v>1207</v>
      </c>
      <c r="L219" s="635">
        <v>206.99980158983243</v>
      </c>
      <c r="M219" s="635">
        <v>0.6</v>
      </c>
      <c r="N219" s="636">
        <v>124.19988095389945</v>
      </c>
    </row>
    <row r="220" spans="1:14" ht="14.4" customHeight="1" x14ac:dyDescent="0.3">
      <c r="A220" s="631" t="s">
        <v>549</v>
      </c>
      <c r="B220" s="632" t="s">
        <v>551</v>
      </c>
      <c r="C220" s="633" t="s">
        <v>575</v>
      </c>
      <c r="D220" s="634" t="s">
        <v>576</v>
      </c>
      <c r="E220" s="633" t="s">
        <v>564</v>
      </c>
      <c r="F220" s="634" t="s">
        <v>565</v>
      </c>
      <c r="G220" s="633" t="s">
        <v>817</v>
      </c>
      <c r="H220" s="633" t="s">
        <v>919</v>
      </c>
      <c r="I220" s="633" t="s">
        <v>920</v>
      </c>
      <c r="J220" s="633" t="s">
        <v>921</v>
      </c>
      <c r="K220" s="633" t="s">
        <v>922</v>
      </c>
      <c r="L220" s="635">
        <v>92.000187136675294</v>
      </c>
      <c r="M220" s="635">
        <v>12.8</v>
      </c>
      <c r="N220" s="636">
        <v>1177.6023953494439</v>
      </c>
    </row>
    <row r="221" spans="1:14" ht="14.4" customHeight="1" x14ac:dyDescent="0.3">
      <c r="A221" s="631" t="s">
        <v>549</v>
      </c>
      <c r="B221" s="632" t="s">
        <v>551</v>
      </c>
      <c r="C221" s="633" t="s">
        <v>575</v>
      </c>
      <c r="D221" s="634" t="s">
        <v>576</v>
      </c>
      <c r="E221" s="633" t="s">
        <v>564</v>
      </c>
      <c r="F221" s="634" t="s">
        <v>565</v>
      </c>
      <c r="G221" s="633" t="s">
        <v>817</v>
      </c>
      <c r="H221" s="633" t="s">
        <v>1208</v>
      </c>
      <c r="I221" s="633" t="s">
        <v>1209</v>
      </c>
      <c r="J221" s="633" t="s">
        <v>1210</v>
      </c>
      <c r="K221" s="633" t="s">
        <v>1211</v>
      </c>
      <c r="L221" s="635">
        <v>106.88</v>
      </c>
      <c r="M221" s="635">
        <v>1</v>
      </c>
      <c r="N221" s="636">
        <v>106.88</v>
      </c>
    </row>
    <row r="222" spans="1:14" ht="14.4" customHeight="1" x14ac:dyDescent="0.3">
      <c r="A222" s="631" t="s">
        <v>549</v>
      </c>
      <c r="B222" s="632" t="s">
        <v>551</v>
      </c>
      <c r="C222" s="633" t="s">
        <v>575</v>
      </c>
      <c r="D222" s="634" t="s">
        <v>576</v>
      </c>
      <c r="E222" s="633" t="s">
        <v>564</v>
      </c>
      <c r="F222" s="634" t="s">
        <v>565</v>
      </c>
      <c r="G222" s="633" t="s">
        <v>817</v>
      </c>
      <c r="H222" s="633" t="s">
        <v>927</v>
      </c>
      <c r="I222" s="633" t="s">
        <v>928</v>
      </c>
      <c r="J222" s="633" t="s">
        <v>929</v>
      </c>
      <c r="K222" s="633" t="s">
        <v>930</v>
      </c>
      <c r="L222" s="635">
        <v>108.549566111185</v>
      </c>
      <c r="M222" s="635">
        <v>3</v>
      </c>
      <c r="N222" s="636">
        <v>325.64869833355499</v>
      </c>
    </row>
    <row r="223" spans="1:14" ht="14.4" customHeight="1" x14ac:dyDescent="0.3">
      <c r="A223" s="631" t="s">
        <v>549</v>
      </c>
      <c r="B223" s="632" t="s">
        <v>551</v>
      </c>
      <c r="C223" s="633" t="s">
        <v>575</v>
      </c>
      <c r="D223" s="634" t="s">
        <v>576</v>
      </c>
      <c r="E223" s="633" t="s">
        <v>564</v>
      </c>
      <c r="F223" s="634" t="s">
        <v>565</v>
      </c>
      <c r="G223" s="633" t="s">
        <v>817</v>
      </c>
      <c r="H223" s="633" t="s">
        <v>931</v>
      </c>
      <c r="I223" s="633" t="s">
        <v>932</v>
      </c>
      <c r="J223" s="633" t="s">
        <v>925</v>
      </c>
      <c r="K223" s="633" t="s">
        <v>933</v>
      </c>
      <c r="L223" s="635">
        <v>46.199977177180607</v>
      </c>
      <c r="M223" s="635">
        <v>24</v>
      </c>
      <c r="N223" s="636">
        <v>1108.7994522523345</v>
      </c>
    </row>
    <row r="224" spans="1:14" ht="14.4" customHeight="1" x14ac:dyDescent="0.3">
      <c r="A224" s="631" t="s">
        <v>549</v>
      </c>
      <c r="B224" s="632" t="s">
        <v>551</v>
      </c>
      <c r="C224" s="633" t="s">
        <v>575</v>
      </c>
      <c r="D224" s="634" t="s">
        <v>576</v>
      </c>
      <c r="E224" s="633" t="s">
        <v>564</v>
      </c>
      <c r="F224" s="634" t="s">
        <v>565</v>
      </c>
      <c r="G224" s="633" t="s">
        <v>817</v>
      </c>
      <c r="H224" s="633" t="s">
        <v>934</v>
      </c>
      <c r="I224" s="633" t="s">
        <v>934</v>
      </c>
      <c r="J224" s="633" t="s">
        <v>935</v>
      </c>
      <c r="K224" s="633" t="s">
        <v>936</v>
      </c>
      <c r="L224" s="635">
        <v>46.000023702173941</v>
      </c>
      <c r="M224" s="635">
        <v>4.8</v>
      </c>
      <c r="N224" s="636">
        <v>220.8001137704349</v>
      </c>
    </row>
    <row r="225" spans="1:14" ht="14.4" customHeight="1" x14ac:dyDescent="0.3">
      <c r="A225" s="631" t="s">
        <v>549</v>
      </c>
      <c r="B225" s="632" t="s">
        <v>551</v>
      </c>
      <c r="C225" s="633" t="s">
        <v>575</v>
      </c>
      <c r="D225" s="634" t="s">
        <v>576</v>
      </c>
      <c r="E225" s="633" t="s">
        <v>564</v>
      </c>
      <c r="F225" s="634" t="s">
        <v>565</v>
      </c>
      <c r="G225" s="633" t="s">
        <v>817</v>
      </c>
      <c r="H225" s="633" t="s">
        <v>937</v>
      </c>
      <c r="I225" s="633" t="s">
        <v>938</v>
      </c>
      <c r="J225" s="633" t="s">
        <v>939</v>
      </c>
      <c r="K225" s="633" t="s">
        <v>940</v>
      </c>
      <c r="L225" s="635">
        <v>106.76964509939999</v>
      </c>
      <c r="M225" s="635">
        <v>1</v>
      </c>
      <c r="N225" s="636">
        <v>106.76964509939999</v>
      </c>
    </row>
    <row r="226" spans="1:14" ht="14.4" customHeight="1" x14ac:dyDescent="0.3">
      <c r="A226" s="631" t="s">
        <v>549</v>
      </c>
      <c r="B226" s="632" t="s">
        <v>551</v>
      </c>
      <c r="C226" s="633" t="s">
        <v>575</v>
      </c>
      <c r="D226" s="634" t="s">
        <v>576</v>
      </c>
      <c r="E226" s="633" t="s">
        <v>566</v>
      </c>
      <c r="F226" s="634" t="s">
        <v>567</v>
      </c>
      <c r="G226" s="633" t="s">
        <v>601</v>
      </c>
      <c r="H226" s="633" t="s">
        <v>1212</v>
      </c>
      <c r="I226" s="633" t="s">
        <v>1213</v>
      </c>
      <c r="J226" s="633" t="s">
        <v>1214</v>
      </c>
      <c r="K226" s="633" t="s">
        <v>1215</v>
      </c>
      <c r="L226" s="635">
        <v>89.029871556705629</v>
      </c>
      <c r="M226" s="635">
        <v>2</v>
      </c>
      <c r="N226" s="636">
        <v>178.05974311341126</v>
      </c>
    </row>
    <row r="227" spans="1:14" ht="14.4" customHeight="1" x14ac:dyDescent="0.3">
      <c r="A227" s="631" t="s">
        <v>549</v>
      </c>
      <c r="B227" s="632" t="s">
        <v>551</v>
      </c>
      <c r="C227" s="633" t="s">
        <v>577</v>
      </c>
      <c r="D227" s="634" t="s">
        <v>578</v>
      </c>
      <c r="E227" s="633" t="s">
        <v>552</v>
      </c>
      <c r="F227" s="634" t="s">
        <v>553</v>
      </c>
      <c r="G227" s="633"/>
      <c r="H227" s="633" t="s">
        <v>595</v>
      </c>
      <c r="I227" s="633" t="s">
        <v>596</v>
      </c>
      <c r="J227" s="633" t="s">
        <v>597</v>
      </c>
      <c r="K227" s="633"/>
      <c r="L227" s="635">
        <v>75.97999999999999</v>
      </c>
      <c r="M227" s="635">
        <v>10</v>
      </c>
      <c r="N227" s="636">
        <v>759.8</v>
      </c>
    </row>
    <row r="228" spans="1:14" ht="14.4" customHeight="1" x14ac:dyDescent="0.3">
      <c r="A228" s="631" t="s">
        <v>549</v>
      </c>
      <c r="B228" s="632" t="s">
        <v>551</v>
      </c>
      <c r="C228" s="633" t="s">
        <v>577</v>
      </c>
      <c r="D228" s="634" t="s">
        <v>578</v>
      </c>
      <c r="E228" s="633" t="s">
        <v>552</v>
      </c>
      <c r="F228" s="634" t="s">
        <v>553</v>
      </c>
      <c r="G228" s="633" t="s">
        <v>601</v>
      </c>
      <c r="H228" s="633" t="s">
        <v>602</v>
      </c>
      <c r="I228" s="633" t="s">
        <v>602</v>
      </c>
      <c r="J228" s="633" t="s">
        <v>603</v>
      </c>
      <c r="K228" s="633" t="s">
        <v>604</v>
      </c>
      <c r="L228" s="635">
        <v>179.4</v>
      </c>
      <c r="M228" s="635">
        <v>40</v>
      </c>
      <c r="N228" s="636">
        <v>7176</v>
      </c>
    </row>
    <row r="229" spans="1:14" ht="14.4" customHeight="1" x14ac:dyDescent="0.3">
      <c r="A229" s="631" t="s">
        <v>549</v>
      </c>
      <c r="B229" s="632" t="s">
        <v>551</v>
      </c>
      <c r="C229" s="633" t="s">
        <v>577</v>
      </c>
      <c r="D229" s="634" t="s">
        <v>578</v>
      </c>
      <c r="E229" s="633" t="s">
        <v>552</v>
      </c>
      <c r="F229" s="634" t="s">
        <v>553</v>
      </c>
      <c r="G229" s="633" t="s">
        <v>601</v>
      </c>
      <c r="H229" s="633" t="s">
        <v>1216</v>
      </c>
      <c r="I229" s="633" t="s">
        <v>1216</v>
      </c>
      <c r="J229" s="633" t="s">
        <v>1217</v>
      </c>
      <c r="K229" s="633" t="s">
        <v>1218</v>
      </c>
      <c r="L229" s="635">
        <v>232.3</v>
      </c>
      <c r="M229" s="635">
        <v>1</v>
      </c>
      <c r="N229" s="636">
        <v>232.3</v>
      </c>
    </row>
    <row r="230" spans="1:14" ht="14.4" customHeight="1" x14ac:dyDescent="0.3">
      <c r="A230" s="631" t="s">
        <v>549</v>
      </c>
      <c r="B230" s="632" t="s">
        <v>551</v>
      </c>
      <c r="C230" s="633" t="s">
        <v>577</v>
      </c>
      <c r="D230" s="634" t="s">
        <v>578</v>
      </c>
      <c r="E230" s="633" t="s">
        <v>552</v>
      </c>
      <c r="F230" s="634" t="s">
        <v>553</v>
      </c>
      <c r="G230" s="633" t="s">
        <v>601</v>
      </c>
      <c r="H230" s="633" t="s">
        <v>608</v>
      </c>
      <c r="I230" s="633" t="s">
        <v>608</v>
      </c>
      <c r="J230" s="633" t="s">
        <v>603</v>
      </c>
      <c r="K230" s="633" t="s">
        <v>609</v>
      </c>
      <c r="L230" s="635">
        <v>97.179848442984024</v>
      </c>
      <c r="M230" s="635">
        <v>13</v>
      </c>
      <c r="N230" s="636">
        <v>1263.3380297587923</v>
      </c>
    </row>
    <row r="231" spans="1:14" ht="14.4" customHeight="1" x14ac:dyDescent="0.3">
      <c r="A231" s="631" t="s">
        <v>549</v>
      </c>
      <c r="B231" s="632" t="s">
        <v>551</v>
      </c>
      <c r="C231" s="633" t="s">
        <v>577</v>
      </c>
      <c r="D231" s="634" t="s">
        <v>578</v>
      </c>
      <c r="E231" s="633" t="s">
        <v>552</v>
      </c>
      <c r="F231" s="634" t="s">
        <v>553</v>
      </c>
      <c r="G231" s="633" t="s">
        <v>601</v>
      </c>
      <c r="H231" s="633" t="s">
        <v>1219</v>
      </c>
      <c r="I231" s="633" t="s">
        <v>1219</v>
      </c>
      <c r="J231" s="633" t="s">
        <v>603</v>
      </c>
      <c r="K231" s="633" t="s">
        <v>1220</v>
      </c>
      <c r="L231" s="635">
        <v>97.75</v>
      </c>
      <c r="M231" s="635">
        <v>2</v>
      </c>
      <c r="N231" s="636">
        <v>195.5</v>
      </c>
    </row>
    <row r="232" spans="1:14" ht="14.4" customHeight="1" x14ac:dyDescent="0.3">
      <c r="A232" s="631" t="s">
        <v>549</v>
      </c>
      <c r="B232" s="632" t="s">
        <v>551</v>
      </c>
      <c r="C232" s="633" t="s">
        <v>577</v>
      </c>
      <c r="D232" s="634" t="s">
        <v>578</v>
      </c>
      <c r="E232" s="633" t="s">
        <v>552</v>
      </c>
      <c r="F232" s="634" t="s">
        <v>553</v>
      </c>
      <c r="G232" s="633" t="s">
        <v>601</v>
      </c>
      <c r="H232" s="633" t="s">
        <v>610</v>
      </c>
      <c r="I232" s="633" t="s">
        <v>611</v>
      </c>
      <c r="J232" s="633" t="s">
        <v>612</v>
      </c>
      <c r="K232" s="633" t="s">
        <v>613</v>
      </c>
      <c r="L232" s="635">
        <v>53.649785553800797</v>
      </c>
      <c r="M232" s="635">
        <v>2</v>
      </c>
      <c r="N232" s="636">
        <v>107.29957110760159</v>
      </c>
    </row>
    <row r="233" spans="1:14" ht="14.4" customHeight="1" x14ac:dyDescent="0.3">
      <c r="A233" s="631" t="s">
        <v>549</v>
      </c>
      <c r="B233" s="632" t="s">
        <v>551</v>
      </c>
      <c r="C233" s="633" t="s">
        <v>577</v>
      </c>
      <c r="D233" s="634" t="s">
        <v>578</v>
      </c>
      <c r="E233" s="633" t="s">
        <v>552</v>
      </c>
      <c r="F233" s="634" t="s">
        <v>553</v>
      </c>
      <c r="G233" s="633" t="s">
        <v>601</v>
      </c>
      <c r="H233" s="633" t="s">
        <v>614</v>
      </c>
      <c r="I233" s="633" t="s">
        <v>615</v>
      </c>
      <c r="J233" s="633" t="s">
        <v>616</v>
      </c>
      <c r="K233" s="633" t="s">
        <v>617</v>
      </c>
      <c r="L233" s="635">
        <v>84.569999999999979</v>
      </c>
      <c r="M233" s="635">
        <v>5</v>
      </c>
      <c r="N233" s="636">
        <v>422.84999999999991</v>
      </c>
    </row>
    <row r="234" spans="1:14" ht="14.4" customHeight="1" x14ac:dyDescent="0.3">
      <c r="A234" s="631" t="s">
        <v>549</v>
      </c>
      <c r="B234" s="632" t="s">
        <v>551</v>
      </c>
      <c r="C234" s="633" t="s">
        <v>577</v>
      </c>
      <c r="D234" s="634" t="s">
        <v>578</v>
      </c>
      <c r="E234" s="633" t="s">
        <v>552</v>
      </c>
      <c r="F234" s="634" t="s">
        <v>553</v>
      </c>
      <c r="G234" s="633" t="s">
        <v>601</v>
      </c>
      <c r="H234" s="633" t="s">
        <v>618</v>
      </c>
      <c r="I234" s="633" t="s">
        <v>619</v>
      </c>
      <c r="J234" s="633" t="s">
        <v>620</v>
      </c>
      <c r="K234" s="633" t="s">
        <v>621</v>
      </c>
      <c r="L234" s="635">
        <v>96.458232807706182</v>
      </c>
      <c r="M234" s="635">
        <v>11</v>
      </c>
      <c r="N234" s="636">
        <v>1061.040560884768</v>
      </c>
    </row>
    <row r="235" spans="1:14" ht="14.4" customHeight="1" x14ac:dyDescent="0.3">
      <c r="A235" s="631" t="s">
        <v>549</v>
      </c>
      <c r="B235" s="632" t="s">
        <v>551</v>
      </c>
      <c r="C235" s="633" t="s">
        <v>577</v>
      </c>
      <c r="D235" s="634" t="s">
        <v>578</v>
      </c>
      <c r="E235" s="633" t="s">
        <v>552</v>
      </c>
      <c r="F235" s="634" t="s">
        <v>553</v>
      </c>
      <c r="G235" s="633" t="s">
        <v>601</v>
      </c>
      <c r="H235" s="633" t="s">
        <v>622</v>
      </c>
      <c r="I235" s="633" t="s">
        <v>623</v>
      </c>
      <c r="J235" s="633" t="s">
        <v>624</v>
      </c>
      <c r="K235" s="633" t="s">
        <v>625</v>
      </c>
      <c r="L235" s="635">
        <v>59.295000000000002</v>
      </c>
      <c r="M235" s="635">
        <v>2</v>
      </c>
      <c r="N235" s="636">
        <v>118.59</v>
      </c>
    </row>
    <row r="236" spans="1:14" ht="14.4" customHeight="1" x14ac:dyDescent="0.3">
      <c r="A236" s="631" t="s">
        <v>549</v>
      </c>
      <c r="B236" s="632" t="s">
        <v>551</v>
      </c>
      <c r="C236" s="633" t="s">
        <v>577</v>
      </c>
      <c r="D236" s="634" t="s">
        <v>578</v>
      </c>
      <c r="E236" s="633" t="s">
        <v>552</v>
      </c>
      <c r="F236" s="634" t="s">
        <v>553</v>
      </c>
      <c r="G236" s="633" t="s">
        <v>601</v>
      </c>
      <c r="H236" s="633" t="s">
        <v>945</v>
      </c>
      <c r="I236" s="633" t="s">
        <v>946</v>
      </c>
      <c r="J236" s="633" t="s">
        <v>947</v>
      </c>
      <c r="K236" s="633" t="s">
        <v>632</v>
      </c>
      <c r="L236" s="635">
        <v>55.64</v>
      </c>
      <c r="M236" s="635">
        <v>1</v>
      </c>
      <c r="N236" s="636">
        <v>55.64</v>
      </c>
    </row>
    <row r="237" spans="1:14" ht="14.4" customHeight="1" x14ac:dyDescent="0.3">
      <c r="A237" s="631" t="s">
        <v>549</v>
      </c>
      <c r="B237" s="632" t="s">
        <v>551</v>
      </c>
      <c r="C237" s="633" t="s">
        <v>577</v>
      </c>
      <c r="D237" s="634" t="s">
        <v>578</v>
      </c>
      <c r="E237" s="633" t="s">
        <v>552</v>
      </c>
      <c r="F237" s="634" t="s">
        <v>553</v>
      </c>
      <c r="G237" s="633" t="s">
        <v>601</v>
      </c>
      <c r="H237" s="633" t="s">
        <v>626</v>
      </c>
      <c r="I237" s="633" t="s">
        <v>627</v>
      </c>
      <c r="J237" s="633" t="s">
        <v>624</v>
      </c>
      <c r="K237" s="633" t="s">
        <v>628</v>
      </c>
      <c r="L237" s="635">
        <v>65.2298065255072</v>
      </c>
      <c r="M237" s="635">
        <v>4</v>
      </c>
      <c r="N237" s="636">
        <v>260.9192261020288</v>
      </c>
    </row>
    <row r="238" spans="1:14" ht="14.4" customHeight="1" x14ac:dyDescent="0.3">
      <c r="A238" s="631" t="s">
        <v>549</v>
      </c>
      <c r="B238" s="632" t="s">
        <v>551</v>
      </c>
      <c r="C238" s="633" t="s">
        <v>577</v>
      </c>
      <c r="D238" s="634" t="s">
        <v>578</v>
      </c>
      <c r="E238" s="633" t="s">
        <v>552</v>
      </c>
      <c r="F238" s="634" t="s">
        <v>553</v>
      </c>
      <c r="G238" s="633" t="s">
        <v>601</v>
      </c>
      <c r="H238" s="633" t="s">
        <v>948</v>
      </c>
      <c r="I238" s="633" t="s">
        <v>949</v>
      </c>
      <c r="J238" s="633" t="s">
        <v>950</v>
      </c>
      <c r="K238" s="633" t="s">
        <v>613</v>
      </c>
      <c r="L238" s="635">
        <v>42</v>
      </c>
      <c r="M238" s="635">
        <v>2</v>
      </c>
      <c r="N238" s="636">
        <v>84</v>
      </c>
    </row>
    <row r="239" spans="1:14" ht="14.4" customHeight="1" x14ac:dyDescent="0.3">
      <c r="A239" s="631" t="s">
        <v>549</v>
      </c>
      <c r="B239" s="632" t="s">
        <v>551</v>
      </c>
      <c r="C239" s="633" t="s">
        <v>577</v>
      </c>
      <c r="D239" s="634" t="s">
        <v>578</v>
      </c>
      <c r="E239" s="633" t="s">
        <v>552</v>
      </c>
      <c r="F239" s="634" t="s">
        <v>553</v>
      </c>
      <c r="G239" s="633" t="s">
        <v>601</v>
      </c>
      <c r="H239" s="633" t="s">
        <v>633</v>
      </c>
      <c r="I239" s="633" t="s">
        <v>634</v>
      </c>
      <c r="J239" s="633" t="s">
        <v>635</v>
      </c>
      <c r="K239" s="633" t="s">
        <v>636</v>
      </c>
      <c r="L239" s="635">
        <v>61.9</v>
      </c>
      <c r="M239" s="635">
        <v>1</v>
      </c>
      <c r="N239" s="636">
        <v>61.9</v>
      </c>
    </row>
    <row r="240" spans="1:14" ht="14.4" customHeight="1" x14ac:dyDescent="0.3">
      <c r="A240" s="631" t="s">
        <v>549</v>
      </c>
      <c r="B240" s="632" t="s">
        <v>551</v>
      </c>
      <c r="C240" s="633" t="s">
        <v>577</v>
      </c>
      <c r="D240" s="634" t="s">
        <v>578</v>
      </c>
      <c r="E240" s="633" t="s">
        <v>552</v>
      </c>
      <c r="F240" s="634" t="s">
        <v>553</v>
      </c>
      <c r="G240" s="633" t="s">
        <v>601</v>
      </c>
      <c r="H240" s="633" t="s">
        <v>965</v>
      </c>
      <c r="I240" s="633" t="s">
        <v>966</v>
      </c>
      <c r="J240" s="633" t="s">
        <v>967</v>
      </c>
      <c r="K240" s="633" t="s">
        <v>968</v>
      </c>
      <c r="L240" s="635">
        <v>59.2</v>
      </c>
      <c r="M240" s="635">
        <v>1</v>
      </c>
      <c r="N240" s="636">
        <v>59.2</v>
      </c>
    </row>
    <row r="241" spans="1:14" ht="14.4" customHeight="1" x14ac:dyDescent="0.3">
      <c r="A241" s="631" t="s">
        <v>549</v>
      </c>
      <c r="B241" s="632" t="s">
        <v>551</v>
      </c>
      <c r="C241" s="633" t="s">
        <v>577</v>
      </c>
      <c r="D241" s="634" t="s">
        <v>578</v>
      </c>
      <c r="E241" s="633" t="s">
        <v>552</v>
      </c>
      <c r="F241" s="634" t="s">
        <v>553</v>
      </c>
      <c r="G241" s="633" t="s">
        <v>601</v>
      </c>
      <c r="H241" s="633" t="s">
        <v>637</v>
      </c>
      <c r="I241" s="633" t="s">
        <v>638</v>
      </c>
      <c r="J241" s="633" t="s">
        <v>639</v>
      </c>
      <c r="K241" s="633" t="s">
        <v>640</v>
      </c>
      <c r="L241" s="635">
        <v>60.350244266326918</v>
      </c>
      <c r="M241" s="635">
        <v>7</v>
      </c>
      <c r="N241" s="636">
        <v>422.45170986428843</v>
      </c>
    </row>
    <row r="242" spans="1:14" ht="14.4" customHeight="1" x14ac:dyDescent="0.3">
      <c r="A242" s="631" t="s">
        <v>549</v>
      </c>
      <c r="B242" s="632" t="s">
        <v>551</v>
      </c>
      <c r="C242" s="633" t="s">
        <v>577</v>
      </c>
      <c r="D242" s="634" t="s">
        <v>578</v>
      </c>
      <c r="E242" s="633" t="s">
        <v>552</v>
      </c>
      <c r="F242" s="634" t="s">
        <v>553</v>
      </c>
      <c r="G242" s="633" t="s">
        <v>601</v>
      </c>
      <c r="H242" s="633" t="s">
        <v>1221</v>
      </c>
      <c r="I242" s="633" t="s">
        <v>1222</v>
      </c>
      <c r="J242" s="633" t="s">
        <v>1223</v>
      </c>
      <c r="K242" s="633" t="s">
        <v>1224</v>
      </c>
      <c r="L242" s="635">
        <v>598.62</v>
      </c>
      <c r="M242" s="635">
        <v>2</v>
      </c>
      <c r="N242" s="636">
        <v>1197.24</v>
      </c>
    </row>
    <row r="243" spans="1:14" ht="14.4" customHeight="1" x14ac:dyDescent="0.3">
      <c r="A243" s="631" t="s">
        <v>549</v>
      </c>
      <c r="B243" s="632" t="s">
        <v>551</v>
      </c>
      <c r="C243" s="633" t="s">
        <v>577</v>
      </c>
      <c r="D243" s="634" t="s">
        <v>578</v>
      </c>
      <c r="E243" s="633" t="s">
        <v>552</v>
      </c>
      <c r="F243" s="634" t="s">
        <v>553</v>
      </c>
      <c r="G243" s="633" t="s">
        <v>601</v>
      </c>
      <c r="H243" s="633" t="s">
        <v>969</v>
      </c>
      <c r="I243" s="633" t="s">
        <v>970</v>
      </c>
      <c r="J243" s="633" t="s">
        <v>971</v>
      </c>
      <c r="K243" s="633" t="s">
        <v>972</v>
      </c>
      <c r="L243" s="635">
        <v>364.00347639395039</v>
      </c>
      <c r="M243" s="635">
        <v>6</v>
      </c>
      <c r="N243" s="636">
        <v>2184.0208583637022</v>
      </c>
    </row>
    <row r="244" spans="1:14" ht="14.4" customHeight="1" x14ac:dyDescent="0.3">
      <c r="A244" s="631" t="s">
        <v>549</v>
      </c>
      <c r="B244" s="632" t="s">
        <v>551</v>
      </c>
      <c r="C244" s="633" t="s">
        <v>577</v>
      </c>
      <c r="D244" s="634" t="s">
        <v>578</v>
      </c>
      <c r="E244" s="633" t="s">
        <v>552</v>
      </c>
      <c r="F244" s="634" t="s">
        <v>553</v>
      </c>
      <c r="G244" s="633" t="s">
        <v>601</v>
      </c>
      <c r="H244" s="633" t="s">
        <v>1225</v>
      </c>
      <c r="I244" s="633" t="s">
        <v>1226</v>
      </c>
      <c r="J244" s="633" t="s">
        <v>1227</v>
      </c>
      <c r="K244" s="633" t="s">
        <v>1228</v>
      </c>
      <c r="L244" s="635">
        <v>39.69</v>
      </c>
      <c r="M244" s="635">
        <v>1</v>
      </c>
      <c r="N244" s="636">
        <v>39.69</v>
      </c>
    </row>
    <row r="245" spans="1:14" ht="14.4" customHeight="1" x14ac:dyDescent="0.3">
      <c r="A245" s="631" t="s">
        <v>549</v>
      </c>
      <c r="B245" s="632" t="s">
        <v>551</v>
      </c>
      <c r="C245" s="633" t="s">
        <v>577</v>
      </c>
      <c r="D245" s="634" t="s">
        <v>578</v>
      </c>
      <c r="E245" s="633" t="s">
        <v>552</v>
      </c>
      <c r="F245" s="634" t="s">
        <v>553</v>
      </c>
      <c r="G245" s="633" t="s">
        <v>601</v>
      </c>
      <c r="H245" s="633" t="s">
        <v>1229</v>
      </c>
      <c r="I245" s="633" t="s">
        <v>1230</v>
      </c>
      <c r="J245" s="633" t="s">
        <v>1231</v>
      </c>
      <c r="K245" s="633" t="s">
        <v>1232</v>
      </c>
      <c r="L245" s="635">
        <v>102.07</v>
      </c>
      <c r="M245" s="635">
        <v>1</v>
      </c>
      <c r="N245" s="636">
        <v>102.07</v>
      </c>
    </row>
    <row r="246" spans="1:14" ht="14.4" customHeight="1" x14ac:dyDescent="0.3">
      <c r="A246" s="631" t="s">
        <v>549</v>
      </c>
      <c r="B246" s="632" t="s">
        <v>551</v>
      </c>
      <c r="C246" s="633" t="s">
        <v>577</v>
      </c>
      <c r="D246" s="634" t="s">
        <v>578</v>
      </c>
      <c r="E246" s="633" t="s">
        <v>552</v>
      </c>
      <c r="F246" s="634" t="s">
        <v>553</v>
      </c>
      <c r="G246" s="633" t="s">
        <v>601</v>
      </c>
      <c r="H246" s="633" t="s">
        <v>641</v>
      </c>
      <c r="I246" s="633" t="s">
        <v>641</v>
      </c>
      <c r="J246" s="633" t="s">
        <v>642</v>
      </c>
      <c r="K246" s="633" t="s">
        <v>643</v>
      </c>
      <c r="L246" s="635">
        <v>38.189871019931545</v>
      </c>
      <c r="M246" s="635">
        <v>22</v>
      </c>
      <c r="N246" s="636">
        <v>840.17716243849395</v>
      </c>
    </row>
    <row r="247" spans="1:14" ht="14.4" customHeight="1" x14ac:dyDescent="0.3">
      <c r="A247" s="631" t="s">
        <v>549</v>
      </c>
      <c r="B247" s="632" t="s">
        <v>551</v>
      </c>
      <c r="C247" s="633" t="s">
        <v>577</v>
      </c>
      <c r="D247" s="634" t="s">
        <v>578</v>
      </c>
      <c r="E247" s="633" t="s">
        <v>552</v>
      </c>
      <c r="F247" s="634" t="s">
        <v>553</v>
      </c>
      <c r="G247" s="633" t="s">
        <v>601</v>
      </c>
      <c r="H247" s="633" t="s">
        <v>977</v>
      </c>
      <c r="I247" s="633" t="s">
        <v>978</v>
      </c>
      <c r="J247" s="633" t="s">
        <v>979</v>
      </c>
      <c r="K247" s="633" t="s">
        <v>980</v>
      </c>
      <c r="L247" s="635">
        <v>73.580948560708407</v>
      </c>
      <c r="M247" s="635">
        <v>1</v>
      </c>
      <c r="N247" s="636">
        <v>73.580948560708407</v>
      </c>
    </row>
    <row r="248" spans="1:14" ht="14.4" customHeight="1" x14ac:dyDescent="0.3">
      <c r="A248" s="631" t="s">
        <v>549</v>
      </c>
      <c r="B248" s="632" t="s">
        <v>551</v>
      </c>
      <c r="C248" s="633" t="s">
        <v>577</v>
      </c>
      <c r="D248" s="634" t="s">
        <v>578</v>
      </c>
      <c r="E248" s="633" t="s">
        <v>552</v>
      </c>
      <c r="F248" s="634" t="s">
        <v>553</v>
      </c>
      <c r="G248" s="633" t="s">
        <v>601</v>
      </c>
      <c r="H248" s="633" t="s">
        <v>1233</v>
      </c>
      <c r="I248" s="633" t="s">
        <v>1234</v>
      </c>
      <c r="J248" s="633" t="s">
        <v>979</v>
      </c>
      <c r="K248" s="633" t="s">
        <v>1235</v>
      </c>
      <c r="L248" s="635">
        <v>236.67018767151936</v>
      </c>
      <c r="M248" s="635">
        <v>3</v>
      </c>
      <c r="N248" s="636">
        <v>710.0105630145581</v>
      </c>
    </row>
    <row r="249" spans="1:14" ht="14.4" customHeight="1" x14ac:dyDescent="0.3">
      <c r="A249" s="631" t="s">
        <v>549</v>
      </c>
      <c r="B249" s="632" t="s">
        <v>551</v>
      </c>
      <c r="C249" s="633" t="s">
        <v>577</v>
      </c>
      <c r="D249" s="634" t="s">
        <v>578</v>
      </c>
      <c r="E249" s="633" t="s">
        <v>552</v>
      </c>
      <c r="F249" s="634" t="s">
        <v>553</v>
      </c>
      <c r="G249" s="633" t="s">
        <v>601</v>
      </c>
      <c r="H249" s="633" t="s">
        <v>1236</v>
      </c>
      <c r="I249" s="633" t="s">
        <v>1237</v>
      </c>
      <c r="J249" s="633" t="s">
        <v>1238</v>
      </c>
      <c r="K249" s="633" t="s">
        <v>1239</v>
      </c>
      <c r="L249" s="635">
        <v>331.02942857142898</v>
      </c>
      <c r="M249" s="635">
        <v>1</v>
      </c>
      <c r="N249" s="636">
        <v>331.02942857142898</v>
      </c>
    </row>
    <row r="250" spans="1:14" ht="14.4" customHeight="1" x14ac:dyDescent="0.3">
      <c r="A250" s="631" t="s">
        <v>549</v>
      </c>
      <c r="B250" s="632" t="s">
        <v>551</v>
      </c>
      <c r="C250" s="633" t="s">
        <v>577</v>
      </c>
      <c r="D250" s="634" t="s">
        <v>578</v>
      </c>
      <c r="E250" s="633" t="s">
        <v>552</v>
      </c>
      <c r="F250" s="634" t="s">
        <v>553</v>
      </c>
      <c r="G250" s="633" t="s">
        <v>601</v>
      </c>
      <c r="H250" s="633" t="s">
        <v>981</v>
      </c>
      <c r="I250" s="633" t="s">
        <v>982</v>
      </c>
      <c r="J250" s="633" t="s">
        <v>983</v>
      </c>
      <c r="K250" s="633" t="s">
        <v>984</v>
      </c>
      <c r="L250" s="635">
        <v>45.999832351182</v>
      </c>
      <c r="M250" s="635">
        <v>4</v>
      </c>
      <c r="N250" s="636">
        <v>183.999329404728</v>
      </c>
    </row>
    <row r="251" spans="1:14" ht="14.4" customHeight="1" x14ac:dyDescent="0.3">
      <c r="A251" s="631" t="s">
        <v>549</v>
      </c>
      <c r="B251" s="632" t="s">
        <v>551</v>
      </c>
      <c r="C251" s="633" t="s">
        <v>577</v>
      </c>
      <c r="D251" s="634" t="s">
        <v>578</v>
      </c>
      <c r="E251" s="633" t="s">
        <v>552</v>
      </c>
      <c r="F251" s="634" t="s">
        <v>553</v>
      </c>
      <c r="G251" s="633" t="s">
        <v>601</v>
      </c>
      <c r="H251" s="633" t="s">
        <v>1240</v>
      </c>
      <c r="I251" s="633" t="s">
        <v>1241</v>
      </c>
      <c r="J251" s="633" t="s">
        <v>1242</v>
      </c>
      <c r="K251" s="633" t="s">
        <v>1243</v>
      </c>
      <c r="L251" s="635">
        <v>60.473333333333329</v>
      </c>
      <c r="M251" s="635">
        <v>3</v>
      </c>
      <c r="N251" s="636">
        <v>181.42</v>
      </c>
    </row>
    <row r="252" spans="1:14" ht="14.4" customHeight="1" x14ac:dyDescent="0.3">
      <c r="A252" s="631" t="s">
        <v>549</v>
      </c>
      <c r="B252" s="632" t="s">
        <v>551</v>
      </c>
      <c r="C252" s="633" t="s">
        <v>577</v>
      </c>
      <c r="D252" s="634" t="s">
        <v>578</v>
      </c>
      <c r="E252" s="633" t="s">
        <v>552</v>
      </c>
      <c r="F252" s="634" t="s">
        <v>553</v>
      </c>
      <c r="G252" s="633" t="s">
        <v>601</v>
      </c>
      <c r="H252" s="633" t="s">
        <v>1244</v>
      </c>
      <c r="I252" s="633" t="s">
        <v>1245</v>
      </c>
      <c r="J252" s="633" t="s">
        <v>1246</v>
      </c>
      <c r="K252" s="633" t="s">
        <v>1247</v>
      </c>
      <c r="L252" s="635">
        <v>103.47</v>
      </c>
      <c r="M252" s="635">
        <v>2</v>
      </c>
      <c r="N252" s="636">
        <v>206.94</v>
      </c>
    </row>
    <row r="253" spans="1:14" ht="14.4" customHeight="1" x14ac:dyDescent="0.3">
      <c r="A253" s="631" t="s">
        <v>549</v>
      </c>
      <c r="B253" s="632" t="s">
        <v>551</v>
      </c>
      <c r="C253" s="633" t="s">
        <v>577</v>
      </c>
      <c r="D253" s="634" t="s">
        <v>578</v>
      </c>
      <c r="E253" s="633" t="s">
        <v>552</v>
      </c>
      <c r="F253" s="634" t="s">
        <v>553</v>
      </c>
      <c r="G253" s="633" t="s">
        <v>601</v>
      </c>
      <c r="H253" s="633" t="s">
        <v>992</v>
      </c>
      <c r="I253" s="633" t="s">
        <v>993</v>
      </c>
      <c r="J253" s="633" t="s">
        <v>994</v>
      </c>
      <c r="K253" s="633" t="s">
        <v>995</v>
      </c>
      <c r="L253" s="635">
        <v>161.82</v>
      </c>
      <c r="M253" s="635">
        <v>15</v>
      </c>
      <c r="N253" s="636">
        <v>2427.2999999999997</v>
      </c>
    </row>
    <row r="254" spans="1:14" ht="14.4" customHeight="1" x14ac:dyDescent="0.3">
      <c r="A254" s="631" t="s">
        <v>549</v>
      </c>
      <c r="B254" s="632" t="s">
        <v>551</v>
      </c>
      <c r="C254" s="633" t="s">
        <v>577</v>
      </c>
      <c r="D254" s="634" t="s">
        <v>578</v>
      </c>
      <c r="E254" s="633" t="s">
        <v>552</v>
      </c>
      <c r="F254" s="634" t="s">
        <v>553</v>
      </c>
      <c r="G254" s="633" t="s">
        <v>601</v>
      </c>
      <c r="H254" s="633" t="s">
        <v>1000</v>
      </c>
      <c r="I254" s="633" t="s">
        <v>1001</v>
      </c>
      <c r="J254" s="633" t="s">
        <v>1002</v>
      </c>
      <c r="K254" s="633" t="s">
        <v>1003</v>
      </c>
      <c r="L254" s="635">
        <v>87.649708653764407</v>
      </c>
      <c r="M254" s="635">
        <v>1</v>
      </c>
      <c r="N254" s="636">
        <v>87.649708653764407</v>
      </c>
    </row>
    <row r="255" spans="1:14" ht="14.4" customHeight="1" x14ac:dyDescent="0.3">
      <c r="A255" s="631" t="s">
        <v>549</v>
      </c>
      <c r="B255" s="632" t="s">
        <v>551</v>
      </c>
      <c r="C255" s="633" t="s">
        <v>577</v>
      </c>
      <c r="D255" s="634" t="s">
        <v>578</v>
      </c>
      <c r="E255" s="633" t="s">
        <v>552</v>
      </c>
      <c r="F255" s="634" t="s">
        <v>553</v>
      </c>
      <c r="G255" s="633" t="s">
        <v>601</v>
      </c>
      <c r="H255" s="633" t="s">
        <v>1248</v>
      </c>
      <c r="I255" s="633" t="s">
        <v>1248</v>
      </c>
      <c r="J255" s="633" t="s">
        <v>1249</v>
      </c>
      <c r="K255" s="633" t="s">
        <v>1250</v>
      </c>
      <c r="L255" s="635">
        <v>154.5</v>
      </c>
      <c r="M255" s="635">
        <v>1</v>
      </c>
      <c r="N255" s="636">
        <v>154.5</v>
      </c>
    </row>
    <row r="256" spans="1:14" ht="14.4" customHeight="1" x14ac:dyDescent="0.3">
      <c r="A256" s="631" t="s">
        <v>549</v>
      </c>
      <c r="B256" s="632" t="s">
        <v>551</v>
      </c>
      <c r="C256" s="633" t="s">
        <v>577</v>
      </c>
      <c r="D256" s="634" t="s">
        <v>578</v>
      </c>
      <c r="E256" s="633" t="s">
        <v>552</v>
      </c>
      <c r="F256" s="634" t="s">
        <v>553</v>
      </c>
      <c r="G256" s="633" t="s">
        <v>601</v>
      </c>
      <c r="H256" s="633" t="s">
        <v>648</v>
      </c>
      <c r="I256" s="633" t="s">
        <v>649</v>
      </c>
      <c r="J256" s="633" t="s">
        <v>650</v>
      </c>
      <c r="K256" s="633" t="s">
        <v>651</v>
      </c>
      <c r="L256" s="635">
        <v>105.60000000000002</v>
      </c>
      <c r="M256" s="635">
        <v>1</v>
      </c>
      <c r="N256" s="636">
        <v>105.60000000000002</v>
      </c>
    </row>
    <row r="257" spans="1:14" ht="14.4" customHeight="1" x14ac:dyDescent="0.3">
      <c r="A257" s="631" t="s">
        <v>549</v>
      </c>
      <c r="B257" s="632" t="s">
        <v>551</v>
      </c>
      <c r="C257" s="633" t="s">
        <v>577</v>
      </c>
      <c r="D257" s="634" t="s">
        <v>578</v>
      </c>
      <c r="E257" s="633" t="s">
        <v>552</v>
      </c>
      <c r="F257" s="634" t="s">
        <v>553</v>
      </c>
      <c r="G257" s="633" t="s">
        <v>601</v>
      </c>
      <c r="H257" s="633" t="s">
        <v>1251</v>
      </c>
      <c r="I257" s="633" t="s">
        <v>1252</v>
      </c>
      <c r="J257" s="633" t="s">
        <v>1253</v>
      </c>
      <c r="K257" s="633" t="s">
        <v>1254</v>
      </c>
      <c r="L257" s="635">
        <v>15.421100117459913</v>
      </c>
      <c r="M257" s="635">
        <v>9</v>
      </c>
      <c r="N257" s="636">
        <v>138.78990105713922</v>
      </c>
    </row>
    <row r="258" spans="1:14" ht="14.4" customHeight="1" x14ac:dyDescent="0.3">
      <c r="A258" s="631" t="s">
        <v>549</v>
      </c>
      <c r="B258" s="632" t="s">
        <v>551</v>
      </c>
      <c r="C258" s="633" t="s">
        <v>577</v>
      </c>
      <c r="D258" s="634" t="s">
        <v>578</v>
      </c>
      <c r="E258" s="633" t="s">
        <v>552</v>
      </c>
      <c r="F258" s="634" t="s">
        <v>553</v>
      </c>
      <c r="G258" s="633" t="s">
        <v>601</v>
      </c>
      <c r="H258" s="633" t="s">
        <v>1255</v>
      </c>
      <c r="I258" s="633" t="s">
        <v>1256</v>
      </c>
      <c r="J258" s="633" t="s">
        <v>1257</v>
      </c>
      <c r="K258" s="633" t="s">
        <v>1258</v>
      </c>
      <c r="L258" s="635">
        <v>44.632066759892304</v>
      </c>
      <c r="M258" s="635">
        <v>7</v>
      </c>
      <c r="N258" s="636">
        <v>312.42446731924611</v>
      </c>
    </row>
    <row r="259" spans="1:14" ht="14.4" customHeight="1" x14ac:dyDescent="0.3">
      <c r="A259" s="631" t="s">
        <v>549</v>
      </c>
      <c r="B259" s="632" t="s">
        <v>551</v>
      </c>
      <c r="C259" s="633" t="s">
        <v>577</v>
      </c>
      <c r="D259" s="634" t="s">
        <v>578</v>
      </c>
      <c r="E259" s="633" t="s">
        <v>552</v>
      </c>
      <c r="F259" s="634" t="s">
        <v>553</v>
      </c>
      <c r="G259" s="633" t="s">
        <v>601</v>
      </c>
      <c r="H259" s="633" t="s">
        <v>652</v>
      </c>
      <c r="I259" s="633" t="s">
        <v>653</v>
      </c>
      <c r="J259" s="633" t="s">
        <v>654</v>
      </c>
      <c r="K259" s="633" t="s">
        <v>655</v>
      </c>
      <c r="L259" s="635">
        <v>92.48</v>
      </c>
      <c r="M259" s="635">
        <v>1</v>
      </c>
      <c r="N259" s="636">
        <v>92.48</v>
      </c>
    </row>
    <row r="260" spans="1:14" ht="14.4" customHeight="1" x14ac:dyDescent="0.3">
      <c r="A260" s="631" t="s">
        <v>549</v>
      </c>
      <c r="B260" s="632" t="s">
        <v>551</v>
      </c>
      <c r="C260" s="633" t="s">
        <v>577</v>
      </c>
      <c r="D260" s="634" t="s">
        <v>578</v>
      </c>
      <c r="E260" s="633" t="s">
        <v>552</v>
      </c>
      <c r="F260" s="634" t="s">
        <v>553</v>
      </c>
      <c r="G260" s="633" t="s">
        <v>601</v>
      </c>
      <c r="H260" s="633" t="s">
        <v>656</v>
      </c>
      <c r="I260" s="633" t="s">
        <v>657</v>
      </c>
      <c r="J260" s="633" t="s">
        <v>658</v>
      </c>
      <c r="K260" s="633" t="s">
        <v>659</v>
      </c>
      <c r="L260" s="635">
        <v>47.359624777655803</v>
      </c>
      <c r="M260" s="635">
        <v>2</v>
      </c>
      <c r="N260" s="636">
        <v>94.719249555311606</v>
      </c>
    </row>
    <row r="261" spans="1:14" ht="14.4" customHeight="1" x14ac:dyDescent="0.3">
      <c r="A261" s="631" t="s">
        <v>549</v>
      </c>
      <c r="B261" s="632" t="s">
        <v>551</v>
      </c>
      <c r="C261" s="633" t="s">
        <v>577</v>
      </c>
      <c r="D261" s="634" t="s">
        <v>578</v>
      </c>
      <c r="E261" s="633" t="s">
        <v>552</v>
      </c>
      <c r="F261" s="634" t="s">
        <v>553</v>
      </c>
      <c r="G261" s="633" t="s">
        <v>601</v>
      </c>
      <c r="H261" s="633" t="s">
        <v>1008</v>
      </c>
      <c r="I261" s="633" t="s">
        <v>1009</v>
      </c>
      <c r="J261" s="633" t="s">
        <v>1010</v>
      </c>
      <c r="K261" s="633" t="s">
        <v>1011</v>
      </c>
      <c r="L261" s="635">
        <v>41.620000000000005</v>
      </c>
      <c r="M261" s="635">
        <v>1</v>
      </c>
      <c r="N261" s="636">
        <v>41.620000000000005</v>
      </c>
    </row>
    <row r="262" spans="1:14" ht="14.4" customHeight="1" x14ac:dyDescent="0.3">
      <c r="A262" s="631" t="s">
        <v>549</v>
      </c>
      <c r="B262" s="632" t="s">
        <v>551</v>
      </c>
      <c r="C262" s="633" t="s">
        <v>577</v>
      </c>
      <c r="D262" s="634" t="s">
        <v>578</v>
      </c>
      <c r="E262" s="633" t="s">
        <v>552</v>
      </c>
      <c r="F262" s="634" t="s">
        <v>553</v>
      </c>
      <c r="G262" s="633" t="s">
        <v>601</v>
      </c>
      <c r="H262" s="633" t="s">
        <v>660</v>
      </c>
      <c r="I262" s="633" t="s">
        <v>661</v>
      </c>
      <c r="J262" s="633" t="s">
        <v>662</v>
      </c>
      <c r="K262" s="633" t="s">
        <v>663</v>
      </c>
      <c r="L262" s="635">
        <v>392.89</v>
      </c>
      <c r="M262" s="635">
        <v>4</v>
      </c>
      <c r="N262" s="636">
        <v>1571.56</v>
      </c>
    </row>
    <row r="263" spans="1:14" ht="14.4" customHeight="1" x14ac:dyDescent="0.3">
      <c r="A263" s="631" t="s">
        <v>549</v>
      </c>
      <c r="B263" s="632" t="s">
        <v>551</v>
      </c>
      <c r="C263" s="633" t="s">
        <v>577</v>
      </c>
      <c r="D263" s="634" t="s">
        <v>578</v>
      </c>
      <c r="E263" s="633" t="s">
        <v>552</v>
      </c>
      <c r="F263" s="634" t="s">
        <v>553</v>
      </c>
      <c r="G263" s="633" t="s">
        <v>601</v>
      </c>
      <c r="H263" s="633" t="s">
        <v>1259</v>
      </c>
      <c r="I263" s="633" t="s">
        <v>1260</v>
      </c>
      <c r="J263" s="633" t="s">
        <v>1261</v>
      </c>
      <c r="K263" s="633" t="s">
        <v>1262</v>
      </c>
      <c r="L263" s="635">
        <v>27.47</v>
      </c>
      <c r="M263" s="635">
        <v>1</v>
      </c>
      <c r="N263" s="636">
        <v>27.47</v>
      </c>
    </row>
    <row r="264" spans="1:14" ht="14.4" customHeight="1" x14ac:dyDescent="0.3">
      <c r="A264" s="631" t="s">
        <v>549</v>
      </c>
      <c r="B264" s="632" t="s">
        <v>551</v>
      </c>
      <c r="C264" s="633" t="s">
        <v>577</v>
      </c>
      <c r="D264" s="634" t="s">
        <v>578</v>
      </c>
      <c r="E264" s="633" t="s">
        <v>552</v>
      </c>
      <c r="F264" s="634" t="s">
        <v>553</v>
      </c>
      <c r="G264" s="633" t="s">
        <v>601</v>
      </c>
      <c r="H264" s="633" t="s">
        <v>1263</v>
      </c>
      <c r="I264" s="633" t="s">
        <v>1263</v>
      </c>
      <c r="J264" s="633" t="s">
        <v>1264</v>
      </c>
      <c r="K264" s="633" t="s">
        <v>1265</v>
      </c>
      <c r="L264" s="635">
        <v>331.13</v>
      </c>
      <c r="M264" s="635">
        <v>2</v>
      </c>
      <c r="N264" s="636">
        <v>662.26</v>
      </c>
    </row>
    <row r="265" spans="1:14" ht="14.4" customHeight="1" x14ac:dyDescent="0.3">
      <c r="A265" s="631" t="s">
        <v>549</v>
      </c>
      <c r="B265" s="632" t="s">
        <v>551</v>
      </c>
      <c r="C265" s="633" t="s">
        <v>577</v>
      </c>
      <c r="D265" s="634" t="s">
        <v>578</v>
      </c>
      <c r="E265" s="633" t="s">
        <v>552</v>
      </c>
      <c r="F265" s="634" t="s">
        <v>553</v>
      </c>
      <c r="G265" s="633" t="s">
        <v>601</v>
      </c>
      <c r="H265" s="633" t="s">
        <v>664</v>
      </c>
      <c r="I265" s="633" t="s">
        <v>665</v>
      </c>
      <c r="J265" s="633" t="s">
        <v>666</v>
      </c>
      <c r="K265" s="633" t="s">
        <v>667</v>
      </c>
      <c r="L265" s="635">
        <v>146.15333333333334</v>
      </c>
      <c r="M265" s="635">
        <v>6</v>
      </c>
      <c r="N265" s="636">
        <v>876.92000000000007</v>
      </c>
    </row>
    <row r="266" spans="1:14" ht="14.4" customHeight="1" x14ac:dyDescent="0.3">
      <c r="A266" s="631" t="s">
        <v>549</v>
      </c>
      <c r="B266" s="632" t="s">
        <v>551</v>
      </c>
      <c r="C266" s="633" t="s">
        <v>577</v>
      </c>
      <c r="D266" s="634" t="s">
        <v>578</v>
      </c>
      <c r="E266" s="633" t="s">
        <v>552</v>
      </c>
      <c r="F266" s="634" t="s">
        <v>553</v>
      </c>
      <c r="G266" s="633" t="s">
        <v>601</v>
      </c>
      <c r="H266" s="633" t="s">
        <v>1266</v>
      </c>
      <c r="I266" s="633" t="s">
        <v>246</v>
      </c>
      <c r="J266" s="633" t="s">
        <v>1267</v>
      </c>
      <c r="K266" s="633"/>
      <c r="L266" s="635">
        <v>97.320310912211511</v>
      </c>
      <c r="M266" s="635">
        <v>4</v>
      </c>
      <c r="N266" s="636">
        <v>389.28124364884604</v>
      </c>
    </row>
    <row r="267" spans="1:14" ht="14.4" customHeight="1" x14ac:dyDescent="0.3">
      <c r="A267" s="631" t="s">
        <v>549</v>
      </c>
      <c r="B267" s="632" t="s">
        <v>551</v>
      </c>
      <c r="C267" s="633" t="s">
        <v>577</v>
      </c>
      <c r="D267" s="634" t="s">
        <v>578</v>
      </c>
      <c r="E267" s="633" t="s">
        <v>552</v>
      </c>
      <c r="F267" s="634" t="s">
        <v>553</v>
      </c>
      <c r="G267" s="633" t="s">
        <v>601</v>
      </c>
      <c r="H267" s="633" t="s">
        <v>1268</v>
      </c>
      <c r="I267" s="633" t="s">
        <v>1269</v>
      </c>
      <c r="J267" s="633" t="s">
        <v>1270</v>
      </c>
      <c r="K267" s="633" t="s">
        <v>1271</v>
      </c>
      <c r="L267" s="635">
        <v>250.00956686624684</v>
      </c>
      <c r="M267" s="635">
        <v>1</v>
      </c>
      <c r="N267" s="636">
        <v>250.00956686624684</v>
      </c>
    </row>
    <row r="268" spans="1:14" ht="14.4" customHeight="1" x14ac:dyDescent="0.3">
      <c r="A268" s="631" t="s">
        <v>549</v>
      </c>
      <c r="B268" s="632" t="s">
        <v>551</v>
      </c>
      <c r="C268" s="633" t="s">
        <v>577</v>
      </c>
      <c r="D268" s="634" t="s">
        <v>578</v>
      </c>
      <c r="E268" s="633" t="s">
        <v>552</v>
      </c>
      <c r="F268" s="634" t="s">
        <v>553</v>
      </c>
      <c r="G268" s="633" t="s">
        <v>601</v>
      </c>
      <c r="H268" s="633" t="s">
        <v>1272</v>
      </c>
      <c r="I268" s="633" t="s">
        <v>246</v>
      </c>
      <c r="J268" s="633" t="s">
        <v>1273</v>
      </c>
      <c r="K268" s="633"/>
      <c r="L268" s="635">
        <v>100.68</v>
      </c>
      <c r="M268" s="635">
        <v>1</v>
      </c>
      <c r="N268" s="636">
        <v>100.68</v>
      </c>
    </row>
    <row r="269" spans="1:14" ht="14.4" customHeight="1" x14ac:dyDescent="0.3">
      <c r="A269" s="631" t="s">
        <v>549</v>
      </c>
      <c r="B269" s="632" t="s">
        <v>551</v>
      </c>
      <c r="C269" s="633" t="s">
        <v>577</v>
      </c>
      <c r="D269" s="634" t="s">
        <v>578</v>
      </c>
      <c r="E269" s="633" t="s">
        <v>552</v>
      </c>
      <c r="F269" s="634" t="s">
        <v>553</v>
      </c>
      <c r="G269" s="633" t="s">
        <v>601</v>
      </c>
      <c r="H269" s="633" t="s">
        <v>1274</v>
      </c>
      <c r="I269" s="633" t="s">
        <v>1275</v>
      </c>
      <c r="J269" s="633" t="s">
        <v>1261</v>
      </c>
      <c r="K269" s="633" t="s">
        <v>1276</v>
      </c>
      <c r="L269" s="635">
        <v>59.460719800253571</v>
      </c>
      <c r="M269" s="635">
        <v>1</v>
      </c>
      <c r="N269" s="636">
        <v>59.460719800253571</v>
      </c>
    </row>
    <row r="270" spans="1:14" ht="14.4" customHeight="1" x14ac:dyDescent="0.3">
      <c r="A270" s="631" t="s">
        <v>549</v>
      </c>
      <c r="B270" s="632" t="s">
        <v>551</v>
      </c>
      <c r="C270" s="633" t="s">
        <v>577</v>
      </c>
      <c r="D270" s="634" t="s">
        <v>578</v>
      </c>
      <c r="E270" s="633" t="s">
        <v>552</v>
      </c>
      <c r="F270" s="634" t="s">
        <v>553</v>
      </c>
      <c r="G270" s="633" t="s">
        <v>601</v>
      </c>
      <c r="H270" s="633" t="s">
        <v>670</v>
      </c>
      <c r="I270" s="633" t="s">
        <v>671</v>
      </c>
      <c r="J270" s="633" t="s">
        <v>672</v>
      </c>
      <c r="K270" s="633" t="s">
        <v>673</v>
      </c>
      <c r="L270" s="635">
        <v>64.273358726917294</v>
      </c>
      <c r="M270" s="635">
        <v>3</v>
      </c>
      <c r="N270" s="636">
        <v>192.8200761807519</v>
      </c>
    </row>
    <row r="271" spans="1:14" ht="14.4" customHeight="1" x14ac:dyDescent="0.3">
      <c r="A271" s="631" t="s">
        <v>549</v>
      </c>
      <c r="B271" s="632" t="s">
        <v>551</v>
      </c>
      <c r="C271" s="633" t="s">
        <v>577</v>
      </c>
      <c r="D271" s="634" t="s">
        <v>578</v>
      </c>
      <c r="E271" s="633" t="s">
        <v>552</v>
      </c>
      <c r="F271" s="634" t="s">
        <v>553</v>
      </c>
      <c r="G271" s="633" t="s">
        <v>601</v>
      </c>
      <c r="H271" s="633" t="s">
        <v>1277</v>
      </c>
      <c r="I271" s="633" t="s">
        <v>1278</v>
      </c>
      <c r="J271" s="633" t="s">
        <v>1279</v>
      </c>
      <c r="K271" s="633" t="s">
        <v>1280</v>
      </c>
      <c r="L271" s="635">
        <v>37.559963874872622</v>
      </c>
      <c r="M271" s="635">
        <v>3</v>
      </c>
      <c r="N271" s="636">
        <v>112.67989162461787</v>
      </c>
    </row>
    <row r="272" spans="1:14" ht="14.4" customHeight="1" x14ac:dyDescent="0.3">
      <c r="A272" s="631" t="s">
        <v>549</v>
      </c>
      <c r="B272" s="632" t="s">
        <v>551</v>
      </c>
      <c r="C272" s="633" t="s">
        <v>577</v>
      </c>
      <c r="D272" s="634" t="s">
        <v>578</v>
      </c>
      <c r="E272" s="633" t="s">
        <v>552</v>
      </c>
      <c r="F272" s="634" t="s">
        <v>553</v>
      </c>
      <c r="G272" s="633" t="s">
        <v>601</v>
      </c>
      <c r="H272" s="633" t="s">
        <v>1281</v>
      </c>
      <c r="I272" s="633" t="s">
        <v>1282</v>
      </c>
      <c r="J272" s="633" t="s">
        <v>1283</v>
      </c>
      <c r="K272" s="633" t="s">
        <v>1284</v>
      </c>
      <c r="L272" s="635">
        <v>86.109730366336706</v>
      </c>
      <c r="M272" s="635">
        <v>1</v>
      </c>
      <c r="N272" s="636">
        <v>86.109730366336706</v>
      </c>
    </row>
    <row r="273" spans="1:14" ht="14.4" customHeight="1" x14ac:dyDescent="0.3">
      <c r="A273" s="631" t="s">
        <v>549</v>
      </c>
      <c r="B273" s="632" t="s">
        <v>551</v>
      </c>
      <c r="C273" s="633" t="s">
        <v>577</v>
      </c>
      <c r="D273" s="634" t="s">
        <v>578</v>
      </c>
      <c r="E273" s="633" t="s">
        <v>552</v>
      </c>
      <c r="F273" s="634" t="s">
        <v>553</v>
      </c>
      <c r="G273" s="633" t="s">
        <v>601</v>
      </c>
      <c r="H273" s="633" t="s">
        <v>1022</v>
      </c>
      <c r="I273" s="633" t="s">
        <v>1023</v>
      </c>
      <c r="J273" s="633" t="s">
        <v>1024</v>
      </c>
      <c r="K273" s="633" t="s">
        <v>1025</v>
      </c>
      <c r="L273" s="635">
        <v>59.21</v>
      </c>
      <c r="M273" s="635">
        <v>3</v>
      </c>
      <c r="N273" s="636">
        <v>177.63</v>
      </c>
    </row>
    <row r="274" spans="1:14" ht="14.4" customHeight="1" x14ac:dyDescent="0.3">
      <c r="A274" s="631" t="s">
        <v>549</v>
      </c>
      <c r="B274" s="632" t="s">
        <v>551</v>
      </c>
      <c r="C274" s="633" t="s">
        <v>577</v>
      </c>
      <c r="D274" s="634" t="s">
        <v>578</v>
      </c>
      <c r="E274" s="633" t="s">
        <v>552</v>
      </c>
      <c r="F274" s="634" t="s">
        <v>553</v>
      </c>
      <c r="G274" s="633" t="s">
        <v>601</v>
      </c>
      <c r="H274" s="633" t="s">
        <v>674</v>
      </c>
      <c r="I274" s="633" t="s">
        <v>675</v>
      </c>
      <c r="J274" s="633" t="s">
        <v>676</v>
      </c>
      <c r="K274" s="633" t="s">
        <v>677</v>
      </c>
      <c r="L274" s="635">
        <v>28.184020071371521</v>
      </c>
      <c r="M274" s="635">
        <v>5</v>
      </c>
      <c r="N274" s="636">
        <v>140.9201003568576</v>
      </c>
    </row>
    <row r="275" spans="1:14" ht="14.4" customHeight="1" x14ac:dyDescent="0.3">
      <c r="A275" s="631" t="s">
        <v>549</v>
      </c>
      <c r="B275" s="632" t="s">
        <v>551</v>
      </c>
      <c r="C275" s="633" t="s">
        <v>577</v>
      </c>
      <c r="D275" s="634" t="s">
        <v>578</v>
      </c>
      <c r="E275" s="633" t="s">
        <v>552</v>
      </c>
      <c r="F275" s="634" t="s">
        <v>553</v>
      </c>
      <c r="G275" s="633" t="s">
        <v>601</v>
      </c>
      <c r="H275" s="633" t="s">
        <v>678</v>
      </c>
      <c r="I275" s="633" t="s">
        <v>679</v>
      </c>
      <c r="J275" s="633" t="s">
        <v>680</v>
      </c>
      <c r="K275" s="633" t="s">
        <v>681</v>
      </c>
      <c r="L275" s="635">
        <v>218.17791259172901</v>
      </c>
      <c r="M275" s="635">
        <v>1</v>
      </c>
      <c r="N275" s="636">
        <v>218.17791259172901</v>
      </c>
    </row>
    <row r="276" spans="1:14" ht="14.4" customHeight="1" x14ac:dyDescent="0.3">
      <c r="A276" s="631" t="s">
        <v>549</v>
      </c>
      <c r="B276" s="632" t="s">
        <v>551</v>
      </c>
      <c r="C276" s="633" t="s">
        <v>577</v>
      </c>
      <c r="D276" s="634" t="s">
        <v>578</v>
      </c>
      <c r="E276" s="633" t="s">
        <v>552</v>
      </c>
      <c r="F276" s="634" t="s">
        <v>553</v>
      </c>
      <c r="G276" s="633" t="s">
        <v>601</v>
      </c>
      <c r="H276" s="633" t="s">
        <v>1034</v>
      </c>
      <c r="I276" s="633" t="s">
        <v>246</v>
      </c>
      <c r="J276" s="633" t="s">
        <v>1035</v>
      </c>
      <c r="K276" s="633"/>
      <c r="L276" s="635">
        <v>193.91300423556459</v>
      </c>
      <c r="M276" s="635">
        <v>4</v>
      </c>
      <c r="N276" s="636">
        <v>775.65201694225834</v>
      </c>
    </row>
    <row r="277" spans="1:14" ht="14.4" customHeight="1" x14ac:dyDescent="0.3">
      <c r="A277" s="631" t="s">
        <v>549</v>
      </c>
      <c r="B277" s="632" t="s">
        <v>551</v>
      </c>
      <c r="C277" s="633" t="s">
        <v>577</v>
      </c>
      <c r="D277" s="634" t="s">
        <v>578</v>
      </c>
      <c r="E277" s="633" t="s">
        <v>552</v>
      </c>
      <c r="F277" s="634" t="s">
        <v>553</v>
      </c>
      <c r="G277" s="633" t="s">
        <v>601</v>
      </c>
      <c r="H277" s="633" t="s">
        <v>1285</v>
      </c>
      <c r="I277" s="633" t="s">
        <v>246</v>
      </c>
      <c r="J277" s="633" t="s">
        <v>1286</v>
      </c>
      <c r="K277" s="633"/>
      <c r="L277" s="635">
        <v>99.74</v>
      </c>
      <c r="M277" s="635">
        <v>1</v>
      </c>
      <c r="N277" s="636">
        <v>99.74</v>
      </c>
    </row>
    <row r="278" spans="1:14" ht="14.4" customHeight="1" x14ac:dyDescent="0.3">
      <c r="A278" s="631" t="s">
        <v>549</v>
      </c>
      <c r="B278" s="632" t="s">
        <v>551</v>
      </c>
      <c r="C278" s="633" t="s">
        <v>577</v>
      </c>
      <c r="D278" s="634" t="s">
        <v>578</v>
      </c>
      <c r="E278" s="633" t="s">
        <v>552</v>
      </c>
      <c r="F278" s="634" t="s">
        <v>553</v>
      </c>
      <c r="G278" s="633" t="s">
        <v>601</v>
      </c>
      <c r="H278" s="633" t="s">
        <v>1287</v>
      </c>
      <c r="I278" s="633" t="s">
        <v>1288</v>
      </c>
      <c r="J278" s="633" t="s">
        <v>1289</v>
      </c>
      <c r="K278" s="633" t="s">
        <v>1290</v>
      </c>
      <c r="L278" s="635">
        <v>57.719742776020396</v>
      </c>
      <c r="M278" s="635">
        <v>2</v>
      </c>
      <c r="N278" s="636">
        <v>115.43948555204079</v>
      </c>
    </row>
    <row r="279" spans="1:14" ht="14.4" customHeight="1" x14ac:dyDescent="0.3">
      <c r="A279" s="631" t="s">
        <v>549</v>
      </c>
      <c r="B279" s="632" t="s">
        <v>551</v>
      </c>
      <c r="C279" s="633" t="s">
        <v>577</v>
      </c>
      <c r="D279" s="634" t="s">
        <v>578</v>
      </c>
      <c r="E279" s="633" t="s">
        <v>552</v>
      </c>
      <c r="F279" s="634" t="s">
        <v>553</v>
      </c>
      <c r="G279" s="633" t="s">
        <v>601</v>
      </c>
      <c r="H279" s="633" t="s">
        <v>1291</v>
      </c>
      <c r="I279" s="633" t="s">
        <v>1292</v>
      </c>
      <c r="J279" s="633" t="s">
        <v>1293</v>
      </c>
      <c r="K279" s="633" t="s">
        <v>1294</v>
      </c>
      <c r="L279" s="635">
        <v>1665.2</v>
      </c>
      <c r="M279" s="635">
        <v>1</v>
      </c>
      <c r="N279" s="636">
        <v>1665.2</v>
      </c>
    </row>
    <row r="280" spans="1:14" ht="14.4" customHeight="1" x14ac:dyDescent="0.3">
      <c r="A280" s="631" t="s">
        <v>549</v>
      </c>
      <c r="B280" s="632" t="s">
        <v>551</v>
      </c>
      <c r="C280" s="633" t="s">
        <v>577</v>
      </c>
      <c r="D280" s="634" t="s">
        <v>578</v>
      </c>
      <c r="E280" s="633" t="s">
        <v>552</v>
      </c>
      <c r="F280" s="634" t="s">
        <v>553</v>
      </c>
      <c r="G280" s="633" t="s">
        <v>601</v>
      </c>
      <c r="H280" s="633" t="s">
        <v>1295</v>
      </c>
      <c r="I280" s="633" t="s">
        <v>1296</v>
      </c>
      <c r="J280" s="633" t="s">
        <v>1297</v>
      </c>
      <c r="K280" s="633" t="s">
        <v>1298</v>
      </c>
      <c r="L280" s="635">
        <v>65.459999999999965</v>
      </c>
      <c r="M280" s="635">
        <v>1</v>
      </c>
      <c r="N280" s="636">
        <v>65.459999999999965</v>
      </c>
    </row>
    <row r="281" spans="1:14" ht="14.4" customHeight="1" x14ac:dyDescent="0.3">
      <c r="A281" s="631" t="s">
        <v>549</v>
      </c>
      <c r="B281" s="632" t="s">
        <v>551</v>
      </c>
      <c r="C281" s="633" t="s">
        <v>577</v>
      </c>
      <c r="D281" s="634" t="s">
        <v>578</v>
      </c>
      <c r="E281" s="633" t="s">
        <v>552</v>
      </c>
      <c r="F281" s="634" t="s">
        <v>553</v>
      </c>
      <c r="G281" s="633" t="s">
        <v>601</v>
      </c>
      <c r="H281" s="633" t="s">
        <v>1299</v>
      </c>
      <c r="I281" s="633" t="s">
        <v>1300</v>
      </c>
      <c r="J281" s="633" t="s">
        <v>1301</v>
      </c>
      <c r="K281" s="633" t="s">
        <v>1302</v>
      </c>
      <c r="L281" s="635">
        <v>67.099999999999994</v>
      </c>
      <c r="M281" s="635">
        <v>2</v>
      </c>
      <c r="N281" s="636">
        <v>134.19999999999999</v>
      </c>
    </row>
    <row r="282" spans="1:14" ht="14.4" customHeight="1" x14ac:dyDescent="0.3">
      <c r="A282" s="631" t="s">
        <v>549</v>
      </c>
      <c r="B282" s="632" t="s">
        <v>551</v>
      </c>
      <c r="C282" s="633" t="s">
        <v>577</v>
      </c>
      <c r="D282" s="634" t="s">
        <v>578</v>
      </c>
      <c r="E282" s="633" t="s">
        <v>552</v>
      </c>
      <c r="F282" s="634" t="s">
        <v>553</v>
      </c>
      <c r="G282" s="633" t="s">
        <v>601</v>
      </c>
      <c r="H282" s="633" t="s">
        <v>1303</v>
      </c>
      <c r="I282" s="633" t="s">
        <v>1304</v>
      </c>
      <c r="J282" s="633" t="s">
        <v>1305</v>
      </c>
      <c r="K282" s="633" t="s">
        <v>1306</v>
      </c>
      <c r="L282" s="635">
        <v>103.33999999999995</v>
      </c>
      <c r="M282" s="635">
        <v>1</v>
      </c>
      <c r="N282" s="636">
        <v>103.33999999999995</v>
      </c>
    </row>
    <row r="283" spans="1:14" ht="14.4" customHeight="1" x14ac:dyDescent="0.3">
      <c r="A283" s="631" t="s">
        <v>549</v>
      </c>
      <c r="B283" s="632" t="s">
        <v>551</v>
      </c>
      <c r="C283" s="633" t="s">
        <v>577</v>
      </c>
      <c r="D283" s="634" t="s">
        <v>578</v>
      </c>
      <c r="E283" s="633" t="s">
        <v>552</v>
      </c>
      <c r="F283" s="634" t="s">
        <v>553</v>
      </c>
      <c r="G283" s="633" t="s">
        <v>601</v>
      </c>
      <c r="H283" s="633" t="s">
        <v>1307</v>
      </c>
      <c r="I283" s="633" t="s">
        <v>1308</v>
      </c>
      <c r="J283" s="633" t="s">
        <v>1309</v>
      </c>
      <c r="K283" s="633" t="s">
        <v>1310</v>
      </c>
      <c r="L283" s="635">
        <v>1713.5</v>
      </c>
      <c r="M283" s="635">
        <v>1</v>
      </c>
      <c r="N283" s="636">
        <v>1713.5</v>
      </c>
    </row>
    <row r="284" spans="1:14" ht="14.4" customHeight="1" x14ac:dyDescent="0.3">
      <c r="A284" s="631" t="s">
        <v>549</v>
      </c>
      <c r="B284" s="632" t="s">
        <v>551</v>
      </c>
      <c r="C284" s="633" t="s">
        <v>577</v>
      </c>
      <c r="D284" s="634" t="s">
        <v>578</v>
      </c>
      <c r="E284" s="633" t="s">
        <v>552</v>
      </c>
      <c r="F284" s="634" t="s">
        <v>553</v>
      </c>
      <c r="G284" s="633" t="s">
        <v>601</v>
      </c>
      <c r="H284" s="633" t="s">
        <v>1311</v>
      </c>
      <c r="I284" s="633" t="s">
        <v>1312</v>
      </c>
      <c r="J284" s="633" t="s">
        <v>1313</v>
      </c>
      <c r="K284" s="633" t="s">
        <v>1314</v>
      </c>
      <c r="L284" s="635">
        <v>95.73</v>
      </c>
      <c r="M284" s="635">
        <v>1</v>
      </c>
      <c r="N284" s="636">
        <v>95.73</v>
      </c>
    </row>
    <row r="285" spans="1:14" ht="14.4" customHeight="1" x14ac:dyDescent="0.3">
      <c r="A285" s="631" t="s">
        <v>549</v>
      </c>
      <c r="B285" s="632" t="s">
        <v>551</v>
      </c>
      <c r="C285" s="633" t="s">
        <v>577</v>
      </c>
      <c r="D285" s="634" t="s">
        <v>578</v>
      </c>
      <c r="E285" s="633" t="s">
        <v>552</v>
      </c>
      <c r="F285" s="634" t="s">
        <v>553</v>
      </c>
      <c r="G285" s="633" t="s">
        <v>601</v>
      </c>
      <c r="H285" s="633" t="s">
        <v>1044</v>
      </c>
      <c r="I285" s="633" t="s">
        <v>1045</v>
      </c>
      <c r="J285" s="633" t="s">
        <v>1046</v>
      </c>
      <c r="K285" s="633" t="s">
        <v>1047</v>
      </c>
      <c r="L285" s="635">
        <v>197.47465247805235</v>
      </c>
      <c r="M285" s="635">
        <v>6</v>
      </c>
      <c r="N285" s="636">
        <v>1184.8479148683141</v>
      </c>
    </row>
    <row r="286" spans="1:14" ht="14.4" customHeight="1" x14ac:dyDescent="0.3">
      <c r="A286" s="631" t="s">
        <v>549</v>
      </c>
      <c r="B286" s="632" t="s">
        <v>551</v>
      </c>
      <c r="C286" s="633" t="s">
        <v>577</v>
      </c>
      <c r="D286" s="634" t="s">
        <v>578</v>
      </c>
      <c r="E286" s="633" t="s">
        <v>552</v>
      </c>
      <c r="F286" s="634" t="s">
        <v>553</v>
      </c>
      <c r="G286" s="633" t="s">
        <v>601</v>
      </c>
      <c r="H286" s="633" t="s">
        <v>1315</v>
      </c>
      <c r="I286" s="633" t="s">
        <v>1316</v>
      </c>
      <c r="J286" s="633" t="s">
        <v>1317</v>
      </c>
      <c r="K286" s="633" t="s">
        <v>1318</v>
      </c>
      <c r="L286" s="635">
        <v>102.51</v>
      </c>
      <c r="M286" s="635">
        <v>1</v>
      </c>
      <c r="N286" s="636">
        <v>102.51</v>
      </c>
    </row>
    <row r="287" spans="1:14" ht="14.4" customHeight="1" x14ac:dyDescent="0.3">
      <c r="A287" s="631" t="s">
        <v>549</v>
      </c>
      <c r="B287" s="632" t="s">
        <v>551</v>
      </c>
      <c r="C287" s="633" t="s">
        <v>577</v>
      </c>
      <c r="D287" s="634" t="s">
        <v>578</v>
      </c>
      <c r="E287" s="633" t="s">
        <v>552</v>
      </c>
      <c r="F287" s="634" t="s">
        <v>553</v>
      </c>
      <c r="G287" s="633" t="s">
        <v>601</v>
      </c>
      <c r="H287" s="633" t="s">
        <v>1319</v>
      </c>
      <c r="I287" s="633" t="s">
        <v>1320</v>
      </c>
      <c r="J287" s="633" t="s">
        <v>1321</v>
      </c>
      <c r="K287" s="633" t="s">
        <v>1322</v>
      </c>
      <c r="L287" s="635">
        <v>67.412304221500591</v>
      </c>
      <c r="M287" s="635">
        <v>1</v>
      </c>
      <c r="N287" s="636">
        <v>67.412304221500591</v>
      </c>
    </row>
    <row r="288" spans="1:14" ht="14.4" customHeight="1" x14ac:dyDescent="0.3">
      <c r="A288" s="631" t="s">
        <v>549</v>
      </c>
      <c r="B288" s="632" t="s">
        <v>551</v>
      </c>
      <c r="C288" s="633" t="s">
        <v>577</v>
      </c>
      <c r="D288" s="634" t="s">
        <v>578</v>
      </c>
      <c r="E288" s="633" t="s">
        <v>552</v>
      </c>
      <c r="F288" s="634" t="s">
        <v>553</v>
      </c>
      <c r="G288" s="633" t="s">
        <v>601</v>
      </c>
      <c r="H288" s="633" t="s">
        <v>1323</v>
      </c>
      <c r="I288" s="633" t="s">
        <v>1324</v>
      </c>
      <c r="J288" s="633" t="s">
        <v>1325</v>
      </c>
      <c r="K288" s="633" t="s">
        <v>1326</v>
      </c>
      <c r="L288" s="635">
        <v>43.557999999999993</v>
      </c>
      <c r="M288" s="635">
        <v>5</v>
      </c>
      <c r="N288" s="636">
        <v>217.78999999999996</v>
      </c>
    </row>
    <row r="289" spans="1:14" ht="14.4" customHeight="1" x14ac:dyDescent="0.3">
      <c r="A289" s="631" t="s">
        <v>549</v>
      </c>
      <c r="B289" s="632" t="s">
        <v>551</v>
      </c>
      <c r="C289" s="633" t="s">
        <v>577</v>
      </c>
      <c r="D289" s="634" t="s">
        <v>578</v>
      </c>
      <c r="E289" s="633" t="s">
        <v>552</v>
      </c>
      <c r="F289" s="634" t="s">
        <v>553</v>
      </c>
      <c r="G289" s="633" t="s">
        <v>601</v>
      </c>
      <c r="H289" s="633" t="s">
        <v>1327</v>
      </c>
      <c r="I289" s="633" t="s">
        <v>246</v>
      </c>
      <c r="J289" s="633" t="s">
        <v>1328</v>
      </c>
      <c r="K289" s="633"/>
      <c r="L289" s="635">
        <v>28.2</v>
      </c>
      <c r="M289" s="635">
        <v>2</v>
      </c>
      <c r="N289" s="636">
        <v>56.4</v>
      </c>
    </row>
    <row r="290" spans="1:14" ht="14.4" customHeight="1" x14ac:dyDescent="0.3">
      <c r="A290" s="631" t="s">
        <v>549</v>
      </c>
      <c r="B290" s="632" t="s">
        <v>551</v>
      </c>
      <c r="C290" s="633" t="s">
        <v>577</v>
      </c>
      <c r="D290" s="634" t="s">
        <v>578</v>
      </c>
      <c r="E290" s="633" t="s">
        <v>552</v>
      </c>
      <c r="F290" s="634" t="s">
        <v>553</v>
      </c>
      <c r="G290" s="633" t="s">
        <v>601</v>
      </c>
      <c r="H290" s="633" t="s">
        <v>1329</v>
      </c>
      <c r="I290" s="633" t="s">
        <v>246</v>
      </c>
      <c r="J290" s="633" t="s">
        <v>1330</v>
      </c>
      <c r="K290" s="633"/>
      <c r="L290" s="635">
        <v>199.35</v>
      </c>
      <c r="M290" s="635">
        <v>1</v>
      </c>
      <c r="N290" s="636">
        <v>199.35</v>
      </c>
    </row>
    <row r="291" spans="1:14" ht="14.4" customHeight="1" x14ac:dyDescent="0.3">
      <c r="A291" s="631" t="s">
        <v>549</v>
      </c>
      <c r="B291" s="632" t="s">
        <v>551</v>
      </c>
      <c r="C291" s="633" t="s">
        <v>577</v>
      </c>
      <c r="D291" s="634" t="s">
        <v>578</v>
      </c>
      <c r="E291" s="633" t="s">
        <v>552</v>
      </c>
      <c r="F291" s="634" t="s">
        <v>553</v>
      </c>
      <c r="G291" s="633" t="s">
        <v>601</v>
      </c>
      <c r="H291" s="633" t="s">
        <v>1331</v>
      </c>
      <c r="I291" s="633" t="s">
        <v>1332</v>
      </c>
      <c r="J291" s="633" t="s">
        <v>1333</v>
      </c>
      <c r="K291" s="633" t="s">
        <v>972</v>
      </c>
      <c r="L291" s="635">
        <v>162.5</v>
      </c>
      <c r="M291" s="635">
        <v>1</v>
      </c>
      <c r="N291" s="636">
        <v>162.5</v>
      </c>
    </row>
    <row r="292" spans="1:14" ht="14.4" customHeight="1" x14ac:dyDescent="0.3">
      <c r="A292" s="631" t="s">
        <v>549</v>
      </c>
      <c r="B292" s="632" t="s">
        <v>551</v>
      </c>
      <c r="C292" s="633" t="s">
        <v>577</v>
      </c>
      <c r="D292" s="634" t="s">
        <v>578</v>
      </c>
      <c r="E292" s="633" t="s">
        <v>552</v>
      </c>
      <c r="F292" s="634" t="s">
        <v>553</v>
      </c>
      <c r="G292" s="633" t="s">
        <v>601</v>
      </c>
      <c r="H292" s="633" t="s">
        <v>1334</v>
      </c>
      <c r="I292" s="633" t="s">
        <v>1335</v>
      </c>
      <c r="J292" s="633" t="s">
        <v>1336</v>
      </c>
      <c r="K292" s="633" t="s">
        <v>1337</v>
      </c>
      <c r="L292" s="635">
        <v>120.15</v>
      </c>
      <c r="M292" s="635">
        <v>1</v>
      </c>
      <c r="N292" s="636">
        <v>120.15</v>
      </c>
    </row>
    <row r="293" spans="1:14" ht="14.4" customHeight="1" x14ac:dyDescent="0.3">
      <c r="A293" s="631" t="s">
        <v>549</v>
      </c>
      <c r="B293" s="632" t="s">
        <v>551</v>
      </c>
      <c r="C293" s="633" t="s">
        <v>577</v>
      </c>
      <c r="D293" s="634" t="s">
        <v>578</v>
      </c>
      <c r="E293" s="633" t="s">
        <v>552</v>
      </c>
      <c r="F293" s="634" t="s">
        <v>553</v>
      </c>
      <c r="G293" s="633" t="s">
        <v>601</v>
      </c>
      <c r="H293" s="633" t="s">
        <v>1338</v>
      </c>
      <c r="I293" s="633" t="s">
        <v>1339</v>
      </c>
      <c r="J293" s="633" t="s">
        <v>1340</v>
      </c>
      <c r="K293" s="633" t="s">
        <v>1341</v>
      </c>
      <c r="L293" s="635">
        <v>95.759527716208041</v>
      </c>
      <c r="M293" s="635">
        <v>1</v>
      </c>
      <c r="N293" s="636">
        <v>95.759527716208041</v>
      </c>
    </row>
    <row r="294" spans="1:14" ht="14.4" customHeight="1" x14ac:dyDescent="0.3">
      <c r="A294" s="631" t="s">
        <v>549</v>
      </c>
      <c r="B294" s="632" t="s">
        <v>551</v>
      </c>
      <c r="C294" s="633" t="s">
        <v>577</v>
      </c>
      <c r="D294" s="634" t="s">
        <v>578</v>
      </c>
      <c r="E294" s="633" t="s">
        <v>552</v>
      </c>
      <c r="F294" s="634" t="s">
        <v>553</v>
      </c>
      <c r="G294" s="633" t="s">
        <v>601</v>
      </c>
      <c r="H294" s="633" t="s">
        <v>1342</v>
      </c>
      <c r="I294" s="633" t="s">
        <v>246</v>
      </c>
      <c r="J294" s="633" t="s">
        <v>1343</v>
      </c>
      <c r="K294" s="633"/>
      <c r="L294" s="635">
        <v>71.583500000000001</v>
      </c>
      <c r="M294" s="635">
        <v>2</v>
      </c>
      <c r="N294" s="636">
        <v>143.167</v>
      </c>
    </row>
    <row r="295" spans="1:14" ht="14.4" customHeight="1" x14ac:dyDescent="0.3">
      <c r="A295" s="631" t="s">
        <v>549</v>
      </c>
      <c r="B295" s="632" t="s">
        <v>551</v>
      </c>
      <c r="C295" s="633" t="s">
        <v>577</v>
      </c>
      <c r="D295" s="634" t="s">
        <v>578</v>
      </c>
      <c r="E295" s="633" t="s">
        <v>552</v>
      </c>
      <c r="F295" s="634" t="s">
        <v>553</v>
      </c>
      <c r="G295" s="633" t="s">
        <v>601</v>
      </c>
      <c r="H295" s="633" t="s">
        <v>1048</v>
      </c>
      <c r="I295" s="633" t="s">
        <v>1049</v>
      </c>
      <c r="J295" s="633" t="s">
        <v>1050</v>
      </c>
      <c r="K295" s="633" t="s">
        <v>1051</v>
      </c>
      <c r="L295" s="635">
        <v>49.52</v>
      </c>
      <c r="M295" s="635">
        <v>2</v>
      </c>
      <c r="N295" s="636">
        <v>99.04</v>
      </c>
    </row>
    <row r="296" spans="1:14" ht="14.4" customHeight="1" x14ac:dyDescent="0.3">
      <c r="A296" s="631" t="s">
        <v>549</v>
      </c>
      <c r="B296" s="632" t="s">
        <v>551</v>
      </c>
      <c r="C296" s="633" t="s">
        <v>577</v>
      </c>
      <c r="D296" s="634" t="s">
        <v>578</v>
      </c>
      <c r="E296" s="633" t="s">
        <v>552</v>
      </c>
      <c r="F296" s="634" t="s">
        <v>553</v>
      </c>
      <c r="G296" s="633" t="s">
        <v>601</v>
      </c>
      <c r="H296" s="633" t="s">
        <v>1344</v>
      </c>
      <c r="I296" s="633" t="s">
        <v>1345</v>
      </c>
      <c r="J296" s="633" t="s">
        <v>635</v>
      </c>
      <c r="K296" s="633" t="s">
        <v>1346</v>
      </c>
      <c r="L296" s="635">
        <v>148.21</v>
      </c>
      <c r="M296" s="635">
        <v>1</v>
      </c>
      <c r="N296" s="636">
        <v>148.21</v>
      </c>
    </row>
    <row r="297" spans="1:14" ht="14.4" customHeight="1" x14ac:dyDescent="0.3">
      <c r="A297" s="631" t="s">
        <v>549</v>
      </c>
      <c r="B297" s="632" t="s">
        <v>551</v>
      </c>
      <c r="C297" s="633" t="s">
        <v>577</v>
      </c>
      <c r="D297" s="634" t="s">
        <v>578</v>
      </c>
      <c r="E297" s="633" t="s">
        <v>552</v>
      </c>
      <c r="F297" s="634" t="s">
        <v>553</v>
      </c>
      <c r="G297" s="633" t="s">
        <v>601</v>
      </c>
      <c r="H297" s="633" t="s">
        <v>1347</v>
      </c>
      <c r="I297" s="633" t="s">
        <v>246</v>
      </c>
      <c r="J297" s="633" t="s">
        <v>1348</v>
      </c>
      <c r="K297" s="633"/>
      <c r="L297" s="635">
        <v>55.699579314239962</v>
      </c>
      <c r="M297" s="635">
        <v>1</v>
      </c>
      <c r="N297" s="636">
        <v>55.699579314239962</v>
      </c>
    </row>
    <row r="298" spans="1:14" ht="14.4" customHeight="1" x14ac:dyDescent="0.3">
      <c r="A298" s="631" t="s">
        <v>549</v>
      </c>
      <c r="B298" s="632" t="s">
        <v>551</v>
      </c>
      <c r="C298" s="633" t="s">
        <v>577</v>
      </c>
      <c r="D298" s="634" t="s">
        <v>578</v>
      </c>
      <c r="E298" s="633" t="s">
        <v>552</v>
      </c>
      <c r="F298" s="634" t="s">
        <v>553</v>
      </c>
      <c r="G298" s="633" t="s">
        <v>601</v>
      </c>
      <c r="H298" s="633" t="s">
        <v>685</v>
      </c>
      <c r="I298" s="633" t="s">
        <v>686</v>
      </c>
      <c r="J298" s="633" t="s">
        <v>687</v>
      </c>
      <c r="K298" s="633" t="s">
        <v>628</v>
      </c>
      <c r="L298" s="635">
        <v>42</v>
      </c>
      <c r="M298" s="635">
        <v>1</v>
      </c>
      <c r="N298" s="636">
        <v>42</v>
      </c>
    </row>
    <row r="299" spans="1:14" ht="14.4" customHeight="1" x14ac:dyDescent="0.3">
      <c r="A299" s="631" t="s">
        <v>549</v>
      </c>
      <c r="B299" s="632" t="s">
        <v>551</v>
      </c>
      <c r="C299" s="633" t="s">
        <v>577</v>
      </c>
      <c r="D299" s="634" t="s">
        <v>578</v>
      </c>
      <c r="E299" s="633" t="s">
        <v>552</v>
      </c>
      <c r="F299" s="634" t="s">
        <v>553</v>
      </c>
      <c r="G299" s="633" t="s">
        <v>601</v>
      </c>
      <c r="H299" s="633" t="s">
        <v>688</v>
      </c>
      <c r="I299" s="633" t="s">
        <v>689</v>
      </c>
      <c r="J299" s="633" t="s">
        <v>690</v>
      </c>
      <c r="K299" s="633" t="s">
        <v>691</v>
      </c>
      <c r="L299" s="635">
        <v>266.56909925362095</v>
      </c>
      <c r="M299" s="635">
        <v>2</v>
      </c>
      <c r="N299" s="636">
        <v>533.1381985072419</v>
      </c>
    </row>
    <row r="300" spans="1:14" ht="14.4" customHeight="1" x14ac:dyDescent="0.3">
      <c r="A300" s="631" t="s">
        <v>549</v>
      </c>
      <c r="B300" s="632" t="s">
        <v>551</v>
      </c>
      <c r="C300" s="633" t="s">
        <v>577</v>
      </c>
      <c r="D300" s="634" t="s">
        <v>578</v>
      </c>
      <c r="E300" s="633" t="s">
        <v>552</v>
      </c>
      <c r="F300" s="634" t="s">
        <v>553</v>
      </c>
      <c r="G300" s="633" t="s">
        <v>601</v>
      </c>
      <c r="H300" s="633" t="s">
        <v>1349</v>
      </c>
      <c r="I300" s="633" t="s">
        <v>246</v>
      </c>
      <c r="J300" s="633" t="s">
        <v>1350</v>
      </c>
      <c r="K300" s="633"/>
      <c r="L300" s="635">
        <v>102.63389643181792</v>
      </c>
      <c r="M300" s="635">
        <v>1</v>
      </c>
      <c r="N300" s="636">
        <v>102.63389643181792</v>
      </c>
    </row>
    <row r="301" spans="1:14" ht="14.4" customHeight="1" x14ac:dyDescent="0.3">
      <c r="A301" s="631" t="s">
        <v>549</v>
      </c>
      <c r="B301" s="632" t="s">
        <v>551</v>
      </c>
      <c r="C301" s="633" t="s">
        <v>577</v>
      </c>
      <c r="D301" s="634" t="s">
        <v>578</v>
      </c>
      <c r="E301" s="633" t="s">
        <v>552</v>
      </c>
      <c r="F301" s="634" t="s">
        <v>553</v>
      </c>
      <c r="G301" s="633" t="s">
        <v>601</v>
      </c>
      <c r="H301" s="633" t="s">
        <v>1054</v>
      </c>
      <c r="I301" s="633" t="s">
        <v>1055</v>
      </c>
      <c r="J301" s="633" t="s">
        <v>738</v>
      </c>
      <c r="K301" s="633" t="s">
        <v>1056</v>
      </c>
      <c r="L301" s="635">
        <v>56.969949243911138</v>
      </c>
      <c r="M301" s="635">
        <v>12</v>
      </c>
      <c r="N301" s="636">
        <v>683.63939092693363</v>
      </c>
    </row>
    <row r="302" spans="1:14" ht="14.4" customHeight="1" x14ac:dyDescent="0.3">
      <c r="A302" s="631" t="s">
        <v>549</v>
      </c>
      <c r="B302" s="632" t="s">
        <v>551</v>
      </c>
      <c r="C302" s="633" t="s">
        <v>577</v>
      </c>
      <c r="D302" s="634" t="s">
        <v>578</v>
      </c>
      <c r="E302" s="633" t="s">
        <v>552</v>
      </c>
      <c r="F302" s="634" t="s">
        <v>553</v>
      </c>
      <c r="G302" s="633" t="s">
        <v>601</v>
      </c>
      <c r="H302" s="633" t="s">
        <v>1351</v>
      </c>
      <c r="I302" s="633" t="s">
        <v>1352</v>
      </c>
      <c r="J302" s="633" t="s">
        <v>1353</v>
      </c>
      <c r="K302" s="633" t="s">
        <v>1302</v>
      </c>
      <c r="L302" s="635">
        <v>58.71</v>
      </c>
      <c r="M302" s="635">
        <v>2</v>
      </c>
      <c r="N302" s="636">
        <v>117.42</v>
      </c>
    </row>
    <row r="303" spans="1:14" ht="14.4" customHeight="1" x14ac:dyDescent="0.3">
      <c r="A303" s="631" t="s">
        <v>549</v>
      </c>
      <c r="B303" s="632" t="s">
        <v>551</v>
      </c>
      <c r="C303" s="633" t="s">
        <v>577</v>
      </c>
      <c r="D303" s="634" t="s">
        <v>578</v>
      </c>
      <c r="E303" s="633" t="s">
        <v>552</v>
      </c>
      <c r="F303" s="634" t="s">
        <v>553</v>
      </c>
      <c r="G303" s="633" t="s">
        <v>601</v>
      </c>
      <c r="H303" s="633" t="s">
        <v>702</v>
      </c>
      <c r="I303" s="633" t="s">
        <v>703</v>
      </c>
      <c r="J303" s="633" t="s">
        <v>704</v>
      </c>
      <c r="K303" s="633" t="s">
        <v>705</v>
      </c>
      <c r="L303" s="635">
        <v>29.48649209579688</v>
      </c>
      <c r="M303" s="635">
        <v>17</v>
      </c>
      <c r="N303" s="636">
        <v>501.27036562854698</v>
      </c>
    </row>
    <row r="304" spans="1:14" ht="14.4" customHeight="1" x14ac:dyDescent="0.3">
      <c r="A304" s="631" t="s">
        <v>549</v>
      </c>
      <c r="B304" s="632" t="s">
        <v>551</v>
      </c>
      <c r="C304" s="633" t="s">
        <v>577</v>
      </c>
      <c r="D304" s="634" t="s">
        <v>578</v>
      </c>
      <c r="E304" s="633" t="s">
        <v>552</v>
      </c>
      <c r="F304" s="634" t="s">
        <v>553</v>
      </c>
      <c r="G304" s="633" t="s">
        <v>601</v>
      </c>
      <c r="H304" s="633" t="s">
        <v>1354</v>
      </c>
      <c r="I304" s="633" t="s">
        <v>1355</v>
      </c>
      <c r="J304" s="633" t="s">
        <v>1356</v>
      </c>
      <c r="K304" s="633" t="s">
        <v>1357</v>
      </c>
      <c r="L304" s="635">
        <v>128.64999999999998</v>
      </c>
      <c r="M304" s="635">
        <v>3</v>
      </c>
      <c r="N304" s="636">
        <v>385.94999999999993</v>
      </c>
    </row>
    <row r="305" spans="1:14" ht="14.4" customHeight="1" x14ac:dyDescent="0.3">
      <c r="A305" s="631" t="s">
        <v>549</v>
      </c>
      <c r="B305" s="632" t="s">
        <v>551</v>
      </c>
      <c r="C305" s="633" t="s">
        <v>577</v>
      </c>
      <c r="D305" s="634" t="s">
        <v>578</v>
      </c>
      <c r="E305" s="633" t="s">
        <v>552</v>
      </c>
      <c r="F305" s="634" t="s">
        <v>553</v>
      </c>
      <c r="G305" s="633" t="s">
        <v>601</v>
      </c>
      <c r="H305" s="633" t="s">
        <v>1358</v>
      </c>
      <c r="I305" s="633" t="s">
        <v>1359</v>
      </c>
      <c r="J305" s="633" t="s">
        <v>1264</v>
      </c>
      <c r="K305" s="633" t="s">
        <v>1360</v>
      </c>
      <c r="L305" s="635">
        <v>107.19922861925799</v>
      </c>
      <c r="M305" s="635">
        <v>1</v>
      </c>
      <c r="N305" s="636">
        <v>107.19922861925799</v>
      </c>
    </row>
    <row r="306" spans="1:14" ht="14.4" customHeight="1" x14ac:dyDescent="0.3">
      <c r="A306" s="631" t="s">
        <v>549</v>
      </c>
      <c r="B306" s="632" t="s">
        <v>551</v>
      </c>
      <c r="C306" s="633" t="s">
        <v>577</v>
      </c>
      <c r="D306" s="634" t="s">
        <v>578</v>
      </c>
      <c r="E306" s="633" t="s">
        <v>552</v>
      </c>
      <c r="F306" s="634" t="s">
        <v>553</v>
      </c>
      <c r="G306" s="633" t="s">
        <v>601</v>
      </c>
      <c r="H306" s="633" t="s">
        <v>1059</v>
      </c>
      <c r="I306" s="633" t="s">
        <v>1060</v>
      </c>
      <c r="J306" s="633" t="s">
        <v>1061</v>
      </c>
      <c r="K306" s="633" t="s">
        <v>1062</v>
      </c>
      <c r="L306" s="635">
        <v>94.716666666666654</v>
      </c>
      <c r="M306" s="635">
        <v>3</v>
      </c>
      <c r="N306" s="636">
        <v>284.14999999999998</v>
      </c>
    </row>
    <row r="307" spans="1:14" ht="14.4" customHeight="1" x14ac:dyDescent="0.3">
      <c r="A307" s="631" t="s">
        <v>549</v>
      </c>
      <c r="B307" s="632" t="s">
        <v>551</v>
      </c>
      <c r="C307" s="633" t="s">
        <v>577</v>
      </c>
      <c r="D307" s="634" t="s">
        <v>578</v>
      </c>
      <c r="E307" s="633" t="s">
        <v>552</v>
      </c>
      <c r="F307" s="634" t="s">
        <v>553</v>
      </c>
      <c r="G307" s="633" t="s">
        <v>601</v>
      </c>
      <c r="H307" s="633" t="s">
        <v>1063</v>
      </c>
      <c r="I307" s="633" t="s">
        <v>1064</v>
      </c>
      <c r="J307" s="633" t="s">
        <v>690</v>
      </c>
      <c r="K307" s="633" t="s">
        <v>1065</v>
      </c>
      <c r="L307" s="635">
        <v>50.600004534124054</v>
      </c>
      <c r="M307" s="635">
        <v>2</v>
      </c>
      <c r="N307" s="636">
        <v>101.20000906824811</v>
      </c>
    </row>
    <row r="308" spans="1:14" ht="14.4" customHeight="1" x14ac:dyDescent="0.3">
      <c r="A308" s="631" t="s">
        <v>549</v>
      </c>
      <c r="B308" s="632" t="s">
        <v>551</v>
      </c>
      <c r="C308" s="633" t="s">
        <v>577</v>
      </c>
      <c r="D308" s="634" t="s">
        <v>578</v>
      </c>
      <c r="E308" s="633" t="s">
        <v>552</v>
      </c>
      <c r="F308" s="634" t="s">
        <v>553</v>
      </c>
      <c r="G308" s="633" t="s">
        <v>601</v>
      </c>
      <c r="H308" s="633" t="s">
        <v>1066</v>
      </c>
      <c r="I308" s="633" t="s">
        <v>1067</v>
      </c>
      <c r="J308" s="633" t="s">
        <v>1068</v>
      </c>
      <c r="K308" s="633" t="s">
        <v>1069</v>
      </c>
      <c r="L308" s="635">
        <v>723.18999999999971</v>
      </c>
      <c r="M308" s="635">
        <v>1</v>
      </c>
      <c r="N308" s="636">
        <v>723.18999999999971</v>
      </c>
    </row>
    <row r="309" spans="1:14" ht="14.4" customHeight="1" x14ac:dyDescent="0.3">
      <c r="A309" s="631" t="s">
        <v>549</v>
      </c>
      <c r="B309" s="632" t="s">
        <v>551</v>
      </c>
      <c r="C309" s="633" t="s">
        <v>577</v>
      </c>
      <c r="D309" s="634" t="s">
        <v>578</v>
      </c>
      <c r="E309" s="633" t="s">
        <v>552</v>
      </c>
      <c r="F309" s="634" t="s">
        <v>553</v>
      </c>
      <c r="G309" s="633" t="s">
        <v>601</v>
      </c>
      <c r="H309" s="633" t="s">
        <v>709</v>
      </c>
      <c r="I309" s="633" t="s">
        <v>246</v>
      </c>
      <c r="J309" s="633" t="s">
        <v>710</v>
      </c>
      <c r="K309" s="633" t="s">
        <v>711</v>
      </c>
      <c r="L309" s="635">
        <v>23.7</v>
      </c>
      <c r="M309" s="635">
        <v>24</v>
      </c>
      <c r="N309" s="636">
        <v>568.79999999999995</v>
      </c>
    </row>
    <row r="310" spans="1:14" ht="14.4" customHeight="1" x14ac:dyDescent="0.3">
      <c r="A310" s="631" t="s">
        <v>549</v>
      </c>
      <c r="B310" s="632" t="s">
        <v>551</v>
      </c>
      <c r="C310" s="633" t="s">
        <v>577</v>
      </c>
      <c r="D310" s="634" t="s">
        <v>578</v>
      </c>
      <c r="E310" s="633" t="s">
        <v>552</v>
      </c>
      <c r="F310" s="634" t="s">
        <v>553</v>
      </c>
      <c r="G310" s="633" t="s">
        <v>601</v>
      </c>
      <c r="H310" s="633" t="s">
        <v>1361</v>
      </c>
      <c r="I310" s="633" t="s">
        <v>1362</v>
      </c>
      <c r="J310" s="633" t="s">
        <v>1363</v>
      </c>
      <c r="K310" s="633" t="s">
        <v>1364</v>
      </c>
      <c r="L310" s="635">
        <v>31.975193689943779</v>
      </c>
      <c r="M310" s="635">
        <v>2</v>
      </c>
      <c r="N310" s="636">
        <v>63.950387379887559</v>
      </c>
    </row>
    <row r="311" spans="1:14" ht="14.4" customHeight="1" x14ac:dyDescent="0.3">
      <c r="A311" s="631" t="s">
        <v>549</v>
      </c>
      <c r="B311" s="632" t="s">
        <v>551</v>
      </c>
      <c r="C311" s="633" t="s">
        <v>577</v>
      </c>
      <c r="D311" s="634" t="s">
        <v>578</v>
      </c>
      <c r="E311" s="633" t="s">
        <v>552</v>
      </c>
      <c r="F311" s="634" t="s">
        <v>553</v>
      </c>
      <c r="G311" s="633" t="s">
        <v>601</v>
      </c>
      <c r="H311" s="633" t="s">
        <v>1365</v>
      </c>
      <c r="I311" s="633" t="s">
        <v>1366</v>
      </c>
      <c r="J311" s="633" t="s">
        <v>1367</v>
      </c>
      <c r="K311" s="633" t="s">
        <v>1368</v>
      </c>
      <c r="L311" s="635">
        <v>97.04</v>
      </c>
      <c r="M311" s="635">
        <v>1</v>
      </c>
      <c r="N311" s="636">
        <v>97.04</v>
      </c>
    </row>
    <row r="312" spans="1:14" ht="14.4" customHeight="1" x14ac:dyDescent="0.3">
      <c r="A312" s="631" t="s">
        <v>549</v>
      </c>
      <c r="B312" s="632" t="s">
        <v>551</v>
      </c>
      <c r="C312" s="633" t="s">
        <v>577</v>
      </c>
      <c r="D312" s="634" t="s">
        <v>578</v>
      </c>
      <c r="E312" s="633" t="s">
        <v>552</v>
      </c>
      <c r="F312" s="634" t="s">
        <v>553</v>
      </c>
      <c r="G312" s="633" t="s">
        <v>601</v>
      </c>
      <c r="H312" s="633" t="s">
        <v>721</v>
      </c>
      <c r="I312" s="633" t="s">
        <v>722</v>
      </c>
      <c r="J312" s="633" t="s">
        <v>723</v>
      </c>
      <c r="K312" s="633" t="s">
        <v>724</v>
      </c>
      <c r="L312" s="635">
        <v>93.769625188814601</v>
      </c>
      <c r="M312" s="635">
        <v>1</v>
      </c>
      <c r="N312" s="636">
        <v>93.769625188814601</v>
      </c>
    </row>
    <row r="313" spans="1:14" ht="14.4" customHeight="1" x14ac:dyDescent="0.3">
      <c r="A313" s="631" t="s">
        <v>549</v>
      </c>
      <c r="B313" s="632" t="s">
        <v>551</v>
      </c>
      <c r="C313" s="633" t="s">
        <v>577</v>
      </c>
      <c r="D313" s="634" t="s">
        <v>578</v>
      </c>
      <c r="E313" s="633" t="s">
        <v>552</v>
      </c>
      <c r="F313" s="634" t="s">
        <v>553</v>
      </c>
      <c r="G313" s="633" t="s">
        <v>601</v>
      </c>
      <c r="H313" s="633" t="s">
        <v>1369</v>
      </c>
      <c r="I313" s="633" t="s">
        <v>1370</v>
      </c>
      <c r="J313" s="633" t="s">
        <v>1289</v>
      </c>
      <c r="K313" s="633" t="s">
        <v>1371</v>
      </c>
      <c r="L313" s="635">
        <v>37.700000000000003</v>
      </c>
      <c r="M313" s="635">
        <v>2</v>
      </c>
      <c r="N313" s="636">
        <v>75.400000000000006</v>
      </c>
    </row>
    <row r="314" spans="1:14" ht="14.4" customHeight="1" x14ac:dyDescent="0.3">
      <c r="A314" s="631" t="s">
        <v>549</v>
      </c>
      <c r="B314" s="632" t="s">
        <v>551</v>
      </c>
      <c r="C314" s="633" t="s">
        <v>577</v>
      </c>
      <c r="D314" s="634" t="s">
        <v>578</v>
      </c>
      <c r="E314" s="633" t="s">
        <v>552</v>
      </c>
      <c r="F314" s="634" t="s">
        <v>553</v>
      </c>
      <c r="G314" s="633" t="s">
        <v>601</v>
      </c>
      <c r="H314" s="633" t="s">
        <v>1372</v>
      </c>
      <c r="I314" s="633" t="s">
        <v>1373</v>
      </c>
      <c r="J314" s="633" t="s">
        <v>1374</v>
      </c>
      <c r="K314" s="633" t="s">
        <v>1375</v>
      </c>
      <c r="L314" s="635">
        <v>67.69</v>
      </c>
      <c r="M314" s="635">
        <v>1</v>
      </c>
      <c r="N314" s="636">
        <v>67.69</v>
      </c>
    </row>
    <row r="315" spans="1:14" ht="14.4" customHeight="1" x14ac:dyDescent="0.3">
      <c r="A315" s="631" t="s">
        <v>549</v>
      </c>
      <c r="B315" s="632" t="s">
        <v>551</v>
      </c>
      <c r="C315" s="633" t="s">
        <v>577</v>
      </c>
      <c r="D315" s="634" t="s">
        <v>578</v>
      </c>
      <c r="E315" s="633" t="s">
        <v>552</v>
      </c>
      <c r="F315" s="634" t="s">
        <v>553</v>
      </c>
      <c r="G315" s="633" t="s">
        <v>601</v>
      </c>
      <c r="H315" s="633" t="s">
        <v>1376</v>
      </c>
      <c r="I315" s="633" t="s">
        <v>1377</v>
      </c>
      <c r="J315" s="633" t="s">
        <v>1378</v>
      </c>
      <c r="K315" s="633" t="s">
        <v>984</v>
      </c>
      <c r="L315" s="635">
        <v>67.049999999999983</v>
      </c>
      <c r="M315" s="635">
        <v>2</v>
      </c>
      <c r="N315" s="636">
        <v>134.09999999999997</v>
      </c>
    </row>
    <row r="316" spans="1:14" ht="14.4" customHeight="1" x14ac:dyDescent="0.3">
      <c r="A316" s="631" t="s">
        <v>549</v>
      </c>
      <c r="B316" s="632" t="s">
        <v>551</v>
      </c>
      <c r="C316" s="633" t="s">
        <v>577</v>
      </c>
      <c r="D316" s="634" t="s">
        <v>578</v>
      </c>
      <c r="E316" s="633" t="s">
        <v>552</v>
      </c>
      <c r="F316" s="634" t="s">
        <v>553</v>
      </c>
      <c r="G316" s="633" t="s">
        <v>601</v>
      </c>
      <c r="H316" s="633" t="s">
        <v>1379</v>
      </c>
      <c r="I316" s="633" t="s">
        <v>1380</v>
      </c>
      <c r="J316" s="633" t="s">
        <v>1381</v>
      </c>
      <c r="K316" s="633" t="s">
        <v>1382</v>
      </c>
      <c r="L316" s="635">
        <v>109.65947558786749</v>
      </c>
      <c r="M316" s="635">
        <v>2</v>
      </c>
      <c r="N316" s="636">
        <v>219.31895117573498</v>
      </c>
    </row>
    <row r="317" spans="1:14" ht="14.4" customHeight="1" x14ac:dyDescent="0.3">
      <c r="A317" s="631" t="s">
        <v>549</v>
      </c>
      <c r="B317" s="632" t="s">
        <v>551</v>
      </c>
      <c r="C317" s="633" t="s">
        <v>577</v>
      </c>
      <c r="D317" s="634" t="s">
        <v>578</v>
      </c>
      <c r="E317" s="633" t="s">
        <v>552</v>
      </c>
      <c r="F317" s="634" t="s">
        <v>553</v>
      </c>
      <c r="G317" s="633" t="s">
        <v>601</v>
      </c>
      <c r="H317" s="633" t="s">
        <v>1383</v>
      </c>
      <c r="I317" s="633" t="s">
        <v>246</v>
      </c>
      <c r="J317" s="633" t="s">
        <v>1384</v>
      </c>
      <c r="K317" s="633"/>
      <c r="L317" s="635">
        <v>225.13202118539888</v>
      </c>
      <c r="M317" s="635">
        <v>4</v>
      </c>
      <c r="N317" s="636">
        <v>900.52808474159553</v>
      </c>
    </row>
    <row r="318" spans="1:14" ht="14.4" customHeight="1" x14ac:dyDescent="0.3">
      <c r="A318" s="631" t="s">
        <v>549</v>
      </c>
      <c r="B318" s="632" t="s">
        <v>551</v>
      </c>
      <c r="C318" s="633" t="s">
        <v>577</v>
      </c>
      <c r="D318" s="634" t="s">
        <v>578</v>
      </c>
      <c r="E318" s="633" t="s">
        <v>552</v>
      </c>
      <c r="F318" s="634" t="s">
        <v>553</v>
      </c>
      <c r="G318" s="633" t="s">
        <v>601</v>
      </c>
      <c r="H318" s="633" t="s">
        <v>1385</v>
      </c>
      <c r="I318" s="633" t="s">
        <v>246</v>
      </c>
      <c r="J318" s="633" t="s">
        <v>1386</v>
      </c>
      <c r="K318" s="633"/>
      <c r="L318" s="635">
        <v>74.373388615905128</v>
      </c>
      <c r="M318" s="635">
        <v>1</v>
      </c>
      <c r="N318" s="636">
        <v>74.373388615905128</v>
      </c>
    </row>
    <row r="319" spans="1:14" ht="14.4" customHeight="1" x14ac:dyDescent="0.3">
      <c r="A319" s="631" t="s">
        <v>549</v>
      </c>
      <c r="B319" s="632" t="s">
        <v>551</v>
      </c>
      <c r="C319" s="633" t="s">
        <v>577</v>
      </c>
      <c r="D319" s="634" t="s">
        <v>578</v>
      </c>
      <c r="E319" s="633" t="s">
        <v>552</v>
      </c>
      <c r="F319" s="634" t="s">
        <v>553</v>
      </c>
      <c r="G319" s="633" t="s">
        <v>601</v>
      </c>
      <c r="H319" s="633" t="s">
        <v>1092</v>
      </c>
      <c r="I319" s="633" t="s">
        <v>1093</v>
      </c>
      <c r="J319" s="633" t="s">
        <v>1094</v>
      </c>
      <c r="K319" s="633" t="s">
        <v>1095</v>
      </c>
      <c r="L319" s="635">
        <v>339.94</v>
      </c>
      <c r="M319" s="635">
        <v>2</v>
      </c>
      <c r="N319" s="636">
        <v>679.88</v>
      </c>
    </row>
    <row r="320" spans="1:14" ht="14.4" customHeight="1" x14ac:dyDescent="0.3">
      <c r="A320" s="631" t="s">
        <v>549</v>
      </c>
      <c r="B320" s="632" t="s">
        <v>551</v>
      </c>
      <c r="C320" s="633" t="s">
        <v>577</v>
      </c>
      <c r="D320" s="634" t="s">
        <v>578</v>
      </c>
      <c r="E320" s="633" t="s">
        <v>552</v>
      </c>
      <c r="F320" s="634" t="s">
        <v>553</v>
      </c>
      <c r="G320" s="633" t="s">
        <v>601</v>
      </c>
      <c r="H320" s="633" t="s">
        <v>1387</v>
      </c>
      <c r="I320" s="633" t="s">
        <v>1387</v>
      </c>
      <c r="J320" s="633" t="s">
        <v>1388</v>
      </c>
      <c r="K320" s="633" t="s">
        <v>1389</v>
      </c>
      <c r="L320" s="635">
        <v>77.92</v>
      </c>
      <c r="M320" s="635">
        <v>2</v>
      </c>
      <c r="N320" s="636">
        <v>155.84</v>
      </c>
    </row>
    <row r="321" spans="1:14" ht="14.4" customHeight="1" x14ac:dyDescent="0.3">
      <c r="A321" s="631" t="s">
        <v>549</v>
      </c>
      <c r="B321" s="632" t="s">
        <v>551</v>
      </c>
      <c r="C321" s="633" t="s">
        <v>577</v>
      </c>
      <c r="D321" s="634" t="s">
        <v>578</v>
      </c>
      <c r="E321" s="633" t="s">
        <v>552</v>
      </c>
      <c r="F321" s="634" t="s">
        <v>553</v>
      </c>
      <c r="G321" s="633" t="s">
        <v>601</v>
      </c>
      <c r="H321" s="633" t="s">
        <v>1100</v>
      </c>
      <c r="I321" s="633" t="s">
        <v>1100</v>
      </c>
      <c r="J321" s="633" t="s">
        <v>1101</v>
      </c>
      <c r="K321" s="633" t="s">
        <v>1102</v>
      </c>
      <c r="L321" s="635">
        <v>650.2600000000001</v>
      </c>
      <c r="M321" s="635">
        <v>3</v>
      </c>
      <c r="N321" s="636">
        <v>1950.7800000000002</v>
      </c>
    </row>
    <row r="322" spans="1:14" ht="14.4" customHeight="1" x14ac:dyDescent="0.3">
      <c r="A322" s="631" t="s">
        <v>549</v>
      </c>
      <c r="B322" s="632" t="s">
        <v>551</v>
      </c>
      <c r="C322" s="633" t="s">
        <v>577</v>
      </c>
      <c r="D322" s="634" t="s">
        <v>578</v>
      </c>
      <c r="E322" s="633" t="s">
        <v>552</v>
      </c>
      <c r="F322" s="634" t="s">
        <v>553</v>
      </c>
      <c r="G322" s="633" t="s">
        <v>601</v>
      </c>
      <c r="H322" s="633" t="s">
        <v>1390</v>
      </c>
      <c r="I322" s="633" t="s">
        <v>1390</v>
      </c>
      <c r="J322" s="633" t="s">
        <v>1391</v>
      </c>
      <c r="K322" s="633" t="s">
        <v>1392</v>
      </c>
      <c r="L322" s="635">
        <v>775.61789473684189</v>
      </c>
      <c r="M322" s="635">
        <v>19</v>
      </c>
      <c r="N322" s="636">
        <v>14736.739999999996</v>
      </c>
    </row>
    <row r="323" spans="1:14" ht="14.4" customHeight="1" x14ac:dyDescent="0.3">
      <c r="A323" s="631" t="s">
        <v>549</v>
      </c>
      <c r="B323" s="632" t="s">
        <v>551</v>
      </c>
      <c r="C323" s="633" t="s">
        <v>577</v>
      </c>
      <c r="D323" s="634" t="s">
        <v>578</v>
      </c>
      <c r="E323" s="633" t="s">
        <v>552</v>
      </c>
      <c r="F323" s="634" t="s">
        <v>553</v>
      </c>
      <c r="G323" s="633" t="s">
        <v>601</v>
      </c>
      <c r="H323" s="633" t="s">
        <v>1393</v>
      </c>
      <c r="I323" s="633" t="s">
        <v>246</v>
      </c>
      <c r="J323" s="633" t="s">
        <v>1394</v>
      </c>
      <c r="K323" s="633" t="s">
        <v>1395</v>
      </c>
      <c r="L323" s="635">
        <v>179.94944375724654</v>
      </c>
      <c r="M323" s="635">
        <v>1</v>
      </c>
      <c r="N323" s="636">
        <v>179.94944375724654</v>
      </c>
    </row>
    <row r="324" spans="1:14" ht="14.4" customHeight="1" x14ac:dyDescent="0.3">
      <c r="A324" s="631" t="s">
        <v>549</v>
      </c>
      <c r="B324" s="632" t="s">
        <v>551</v>
      </c>
      <c r="C324" s="633" t="s">
        <v>577</v>
      </c>
      <c r="D324" s="634" t="s">
        <v>578</v>
      </c>
      <c r="E324" s="633" t="s">
        <v>552</v>
      </c>
      <c r="F324" s="634" t="s">
        <v>553</v>
      </c>
      <c r="G324" s="633" t="s">
        <v>601</v>
      </c>
      <c r="H324" s="633" t="s">
        <v>736</v>
      </c>
      <c r="I324" s="633" t="s">
        <v>737</v>
      </c>
      <c r="J324" s="633" t="s">
        <v>738</v>
      </c>
      <c r="K324" s="633" t="s">
        <v>739</v>
      </c>
      <c r="L324" s="635">
        <v>51.04982903238178</v>
      </c>
      <c r="M324" s="635">
        <v>2</v>
      </c>
      <c r="N324" s="636">
        <v>102.09965806476356</v>
      </c>
    </row>
    <row r="325" spans="1:14" ht="14.4" customHeight="1" x14ac:dyDescent="0.3">
      <c r="A325" s="631" t="s">
        <v>549</v>
      </c>
      <c r="B325" s="632" t="s">
        <v>551</v>
      </c>
      <c r="C325" s="633" t="s">
        <v>577</v>
      </c>
      <c r="D325" s="634" t="s">
        <v>578</v>
      </c>
      <c r="E325" s="633" t="s">
        <v>552</v>
      </c>
      <c r="F325" s="634" t="s">
        <v>553</v>
      </c>
      <c r="G325" s="633" t="s">
        <v>601</v>
      </c>
      <c r="H325" s="633" t="s">
        <v>740</v>
      </c>
      <c r="I325" s="633" t="s">
        <v>741</v>
      </c>
      <c r="J325" s="633" t="s">
        <v>742</v>
      </c>
      <c r="K325" s="633"/>
      <c r="L325" s="635">
        <v>177.5</v>
      </c>
      <c r="M325" s="635">
        <v>1</v>
      </c>
      <c r="N325" s="636">
        <v>177.5</v>
      </c>
    </row>
    <row r="326" spans="1:14" ht="14.4" customHeight="1" x14ac:dyDescent="0.3">
      <c r="A326" s="631" t="s">
        <v>549</v>
      </c>
      <c r="B326" s="632" t="s">
        <v>551</v>
      </c>
      <c r="C326" s="633" t="s">
        <v>577</v>
      </c>
      <c r="D326" s="634" t="s">
        <v>578</v>
      </c>
      <c r="E326" s="633" t="s">
        <v>552</v>
      </c>
      <c r="F326" s="634" t="s">
        <v>553</v>
      </c>
      <c r="G326" s="633" t="s">
        <v>601</v>
      </c>
      <c r="H326" s="633" t="s">
        <v>747</v>
      </c>
      <c r="I326" s="633" t="s">
        <v>748</v>
      </c>
      <c r="J326" s="633" t="s">
        <v>738</v>
      </c>
      <c r="K326" s="633" t="s">
        <v>749</v>
      </c>
      <c r="L326" s="635">
        <v>51.0498180727866</v>
      </c>
      <c r="M326" s="635">
        <v>6</v>
      </c>
      <c r="N326" s="636">
        <v>306.29890843671961</v>
      </c>
    </row>
    <row r="327" spans="1:14" ht="14.4" customHeight="1" x14ac:dyDescent="0.3">
      <c r="A327" s="631" t="s">
        <v>549</v>
      </c>
      <c r="B327" s="632" t="s">
        <v>551</v>
      </c>
      <c r="C327" s="633" t="s">
        <v>577</v>
      </c>
      <c r="D327" s="634" t="s">
        <v>578</v>
      </c>
      <c r="E327" s="633" t="s">
        <v>552</v>
      </c>
      <c r="F327" s="634" t="s">
        <v>553</v>
      </c>
      <c r="G327" s="633" t="s">
        <v>601</v>
      </c>
      <c r="H327" s="633" t="s">
        <v>750</v>
      </c>
      <c r="I327" s="633" t="s">
        <v>751</v>
      </c>
      <c r="J327" s="633" t="s">
        <v>752</v>
      </c>
      <c r="K327" s="633" t="s">
        <v>753</v>
      </c>
      <c r="L327" s="635">
        <v>100.35</v>
      </c>
      <c r="M327" s="635">
        <v>1</v>
      </c>
      <c r="N327" s="636">
        <v>100.35</v>
      </c>
    </row>
    <row r="328" spans="1:14" ht="14.4" customHeight="1" x14ac:dyDescent="0.3">
      <c r="A328" s="631" t="s">
        <v>549</v>
      </c>
      <c r="B328" s="632" t="s">
        <v>551</v>
      </c>
      <c r="C328" s="633" t="s">
        <v>577</v>
      </c>
      <c r="D328" s="634" t="s">
        <v>578</v>
      </c>
      <c r="E328" s="633" t="s">
        <v>552</v>
      </c>
      <c r="F328" s="634" t="s">
        <v>553</v>
      </c>
      <c r="G328" s="633" t="s">
        <v>601</v>
      </c>
      <c r="H328" s="633" t="s">
        <v>766</v>
      </c>
      <c r="I328" s="633" t="s">
        <v>767</v>
      </c>
      <c r="J328" s="633" t="s">
        <v>768</v>
      </c>
      <c r="K328" s="633" t="s">
        <v>769</v>
      </c>
      <c r="L328" s="635">
        <v>80.25</v>
      </c>
      <c r="M328" s="635">
        <v>1</v>
      </c>
      <c r="N328" s="636">
        <v>80.25</v>
      </c>
    </row>
    <row r="329" spans="1:14" ht="14.4" customHeight="1" x14ac:dyDescent="0.3">
      <c r="A329" s="631" t="s">
        <v>549</v>
      </c>
      <c r="B329" s="632" t="s">
        <v>551</v>
      </c>
      <c r="C329" s="633" t="s">
        <v>577</v>
      </c>
      <c r="D329" s="634" t="s">
        <v>578</v>
      </c>
      <c r="E329" s="633" t="s">
        <v>552</v>
      </c>
      <c r="F329" s="634" t="s">
        <v>553</v>
      </c>
      <c r="G329" s="633" t="s">
        <v>601</v>
      </c>
      <c r="H329" s="633" t="s">
        <v>770</v>
      </c>
      <c r="I329" s="633" t="s">
        <v>771</v>
      </c>
      <c r="J329" s="633" t="s">
        <v>772</v>
      </c>
      <c r="K329" s="633" t="s">
        <v>773</v>
      </c>
      <c r="L329" s="635">
        <v>34.420000000000009</v>
      </c>
      <c r="M329" s="635">
        <v>324</v>
      </c>
      <c r="N329" s="636">
        <v>11152.080000000002</v>
      </c>
    </row>
    <row r="330" spans="1:14" ht="14.4" customHeight="1" x14ac:dyDescent="0.3">
      <c r="A330" s="631" t="s">
        <v>549</v>
      </c>
      <c r="B330" s="632" t="s">
        <v>551</v>
      </c>
      <c r="C330" s="633" t="s">
        <v>577</v>
      </c>
      <c r="D330" s="634" t="s">
        <v>578</v>
      </c>
      <c r="E330" s="633" t="s">
        <v>552</v>
      </c>
      <c r="F330" s="634" t="s">
        <v>553</v>
      </c>
      <c r="G330" s="633" t="s">
        <v>601</v>
      </c>
      <c r="H330" s="633" t="s">
        <v>774</v>
      </c>
      <c r="I330" s="633" t="s">
        <v>775</v>
      </c>
      <c r="J330" s="633" t="s">
        <v>776</v>
      </c>
      <c r="K330" s="633" t="s">
        <v>695</v>
      </c>
      <c r="L330" s="635">
        <v>12.51</v>
      </c>
      <c r="M330" s="635">
        <v>10</v>
      </c>
      <c r="N330" s="636">
        <v>125.1</v>
      </c>
    </row>
    <row r="331" spans="1:14" ht="14.4" customHeight="1" x14ac:dyDescent="0.3">
      <c r="A331" s="631" t="s">
        <v>549</v>
      </c>
      <c r="B331" s="632" t="s">
        <v>551</v>
      </c>
      <c r="C331" s="633" t="s">
        <v>577</v>
      </c>
      <c r="D331" s="634" t="s">
        <v>578</v>
      </c>
      <c r="E331" s="633" t="s">
        <v>552</v>
      </c>
      <c r="F331" s="634" t="s">
        <v>553</v>
      </c>
      <c r="G331" s="633" t="s">
        <v>601</v>
      </c>
      <c r="H331" s="633" t="s">
        <v>1396</v>
      </c>
      <c r="I331" s="633" t="s">
        <v>1397</v>
      </c>
      <c r="J331" s="633" t="s">
        <v>1398</v>
      </c>
      <c r="K331" s="633" t="s">
        <v>1399</v>
      </c>
      <c r="L331" s="635">
        <v>36.97</v>
      </c>
      <c r="M331" s="635">
        <v>2</v>
      </c>
      <c r="N331" s="636">
        <v>73.94</v>
      </c>
    </row>
    <row r="332" spans="1:14" ht="14.4" customHeight="1" x14ac:dyDescent="0.3">
      <c r="A332" s="631" t="s">
        <v>549</v>
      </c>
      <c r="B332" s="632" t="s">
        <v>551</v>
      </c>
      <c r="C332" s="633" t="s">
        <v>577</v>
      </c>
      <c r="D332" s="634" t="s">
        <v>578</v>
      </c>
      <c r="E332" s="633" t="s">
        <v>552</v>
      </c>
      <c r="F332" s="634" t="s">
        <v>553</v>
      </c>
      <c r="G332" s="633" t="s">
        <v>601</v>
      </c>
      <c r="H332" s="633" t="s">
        <v>1115</v>
      </c>
      <c r="I332" s="633" t="s">
        <v>246</v>
      </c>
      <c r="J332" s="633" t="s">
        <v>1116</v>
      </c>
      <c r="K332" s="633"/>
      <c r="L332" s="635">
        <v>231.52082459147178</v>
      </c>
      <c r="M332" s="635">
        <v>1</v>
      </c>
      <c r="N332" s="636">
        <v>231.52082459147178</v>
      </c>
    </row>
    <row r="333" spans="1:14" ht="14.4" customHeight="1" x14ac:dyDescent="0.3">
      <c r="A333" s="631" t="s">
        <v>549</v>
      </c>
      <c r="B333" s="632" t="s">
        <v>551</v>
      </c>
      <c r="C333" s="633" t="s">
        <v>577</v>
      </c>
      <c r="D333" s="634" t="s">
        <v>578</v>
      </c>
      <c r="E333" s="633" t="s">
        <v>552</v>
      </c>
      <c r="F333" s="634" t="s">
        <v>553</v>
      </c>
      <c r="G333" s="633" t="s">
        <v>601</v>
      </c>
      <c r="H333" s="633" t="s">
        <v>784</v>
      </c>
      <c r="I333" s="633" t="s">
        <v>785</v>
      </c>
      <c r="J333" s="633" t="s">
        <v>786</v>
      </c>
      <c r="K333" s="633" t="s">
        <v>787</v>
      </c>
      <c r="L333" s="635">
        <v>73.463333333333324</v>
      </c>
      <c r="M333" s="635">
        <v>3</v>
      </c>
      <c r="N333" s="636">
        <v>220.39</v>
      </c>
    </row>
    <row r="334" spans="1:14" ht="14.4" customHeight="1" x14ac:dyDescent="0.3">
      <c r="A334" s="631" t="s">
        <v>549</v>
      </c>
      <c r="B334" s="632" t="s">
        <v>551</v>
      </c>
      <c r="C334" s="633" t="s">
        <v>577</v>
      </c>
      <c r="D334" s="634" t="s">
        <v>578</v>
      </c>
      <c r="E334" s="633" t="s">
        <v>552</v>
      </c>
      <c r="F334" s="634" t="s">
        <v>553</v>
      </c>
      <c r="G334" s="633" t="s">
        <v>601</v>
      </c>
      <c r="H334" s="633" t="s">
        <v>1400</v>
      </c>
      <c r="I334" s="633" t="s">
        <v>1401</v>
      </c>
      <c r="J334" s="633" t="s">
        <v>1402</v>
      </c>
      <c r="K334" s="633"/>
      <c r="L334" s="635">
        <v>129.66</v>
      </c>
      <c r="M334" s="635">
        <v>1</v>
      </c>
      <c r="N334" s="636">
        <v>129.66</v>
      </c>
    </row>
    <row r="335" spans="1:14" ht="14.4" customHeight="1" x14ac:dyDescent="0.3">
      <c r="A335" s="631" t="s">
        <v>549</v>
      </c>
      <c r="B335" s="632" t="s">
        <v>551</v>
      </c>
      <c r="C335" s="633" t="s">
        <v>577</v>
      </c>
      <c r="D335" s="634" t="s">
        <v>578</v>
      </c>
      <c r="E335" s="633" t="s">
        <v>552</v>
      </c>
      <c r="F335" s="634" t="s">
        <v>553</v>
      </c>
      <c r="G335" s="633" t="s">
        <v>601</v>
      </c>
      <c r="H335" s="633" t="s">
        <v>1126</v>
      </c>
      <c r="I335" s="633" t="s">
        <v>1127</v>
      </c>
      <c r="J335" s="633" t="s">
        <v>1128</v>
      </c>
      <c r="K335" s="633" t="s">
        <v>1129</v>
      </c>
      <c r="L335" s="635">
        <v>80.25</v>
      </c>
      <c r="M335" s="635">
        <v>1</v>
      </c>
      <c r="N335" s="636">
        <v>80.25</v>
      </c>
    </row>
    <row r="336" spans="1:14" ht="14.4" customHeight="1" x14ac:dyDescent="0.3">
      <c r="A336" s="631" t="s">
        <v>549</v>
      </c>
      <c r="B336" s="632" t="s">
        <v>551</v>
      </c>
      <c r="C336" s="633" t="s">
        <v>577</v>
      </c>
      <c r="D336" s="634" t="s">
        <v>578</v>
      </c>
      <c r="E336" s="633" t="s">
        <v>552</v>
      </c>
      <c r="F336" s="634" t="s">
        <v>553</v>
      </c>
      <c r="G336" s="633" t="s">
        <v>601</v>
      </c>
      <c r="H336" s="633" t="s">
        <v>1403</v>
      </c>
      <c r="I336" s="633" t="s">
        <v>1404</v>
      </c>
      <c r="J336" s="633" t="s">
        <v>1374</v>
      </c>
      <c r="K336" s="633" t="s">
        <v>1405</v>
      </c>
      <c r="L336" s="635">
        <v>22.44</v>
      </c>
      <c r="M336" s="635">
        <v>1</v>
      </c>
      <c r="N336" s="636">
        <v>22.44</v>
      </c>
    </row>
    <row r="337" spans="1:14" ht="14.4" customHeight="1" x14ac:dyDescent="0.3">
      <c r="A337" s="631" t="s">
        <v>549</v>
      </c>
      <c r="B337" s="632" t="s">
        <v>551</v>
      </c>
      <c r="C337" s="633" t="s">
        <v>577</v>
      </c>
      <c r="D337" s="634" t="s">
        <v>578</v>
      </c>
      <c r="E337" s="633" t="s">
        <v>552</v>
      </c>
      <c r="F337" s="634" t="s">
        <v>553</v>
      </c>
      <c r="G337" s="633" t="s">
        <v>601</v>
      </c>
      <c r="H337" s="633" t="s">
        <v>1406</v>
      </c>
      <c r="I337" s="633" t="s">
        <v>1407</v>
      </c>
      <c r="J337" s="633" t="s">
        <v>1408</v>
      </c>
      <c r="K337" s="633"/>
      <c r="L337" s="635">
        <v>48.998092022673987</v>
      </c>
      <c r="M337" s="635">
        <v>5</v>
      </c>
      <c r="N337" s="636">
        <v>244.99046011336992</v>
      </c>
    </row>
    <row r="338" spans="1:14" ht="14.4" customHeight="1" x14ac:dyDescent="0.3">
      <c r="A338" s="631" t="s">
        <v>549</v>
      </c>
      <c r="B338" s="632" t="s">
        <v>551</v>
      </c>
      <c r="C338" s="633" t="s">
        <v>577</v>
      </c>
      <c r="D338" s="634" t="s">
        <v>578</v>
      </c>
      <c r="E338" s="633" t="s">
        <v>552</v>
      </c>
      <c r="F338" s="634" t="s">
        <v>553</v>
      </c>
      <c r="G338" s="633" t="s">
        <v>601</v>
      </c>
      <c r="H338" s="633" t="s">
        <v>1409</v>
      </c>
      <c r="I338" s="633" t="s">
        <v>246</v>
      </c>
      <c r="J338" s="633" t="s">
        <v>1410</v>
      </c>
      <c r="K338" s="633" t="s">
        <v>1411</v>
      </c>
      <c r="L338" s="635">
        <v>51.966897510805993</v>
      </c>
      <c r="M338" s="635">
        <v>10</v>
      </c>
      <c r="N338" s="636">
        <v>519.66897510805995</v>
      </c>
    </row>
    <row r="339" spans="1:14" ht="14.4" customHeight="1" x14ac:dyDescent="0.3">
      <c r="A339" s="631" t="s">
        <v>549</v>
      </c>
      <c r="B339" s="632" t="s">
        <v>551</v>
      </c>
      <c r="C339" s="633" t="s">
        <v>577</v>
      </c>
      <c r="D339" s="634" t="s">
        <v>578</v>
      </c>
      <c r="E339" s="633" t="s">
        <v>552</v>
      </c>
      <c r="F339" s="634" t="s">
        <v>553</v>
      </c>
      <c r="G339" s="633" t="s">
        <v>601</v>
      </c>
      <c r="H339" s="633" t="s">
        <v>1412</v>
      </c>
      <c r="I339" s="633" t="s">
        <v>246</v>
      </c>
      <c r="J339" s="633" t="s">
        <v>1413</v>
      </c>
      <c r="K339" s="633"/>
      <c r="L339" s="635">
        <v>56.431779530103661</v>
      </c>
      <c r="M339" s="635">
        <v>2</v>
      </c>
      <c r="N339" s="636">
        <v>112.86355906020732</v>
      </c>
    </row>
    <row r="340" spans="1:14" ht="14.4" customHeight="1" x14ac:dyDescent="0.3">
      <c r="A340" s="631" t="s">
        <v>549</v>
      </c>
      <c r="B340" s="632" t="s">
        <v>551</v>
      </c>
      <c r="C340" s="633" t="s">
        <v>577</v>
      </c>
      <c r="D340" s="634" t="s">
        <v>578</v>
      </c>
      <c r="E340" s="633" t="s">
        <v>552</v>
      </c>
      <c r="F340" s="634" t="s">
        <v>553</v>
      </c>
      <c r="G340" s="633" t="s">
        <v>601</v>
      </c>
      <c r="H340" s="633" t="s">
        <v>1414</v>
      </c>
      <c r="I340" s="633" t="s">
        <v>1415</v>
      </c>
      <c r="J340" s="633" t="s">
        <v>1416</v>
      </c>
      <c r="K340" s="633" t="s">
        <v>1417</v>
      </c>
      <c r="L340" s="635">
        <v>135.08000000000001</v>
      </c>
      <c r="M340" s="635">
        <v>1</v>
      </c>
      <c r="N340" s="636">
        <v>135.08000000000001</v>
      </c>
    </row>
    <row r="341" spans="1:14" ht="14.4" customHeight="1" x14ac:dyDescent="0.3">
      <c r="A341" s="631" t="s">
        <v>549</v>
      </c>
      <c r="B341" s="632" t="s">
        <v>551</v>
      </c>
      <c r="C341" s="633" t="s">
        <v>577</v>
      </c>
      <c r="D341" s="634" t="s">
        <v>578</v>
      </c>
      <c r="E341" s="633" t="s">
        <v>552</v>
      </c>
      <c r="F341" s="634" t="s">
        <v>553</v>
      </c>
      <c r="G341" s="633" t="s">
        <v>601</v>
      </c>
      <c r="H341" s="633" t="s">
        <v>1418</v>
      </c>
      <c r="I341" s="633" t="s">
        <v>246</v>
      </c>
      <c r="J341" s="633" t="s">
        <v>1419</v>
      </c>
      <c r="K341" s="633"/>
      <c r="L341" s="635">
        <v>451.55621614503099</v>
      </c>
      <c r="M341" s="635">
        <v>1</v>
      </c>
      <c r="N341" s="636">
        <v>451.55621614503099</v>
      </c>
    </row>
    <row r="342" spans="1:14" ht="14.4" customHeight="1" x14ac:dyDescent="0.3">
      <c r="A342" s="631" t="s">
        <v>549</v>
      </c>
      <c r="B342" s="632" t="s">
        <v>551</v>
      </c>
      <c r="C342" s="633" t="s">
        <v>577</v>
      </c>
      <c r="D342" s="634" t="s">
        <v>578</v>
      </c>
      <c r="E342" s="633" t="s">
        <v>552</v>
      </c>
      <c r="F342" s="634" t="s">
        <v>553</v>
      </c>
      <c r="G342" s="633" t="s">
        <v>601</v>
      </c>
      <c r="H342" s="633" t="s">
        <v>1420</v>
      </c>
      <c r="I342" s="633" t="s">
        <v>246</v>
      </c>
      <c r="J342" s="633" t="s">
        <v>1421</v>
      </c>
      <c r="K342" s="633" t="s">
        <v>1422</v>
      </c>
      <c r="L342" s="635">
        <v>138.88469421338061</v>
      </c>
      <c r="M342" s="635">
        <v>1</v>
      </c>
      <c r="N342" s="636">
        <v>138.88469421338061</v>
      </c>
    </row>
    <row r="343" spans="1:14" ht="14.4" customHeight="1" x14ac:dyDescent="0.3">
      <c r="A343" s="631" t="s">
        <v>549</v>
      </c>
      <c r="B343" s="632" t="s">
        <v>551</v>
      </c>
      <c r="C343" s="633" t="s">
        <v>577</v>
      </c>
      <c r="D343" s="634" t="s">
        <v>578</v>
      </c>
      <c r="E343" s="633" t="s">
        <v>552</v>
      </c>
      <c r="F343" s="634" t="s">
        <v>553</v>
      </c>
      <c r="G343" s="633" t="s">
        <v>601</v>
      </c>
      <c r="H343" s="633" t="s">
        <v>808</v>
      </c>
      <c r="I343" s="633" t="s">
        <v>808</v>
      </c>
      <c r="J343" s="633" t="s">
        <v>809</v>
      </c>
      <c r="K343" s="633" t="s">
        <v>810</v>
      </c>
      <c r="L343" s="635">
        <v>258.75000000000006</v>
      </c>
      <c r="M343" s="635">
        <v>5</v>
      </c>
      <c r="N343" s="636">
        <v>1293.7500000000002</v>
      </c>
    </row>
    <row r="344" spans="1:14" ht="14.4" customHeight="1" x14ac:dyDescent="0.3">
      <c r="A344" s="631" t="s">
        <v>549</v>
      </c>
      <c r="B344" s="632" t="s">
        <v>551</v>
      </c>
      <c r="C344" s="633" t="s">
        <v>577</v>
      </c>
      <c r="D344" s="634" t="s">
        <v>578</v>
      </c>
      <c r="E344" s="633" t="s">
        <v>552</v>
      </c>
      <c r="F344" s="634" t="s">
        <v>553</v>
      </c>
      <c r="G344" s="633" t="s">
        <v>601</v>
      </c>
      <c r="H344" s="633" t="s">
        <v>1423</v>
      </c>
      <c r="I344" s="633" t="s">
        <v>1424</v>
      </c>
      <c r="J344" s="633" t="s">
        <v>1425</v>
      </c>
      <c r="K344" s="633" t="s">
        <v>1426</v>
      </c>
      <c r="L344" s="635">
        <v>388.03539623840652</v>
      </c>
      <c r="M344" s="635">
        <v>1</v>
      </c>
      <c r="N344" s="636">
        <v>388.03539623840652</v>
      </c>
    </row>
    <row r="345" spans="1:14" ht="14.4" customHeight="1" x14ac:dyDescent="0.3">
      <c r="A345" s="631" t="s">
        <v>549</v>
      </c>
      <c r="B345" s="632" t="s">
        <v>551</v>
      </c>
      <c r="C345" s="633" t="s">
        <v>577</v>
      </c>
      <c r="D345" s="634" t="s">
        <v>578</v>
      </c>
      <c r="E345" s="633" t="s">
        <v>552</v>
      </c>
      <c r="F345" s="634" t="s">
        <v>553</v>
      </c>
      <c r="G345" s="633" t="s">
        <v>601</v>
      </c>
      <c r="H345" s="633" t="s">
        <v>1427</v>
      </c>
      <c r="I345" s="633" t="s">
        <v>246</v>
      </c>
      <c r="J345" s="633" t="s">
        <v>1428</v>
      </c>
      <c r="K345" s="633"/>
      <c r="L345" s="635">
        <v>53.152999999999999</v>
      </c>
      <c r="M345" s="635">
        <v>20</v>
      </c>
      <c r="N345" s="636">
        <v>1063.06</v>
      </c>
    </row>
    <row r="346" spans="1:14" ht="14.4" customHeight="1" x14ac:dyDescent="0.3">
      <c r="A346" s="631" t="s">
        <v>549</v>
      </c>
      <c r="B346" s="632" t="s">
        <v>551</v>
      </c>
      <c r="C346" s="633" t="s">
        <v>577</v>
      </c>
      <c r="D346" s="634" t="s">
        <v>578</v>
      </c>
      <c r="E346" s="633" t="s">
        <v>552</v>
      </c>
      <c r="F346" s="634" t="s">
        <v>553</v>
      </c>
      <c r="G346" s="633" t="s">
        <v>601</v>
      </c>
      <c r="H346" s="633" t="s">
        <v>1429</v>
      </c>
      <c r="I346" s="633" t="s">
        <v>246</v>
      </c>
      <c r="J346" s="633" t="s">
        <v>1430</v>
      </c>
      <c r="K346" s="633"/>
      <c r="L346" s="635">
        <v>267.58</v>
      </c>
      <c r="M346" s="635">
        <v>5</v>
      </c>
      <c r="N346" s="636">
        <v>1337.8999999999999</v>
      </c>
    </row>
    <row r="347" spans="1:14" ht="14.4" customHeight="1" x14ac:dyDescent="0.3">
      <c r="A347" s="631" t="s">
        <v>549</v>
      </c>
      <c r="B347" s="632" t="s">
        <v>551</v>
      </c>
      <c r="C347" s="633" t="s">
        <v>577</v>
      </c>
      <c r="D347" s="634" t="s">
        <v>578</v>
      </c>
      <c r="E347" s="633" t="s">
        <v>552</v>
      </c>
      <c r="F347" s="634" t="s">
        <v>553</v>
      </c>
      <c r="G347" s="633" t="s">
        <v>601</v>
      </c>
      <c r="H347" s="633" t="s">
        <v>815</v>
      </c>
      <c r="I347" s="633" t="s">
        <v>815</v>
      </c>
      <c r="J347" s="633" t="s">
        <v>624</v>
      </c>
      <c r="K347" s="633" t="s">
        <v>816</v>
      </c>
      <c r="L347" s="635">
        <v>60.259999999999991</v>
      </c>
      <c r="M347" s="635">
        <v>1</v>
      </c>
      <c r="N347" s="636">
        <v>60.259999999999991</v>
      </c>
    </row>
    <row r="348" spans="1:14" ht="14.4" customHeight="1" x14ac:dyDescent="0.3">
      <c r="A348" s="631" t="s">
        <v>549</v>
      </c>
      <c r="B348" s="632" t="s">
        <v>551</v>
      </c>
      <c r="C348" s="633" t="s">
        <v>577</v>
      </c>
      <c r="D348" s="634" t="s">
        <v>578</v>
      </c>
      <c r="E348" s="633" t="s">
        <v>552</v>
      </c>
      <c r="F348" s="634" t="s">
        <v>553</v>
      </c>
      <c r="G348" s="633" t="s">
        <v>817</v>
      </c>
      <c r="H348" s="633" t="s">
        <v>1136</v>
      </c>
      <c r="I348" s="633" t="s">
        <v>1137</v>
      </c>
      <c r="J348" s="633" t="s">
        <v>1138</v>
      </c>
      <c r="K348" s="633" t="s">
        <v>1139</v>
      </c>
      <c r="L348" s="635">
        <v>59.170000000000016</v>
      </c>
      <c r="M348" s="635">
        <v>1</v>
      </c>
      <c r="N348" s="636">
        <v>59.170000000000016</v>
      </c>
    </row>
    <row r="349" spans="1:14" ht="14.4" customHeight="1" x14ac:dyDescent="0.3">
      <c r="A349" s="631" t="s">
        <v>549</v>
      </c>
      <c r="B349" s="632" t="s">
        <v>551</v>
      </c>
      <c r="C349" s="633" t="s">
        <v>577</v>
      </c>
      <c r="D349" s="634" t="s">
        <v>578</v>
      </c>
      <c r="E349" s="633" t="s">
        <v>552</v>
      </c>
      <c r="F349" s="634" t="s">
        <v>553</v>
      </c>
      <c r="G349" s="633" t="s">
        <v>817</v>
      </c>
      <c r="H349" s="633" t="s">
        <v>1140</v>
      </c>
      <c r="I349" s="633" t="s">
        <v>1141</v>
      </c>
      <c r="J349" s="633" t="s">
        <v>1142</v>
      </c>
      <c r="K349" s="633" t="s">
        <v>1143</v>
      </c>
      <c r="L349" s="635">
        <v>144.52999999999997</v>
      </c>
      <c r="M349" s="635">
        <v>2</v>
      </c>
      <c r="N349" s="636">
        <v>289.05999999999995</v>
      </c>
    </row>
    <row r="350" spans="1:14" ht="14.4" customHeight="1" x14ac:dyDescent="0.3">
      <c r="A350" s="631" t="s">
        <v>549</v>
      </c>
      <c r="B350" s="632" t="s">
        <v>551</v>
      </c>
      <c r="C350" s="633" t="s">
        <v>577</v>
      </c>
      <c r="D350" s="634" t="s">
        <v>578</v>
      </c>
      <c r="E350" s="633" t="s">
        <v>552</v>
      </c>
      <c r="F350" s="634" t="s">
        <v>553</v>
      </c>
      <c r="G350" s="633" t="s">
        <v>817</v>
      </c>
      <c r="H350" s="633" t="s">
        <v>1431</v>
      </c>
      <c r="I350" s="633" t="s">
        <v>1432</v>
      </c>
      <c r="J350" s="633" t="s">
        <v>1433</v>
      </c>
      <c r="K350" s="633" t="s">
        <v>1162</v>
      </c>
      <c r="L350" s="635">
        <v>54.460008425172632</v>
      </c>
      <c r="M350" s="635">
        <v>13</v>
      </c>
      <c r="N350" s="636">
        <v>707.98010952724417</v>
      </c>
    </row>
    <row r="351" spans="1:14" ht="14.4" customHeight="1" x14ac:dyDescent="0.3">
      <c r="A351" s="631" t="s">
        <v>549</v>
      </c>
      <c r="B351" s="632" t="s">
        <v>551</v>
      </c>
      <c r="C351" s="633" t="s">
        <v>577</v>
      </c>
      <c r="D351" s="634" t="s">
        <v>578</v>
      </c>
      <c r="E351" s="633" t="s">
        <v>552</v>
      </c>
      <c r="F351" s="634" t="s">
        <v>553</v>
      </c>
      <c r="G351" s="633" t="s">
        <v>817</v>
      </c>
      <c r="H351" s="633" t="s">
        <v>1434</v>
      </c>
      <c r="I351" s="633" t="s">
        <v>1435</v>
      </c>
      <c r="J351" s="633" t="s">
        <v>1436</v>
      </c>
      <c r="K351" s="633" t="s">
        <v>1437</v>
      </c>
      <c r="L351" s="635">
        <v>45.640588370627</v>
      </c>
      <c r="M351" s="635">
        <v>1</v>
      </c>
      <c r="N351" s="636">
        <v>45.640588370627</v>
      </c>
    </row>
    <row r="352" spans="1:14" ht="14.4" customHeight="1" x14ac:dyDescent="0.3">
      <c r="A352" s="631" t="s">
        <v>549</v>
      </c>
      <c r="B352" s="632" t="s">
        <v>551</v>
      </c>
      <c r="C352" s="633" t="s">
        <v>577</v>
      </c>
      <c r="D352" s="634" t="s">
        <v>578</v>
      </c>
      <c r="E352" s="633" t="s">
        <v>552</v>
      </c>
      <c r="F352" s="634" t="s">
        <v>553</v>
      </c>
      <c r="G352" s="633" t="s">
        <v>817</v>
      </c>
      <c r="H352" s="633" t="s">
        <v>822</v>
      </c>
      <c r="I352" s="633" t="s">
        <v>823</v>
      </c>
      <c r="J352" s="633" t="s">
        <v>824</v>
      </c>
      <c r="K352" s="633" t="s">
        <v>825</v>
      </c>
      <c r="L352" s="635">
        <v>85.48</v>
      </c>
      <c r="M352" s="635">
        <v>1</v>
      </c>
      <c r="N352" s="636">
        <v>85.48</v>
      </c>
    </row>
    <row r="353" spans="1:14" ht="14.4" customHeight="1" x14ac:dyDescent="0.3">
      <c r="A353" s="631" t="s">
        <v>549</v>
      </c>
      <c r="B353" s="632" t="s">
        <v>551</v>
      </c>
      <c r="C353" s="633" t="s">
        <v>577</v>
      </c>
      <c r="D353" s="634" t="s">
        <v>578</v>
      </c>
      <c r="E353" s="633" t="s">
        <v>552</v>
      </c>
      <c r="F353" s="634" t="s">
        <v>553</v>
      </c>
      <c r="G353" s="633" t="s">
        <v>817</v>
      </c>
      <c r="H353" s="633" t="s">
        <v>1438</v>
      </c>
      <c r="I353" s="633" t="s">
        <v>1439</v>
      </c>
      <c r="J353" s="633" t="s">
        <v>828</v>
      </c>
      <c r="K353" s="633" t="s">
        <v>1368</v>
      </c>
      <c r="L353" s="635">
        <v>108.919811299834</v>
      </c>
      <c r="M353" s="635">
        <v>1</v>
      </c>
      <c r="N353" s="636">
        <v>108.919811299834</v>
      </c>
    </row>
    <row r="354" spans="1:14" ht="14.4" customHeight="1" x14ac:dyDescent="0.3">
      <c r="A354" s="631" t="s">
        <v>549</v>
      </c>
      <c r="B354" s="632" t="s">
        <v>551</v>
      </c>
      <c r="C354" s="633" t="s">
        <v>577</v>
      </c>
      <c r="D354" s="634" t="s">
        <v>578</v>
      </c>
      <c r="E354" s="633" t="s">
        <v>552</v>
      </c>
      <c r="F354" s="634" t="s">
        <v>553</v>
      </c>
      <c r="G354" s="633" t="s">
        <v>817</v>
      </c>
      <c r="H354" s="633" t="s">
        <v>1440</v>
      </c>
      <c r="I354" s="633" t="s">
        <v>1441</v>
      </c>
      <c r="J354" s="633" t="s">
        <v>1442</v>
      </c>
      <c r="K354" s="633" t="s">
        <v>1443</v>
      </c>
      <c r="L354" s="635">
        <v>473.4</v>
      </c>
      <c r="M354" s="635">
        <v>1</v>
      </c>
      <c r="N354" s="636">
        <v>473.4</v>
      </c>
    </row>
    <row r="355" spans="1:14" ht="14.4" customHeight="1" x14ac:dyDescent="0.3">
      <c r="A355" s="631" t="s">
        <v>549</v>
      </c>
      <c r="B355" s="632" t="s">
        <v>551</v>
      </c>
      <c r="C355" s="633" t="s">
        <v>577</v>
      </c>
      <c r="D355" s="634" t="s">
        <v>578</v>
      </c>
      <c r="E355" s="633" t="s">
        <v>552</v>
      </c>
      <c r="F355" s="634" t="s">
        <v>553</v>
      </c>
      <c r="G355" s="633" t="s">
        <v>817</v>
      </c>
      <c r="H355" s="633" t="s">
        <v>1144</v>
      </c>
      <c r="I355" s="633" t="s">
        <v>1145</v>
      </c>
      <c r="J355" s="633" t="s">
        <v>1146</v>
      </c>
      <c r="K355" s="633" t="s">
        <v>1147</v>
      </c>
      <c r="L355" s="635">
        <v>52.809619994244599</v>
      </c>
      <c r="M355" s="635">
        <v>2</v>
      </c>
      <c r="N355" s="636">
        <v>105.6192399884892</v>
      </c>
    </row>
    <row r="356" spans="1:14" ht="14.4" customHeight="1" x14ac:dyDescent="0.3">
      <c r="A356" s="631" t="s">
        <v>549</v>
      </c>
      <c r="B356" s="632" t="s">
        <v>551</v>
      </c>
      <c r="C356" s="633" t="s">
        <v>577</v>
      </c>
      <c r="D356" s="634" t="s">
        <v>578</v>
      </c>
      <c r="E356" s="633" t="s">
        <v>552</v>
      </c>
      <c r="F356" s="634" t="s">
        <v>553</v>
      </c>
      <c r="G356" s="633" t="s">
        <v>817</v>
      </c>
      <c r="H356" s="633" t="s">
        <v>1444</v>
      </c>
      <c r="I356" s="633" t="s">
        <v>1445</v>
      </c>
      <c r="J356" s="633" t="s">
        <v>828</v>
      </c>
      <c r="K356" s="633" t="s">
        <v>1446</v>
      </c>
      <c r="L356" s="635">
        <v>313.74</v>
      </c>
      <c r="M356" s="635">
        <v>3</v>
      </c>
      <c r="N356" s="636">
        <v>941.22</v>
      </c>
    </row>
    <row r="357" spans="1:14" ht="14.4" customHeight="1" x14ac:dyDescent="0.3">
      <c r="A357" s="631" t="s">
        <v>549</v>
      </c>
      <c r="B357" s="632" t="s">
        <v>551</v>
      </c>
      <c r="C357" s="633" t="s">
        <v>577</v>
      </c>
      <c r="D357" s="634" t="s">
        <v>578</v>
      </c>
      <c r="E357" s="633" t="s">
        <v>552</v>
      </c>
      <c r="F357" s="634" t="s">
        <v>553</v>
      </c>
      <c r="G357" s="633" t="s">
        <v>817</v>
      </c>
      <c r="H357" s="633" t="s">
        <v>1447</v>
      </c>
      <c r="I357" s="633" t="s">
        <v>1448</v>
      </c>
      <c r="J357" s="633" t="s">
        <v>820</v>
      </c>
      <c r="K357" s="633" t="s">
        <v>1449</v>
      </c>
      <c r="L357" s="635">
        <v>224.45949877547051</v>
      </c>
      <c r="M357" s="635">
        <v>4</v>
      </c>
      <c r="N357" s="636">
        <v>897.83799510188203</v>
      </c>
    </row>
    <row r="358" spans="1:14" ht="14.4" customHeight="1" x14ac:dyDescent="0.3">
      <c r="A358" s="631" t="s">
        <v>549</v>
      </c>
      <c r="B358" s="632" t="s">
        <v>551</v>
      </c>
      <c r="C358" s="633" t="s">
        <v>577</v>
      </c>
      <c r="D358" s="634" t="s">
        <v>578</v>
      </c>
      <c r="E358" s="633" t="s">
        <v>552</v>
      </c>
      <c r="F358" s="634" t="s">
        <v>553</v>
      </c>
      <c r="G358" s="633" t="s">
        <v>817</v>
      </c>
      <c r="H358" s="633" t="s">
        <v>1450</v>
      </c>
      <c r="I358" s="633" t="s">
        <v>1451</v>
      </c>
      <c r="J358" s="633" t="s">
        <v>836</v>
      </c>
      <c r="K358" s="633" t="s">
        <v>1452</v>
      </c>
      <c r="L358" s="635">
        <v>414.00000000000011</v>
      </c>
      <c r="M358" s="635">
        <v>2</v>
      </c>
      <c r="N358" s="636">
        <v>828.00000000000023</v>
      </c>
    </row>
    <row r="359" spans="1:14" ht="14.4" customHeight="1" x14ac:dyDescent="0.3">
      <c r="A359" s="631" t="s">
        <v>549</v>
      </c>
      <c r="B359" s="632" t="s">
        <v>551</v>
      </c>
      <c r="C359" s="633" t="s">
        <v>577</v>
      </c>
      <c r="D359" s="634" t="s">
        <v>578</v>
      </c>
      <c r="E359" s="633" t="s">
        <v>552</v>
      </c>
      <c r="F359" s="634" t="s">
        <v>553</v>
      </c>
      <c r="G359" s="633" t="s">
        <v>817</v>
      </c>
      <c r="H359" s="633" t="s">
        <v>1453</v>
      </c>
      <c r="I359" s="633" t="s">
        <v>1454</v>
      </c>
      <c r="J359" s="633" t="s">
        <v>1455</v>
      </c>
      <c r="K359" s="633" t="s">
        <v>1456</v>
      </c>
      <c r="L359" s="635">
        <v>151.24999999999994</v>
      </c>
      <c r="M359" s="635">
        <v>2</v>
      </c>
      <c r="N359" s="636">
        <v>302.49999999999989</v>
      </c>
    </row>
    <row r="360" spans="1:14" ht="14.4" customHeight="1" x14ac:dyDescent="0.3">
      <c r="A360" s="631" t="s">
        <v>549</v>
      </c>
      <c r="B360" s="632" t="s">
        <v>551</v>
      </c>
      <c r="C360" s="633" t="s">
        <v>577</v>
      </c>
      <c r="D360" s="634" t="s">
        <v>578</v>
      </c>
      <c r="E360" s="633" t="s">
        <v>552</v>
      </c>
      <c r="F360" s="634" t="s">
        <v>553</v>
      </c>
      <c r="G360" s="633" t="s">
        <v>817</v>
      </c>
      <c r="H360" s="633" t="s">
        <v>1151</v>
      </c>
      <c r="I360" s="633" t="s">
        <v>1152</v>
      </c>
      <c r="J360" s="633" t="s">
        <v>1153</v>
      </c>
      <c r="K360" s="633" t="s">
        <v>1154</v>
      </c>
      <c r="L360" s="635">
        <v>128.84942170964001</v>
      </c>
      <c r="M360" s="635">
        <v>1</v>
      </c>
      <c r="N360" s="636">
        <v>128.84942170964001</v>
      </c>
    </row>
    <row r="361" spans="1:14" ht="14.4" customHeight="1" x14ac:dyDescent="0.3">
      <c r="A361" s="631" t="s">
        <v>549</v>
      </c>
      <c r="B361" s="632" t="s">
        <v>551</v>
      </c>
      <c r="C361" s="633" t="s">
        <v>577</v>
      </c>
      <c r="D361" s="634" t="s">
        <v>578</v>
      </c>
      <c r="E361" s="633" t="s">
        <v>554</v>
      </c>
      <c r="F361" s="634" t="s">
        <v>555</v>
      </c>
      <c r="G361" s="633" t="s">
        <v>601</v>
      </c>
      <c r="H361" s="633" t="s">
        <v>1457</v>
      </c>
      <c r="I361" s="633" t="s">
        <v>1458</v>
      </c>
      <c r="J361" s="633" t="s">
        <v>1459</v>
      </c>
      <c r="K361" s="633" t="s">
        <v>1460</v>
      </c>
      <c r="L361" s="635">
        <v>2863.67</v>
      </c>
      <c r="M361" s="635">
        <v>1</v>
      </c>
      <c r="N361" s="636">
        <v>2863.67</v>
      </c>
    </row>
    <row r="362" spans="1:14" ht="14.4" customHeight="1" x14ac:dyDescent="0.3">
      <c r="A362" s="631" t="s">
        <v>549</v>
      </c>
      <c r="B362" s="632" t="s">
        <v>551</v>
      </c>
      <c r="C362" s="633" t="s">
        <v>577</v>
      </c>
      <c r="D362" s="634" t="s">
        <v>578</v>
      </c>
      <c r="E362" s="633" t="s">
        <v>554</v>
      </c>
      <c r="F362" s="634" t="s">
        <v>555</v>
      </c>
      <c r="G362" s="633" t="s">
        <v>601</v>
      </c>
      <c r="H362" s="633" t="s">
        <v>1461</v>
      </c>
      <c r="I362" s="633" t="s">
        <v>1462</v>
      </c>
      <c r="J362" s="633" t="s">
        <v>1463</v>
      </c>
      <c r="K362" s="633" t="s">
        <v>1464</v>
      </c>
      <c r="L362" s="635">
        <v>3831.8</v>
      </c>
      <c r="M362" s="635">
        <v>2</v>
      </c>
      <c r="N362" s="636">
        <v>7663.6</v>
      </c>
    </row>
    <row r="363" spans="1:14" ht="14.4" customHeight="1" x14ac:dyDescent="0.3">
      <c r="A363" s="631" t="s">
        <v>549</v>
      </c>
      <c r="B363" s="632" t="s">
        <v>551</v>
      </c>
      <c r="C363" s="633" t="s">
        <v>577</v>
      </c>
      <c r="D363" s="634" t="s">
        <v>578</v>
      </c>
      <c r="E363" s="633" t="s">
        <v>554</v>
      </c>
      <c r="F363" s="634" t="s">
        <v>555</v>
      </c>
      <c r="G363" s="633" t="s">
        <v>817</v>
      </c>
      <c r="H363" s="633" t="s">
        <v>1465</v>
      </c>
      <c r="I363" s="633" t="s">
        <v>1466</v>
      </c>
      <c r="J363" s="633" t="s">
        <v>1467</v>
      </c>
      <c r="K363" s="633" t="s">
        <v>1162</v>
      </c>
      <c r="L363" s="635">
        <v>54.460030525733721</v>
      </c>
      <c r="M363" s="635">
        <v>18</v>
      </c>
      <c r="N363" s="636">
        <v>980.28054946320697</v>
      </c>
    </row>
    <row r="364" spans="1:14" ht="14.4" customHeight="1" x14ac:dyDescent="0.3">
      <c r="A364" s="631" t="s">
        <v>549</v>
      </c>
      <c r="B364" s="632" t="s">
        <v>551</v>
      </c>
      <c r="C364" s="633" t="s">
        <v>577</v>
      </c>
      <c r="D364" s="634" t="s">
        <v>578</v>
      </c>
      <c r="E364" s="633" t="s">
        <v>554</v>
      </c>
      <c r="F364" s="634" t="s">
        <v>555</v>
      </c>
      <c r="G364" s="633" t="s">
        <v>817</v>
      </c>
      <c r="H364" s="633" t="s">
        <v>1468</v>
      </c>
      <c r="I364" s="633" t="s">
        <v>1469</v>
      </c>
      <c r="J364" s="633" t="s">
        <v>1470</v>
      </c>
      <c r="K364" s="633" t="s">
        <v>1162</v>
      </c>
      <c r="L364" s="635">
        <v>54.46</v>
      </c>
      <c r="M364" s="635">
        <v>12</v>
      </c>
      <c r="N364" s="636">
        <v>653.52</v>
      </c>
    </row>
    <row r="365" spans="1:14" ht="14.4" customHeight="1" x14ac:dyDescent="0.3">
      <c r="A365" s="631" t="s">
        <v>549</v>
      </c>
      <c r="B365" s="632" t="s">
        <v>551</v>
      </c>
      <c r="C365" s="633" t="s">
        <v>577</v>
      </c>
      <c r="D365" s="634" t="s">
        <v>578</v>
      </c>
      <c r="E365" s="633" t="s">
        <v>554</v>
      </c>
      <c r="F365" s="634" t="s">
        <v>555</v>
      </c>
      <c r="G365" s="633" t="s">
        <v>817</v>
      </c>
      <c r="H365" s="633" t="s">
        <v>1471</v>
      </c>
      <c r="I365" s="633" t="s">
        <v>1471</v>
      </c>
      <c r="J365" s="633" t="s">
        <v>1472</v>
      </c>
      <c r="K365" s="633" t="s">
        <v>1473</v>
      </c>
      <c r="L365" s="635">
        <v>183.36997377727002</v>
      </c>
      <c r="M365" s="635">
        <v>40</v>
      </c>
      <c r="N365" s="636">
        <v>7334.798951090801</v>
      </c>
    </row>
    <row r="366" spans="1:14" ht="14.4" customHeight="1" x14ac:dyDescent="0.3">
      <c r="A366" s="631" t="s">
        <v>549</v>
      </c>
      <c r="B366" s="632" t="s">
        <v>551</v>
      </c>
      <c r="C366" s="633" t="s">
        <v>577</v>
      </c>
      <c r="D366" s="634" t="s">
        <v>578</v>
      </c>
      <c r="E366" s="633" t="s">
        <v>564</v>
      </c>
      <c r="F366" s="634" t="s">
        <v>565</v>
      </c>
      <c r="G366" s="633" t="s">
        <v>601</v>
      </c>
      <c r="H366" s="633" t="s">
        <v>1167</v>
      </c>
      <c r="I366" s="633" t="s">
        <v>1167</v>
      </c>
      <c r="J366" s="633" t="s">
        <v>1168</v>
      </c>
      <c r="K366" s="633" t="s">
        <v>1169</v>
      </c>
      <c r="L366" s="635">
        <v>72.840086733165251</v>
      </c>
      <c r="M366" s="635">
        <v>11</v>
      </c>
      <c r="N366" s="636">
        <v>801.24095406481774</v>
      </c>
    </row>
    <row r="367" spans="1:14" ht="14.4" customHeight="1" x14ac:dyDescent="0.3">
      <c r="A367" s="631" t="s">
        <v>549</v>
      </c>
      <c r="B367" s="632" t="s">
        <v>551</v>
      </c>
      <c r="C367" s="633" t="s">
        <v>577</v>
      </c>
      <c r="D367" s="634" t="s">
        <v>578</v>
      </c>
      <c r="E367" s="633" t="s">
        <v>564</v>
      </c>
      <c r="F367" s="634" t="s">
        <v>565</v>
      </c>
      <c r="G367" s="633" t="s">
        <v>601</v>
      </c>
      <c r="H367" s="633" t="s">
        <v>1170</v>
      </c>
      <c r="I367" s="633" t="s">
        <v>1171</v>
      </c>
      <c r="J367" s="633" t="s">
        <v>1172</v>
      </c>
      <c r="K367" s="633" t="s">
        <v>1173</v>
      </c>
      <c r="L367" s="635">
        <v>39.350046425779595</v>
      </c>
      <c r="M367" s="635">
        <v>2</v>
      </c>
      <c r="N367" s="636">
        <v>78.700092851559191</v>
      </c>
    </row>
    <row r="368" spans="1:14" ht="14.4" customHeight="1" x14ac:dyDescent="0.3">
      <c r="A368" s="631" t="s">
        <v>549</v>
      </c>
      <c r="B368" s="632" t="s">
        <v>551</v>
      </c>
      <c r="C368" s="633" t="s">
        <v>577</v>
      </c>
      <c r="D368" s="634" t="s">
        <v>578</v>
      </c>
      <c r="E368" s="633" t="s">
        <v>564</v>
      </c>
      <c r="F368" s="634" t="s">
        <v>565</v>
      </c>
      <c r="G368" s="633" t="s">
        <v>601</v>
      </c>
      <c r="H368" s="633" t="s">
        <v>877</v>
      </c>
      <c r="I368" s="633" t="s">
        <v>878</v>
      </c>
      <c r="J368" s="633" t="s">
        <v>879</v>
      </c>
      <c r="K368" s="633" t="s">
        <v>628</v>
      </c>
      <c r="L368" s="635">
        <v>66.190157995621831</v>
      </c>
      <c r="M368" s="635">
        <v>4</v>
      </c>
      <c r="N368" s="636">
        <v>264.76063198248733</v>
      </c>
    </row>
    <row r="369" spans="1:14" ht="14.4" customHeight="1" x14ac:dyDescent="0.3">
      <c r="A369" s="631" t="s">
        <v>549</v>
      </c>
      <c r="B369" s="632" t="s">
        <v>551</v>
      </c>
      <c r="C369" s="633" t="s">
        <v>577</v>
      </c>
      <c r="D369" s="634" t="s">
        <v>578</v>
      </c>
      <c r="E369" s="633" t="s">
        <v>564</v>
      </c>
      <c r="F369" s="634" t="s">
        <v>565</v>
      </c>
      <c r="G369" s="633" t="s">
        <v>601</v>
      </c>
      <c r="H369" s="633" t="s">
        <v>1474</v>
      </c>
      <c r="I369" s="633" t="s">
        <v>1475</v>
      </c>
      <c r="J369" s="633" t="s">
        <v>1476</v>
      </c>
      <c r="K369" s="633" t="s">
        <v>1477</v>
      </c>
      <c r="L369" s="635">
        <v>26.825000000000003</v>
      </c>
      <c r="M369" s="635">
        <v>6</v>
      </c>
      <c r="N369" s="636">
        <v>160.95000000000002</v>
      </c>
    </row>
    <row r="370" spans="1:14" ht="14.4" customHeight="1" x14ac:dyDescent="0.3">
      <c r="A370" s="631" t="s">
        <v>549</v>
      </c>
      <c r="B370" s="632" t="s">
        <v>551</v>
      </c>
      <c r="C370" s="633" t="s">
        <v>577</v>
      </c>
      <c r="D370" s="634" t="s">
        <v>578</v>
      </c>
      <c r="E370" s="633" t="s">
        <v>564</v>
      </c>
      <c r="F370" s="634" t="s">
        <v>565</v>
      </c>
      <c r="G370" s="633" t="s">
        <v>601</v>
      </c>
      <c r="H370" s="633" t="s">
        <v>1174</v>
      </c>
      <c r="I370" s="633" t="s">
        <v>1175</v>
      </c>
      <c r="J370" s="633" t="s">
        <v>913</v>
      </c>
      <c r="K370" s="633" t="s">
        <v>1176</v>
      </c>
      <c r="L370" s="635">
        <v>33.409999999999997</v>
      </c>
      <c r="M370" s="635">
        <v>11</v>
      </c>
      <c r="N370" s="636">
        <v>367.50999999999993</v>
      </c>
    </row>
    <row r="371" spans="1:14" ht="14.4" customHeight="1" x14ac:dyDescent="0.3">
      <c r="A371" s="631" t="s">
        <v>549</v>
      </c>
      <c r="B371" s="632" t="s">
        <v>551</v>
      </c>
      <c r="C371" s="633" t="s">
        <v>577</v>
      </c>
      <c r="D371" s="634" t="s">
        <v>578</v>
      </c>
      <c r="E371" s="633" t="s">
        <v>564</v>
      </c>
      <c r="F371" s="634" t="s">
        <v>565</v>
      </c>
      <c r="G371" s="633" t="s">
        <v>601</v>
      </c>
      <c r="H371" s="633" t="s">
        <v>1478</v>
      </c>
      <c r="I371" s="633" t="s">
        <v>1479</v>
      </c>
      <c r="J371" s="633" t="s">
        <v>1480</v>
      </c>
      <c r="K371" s="633" t="s">
        <v>1481</v>
      </c>
      <c r="L371" s="635">
        <v>428.73125520543965</v>
      </c>
      <c r="M371" s="635">
        <v>4.9999999999999973</v>
      </c>
      <c r="N371" s="636">
        <v>2143.6562760271972</v>
      </c>
    </row>
    <row r="372" spans="1:14" ht="14.4" customHeight="1" x14ac:dyDescent="0.3">
      <c r="A372" s="631" t="s">
        <v>549</v>
      </c>
      <c r="B372" s="632" t="s">
        <v>551</v>
      </c>
      <c r="C372" s="633" t="s">
        <v>577</v>
      </c>
      <c r="D372" s="634" t="s">
        <v>578</v>
      </c>
      <c r="E372" s="633" t="s">
        <v>564</v>
      </c>
      <c r="F372" s="634" t="s">
        <v>565</v>
      </c>
      <c r="G372" s="633" t="s">
        <v>601</v>
      </c>
      <c r="H372" s="633" t="s">
        <v>1482</v>
      </c>
      <c r="I372" s="633" t="s">
        <v>1483</v>
      </c>
      <c r="J372" s="633" t="s">
        <v>1484</v>
      </c>
      <c r="K372" s="633" t="s">
        <v>1485</v>
      </c>
      <c r="L372" s="635">
        <v>2028.0333333333335</v>
      </c>
      <c r="M372" s="635">
        <v>3</v>
      </c>
      <c r="N372" s="636">
        <v>6084.1</v>
      </c>
    </row>
    <row r="373" spans="1:14" ht="14.4" customHeight="1" x14ac:dyDescent="0.3">
      <c r="A373" s="631" t="s">
        <v>549</v>
      </c>
      <c r="B373" s="632" t="s">
        <v>551</v>
      </c>
      <c r="C373" s="633" t="s">
        <v>577</v>
      </c>
      <c r="D373" s="634" t="s">
        <v>578</v>
      </c>
      <c r="E373" s="633" t="s">
        <v>564</v>
      </c>
      <c r="F373" s="634" t="s">
        <v>565</v>
      </c>
      <c r="G373" s="633" t="s">
        <v>601</v>
      </c>
      <c r="H373" s="633" t="s">
        <v>880</v>
      </c>
      <c r="I373" s="633" t="s">
        <v>880</v>
      </c>
      <c r="J373" s="633" t="s">
        <v>881</v>
      </c>
      <c r="K373" s="633" t="s">
        <v>882</v>
      </c>
      <c r="L373" s="635">
        <v>610.95024607798712</v>
      </c>
      <c r="M373" s="635">
        <v>6.3</v>
      </c>
      <c r="N373" s="636">
        <v>3848.986550291319</v>
      </c>
    </row>
    <row r="374" spans="1:14" ht="14.4" customHeight="1" x14ac:dyDescent="0.3">
      <c r="A374" s="631" t="s">
        <v>549</v>
      </c>
      <c r="B374" s="632" t="s">
        <v>551</v>
      </c>
      <c r="C374" s="633" t="s">
        <v>577</v>
      </c>
      <c r="D374" s="634" t="s">
        <v>578</v>
      </c>
      <c r="E374" s="633" t="s">
        <v>564</v>
      </c>
      <c r="F374" s="634" t="s">
        <v>565</v>
      </c>
      <c r="G374" s="633" t="s">
        <v>601</v>
      </c>
      <c r="H374" s="633" t="s">
        <v>1486</v>
      </c>
      <c r="I374" s="633" t="s">
        <v>1487</v>
      </c>
      <c r="J374" s="633" t="s">
        <v>1488</v>
      </c>
      <c r="K374" s="633" t="s">
        <v>1207</v>
      </c>
      <c r="L374" s="635">
        <v>2967.2525000000001</v>
      </c>
      <c r="M374" s="635">
        <v>4</v>
      </c>
      <c r="N374" s="636">
        <v>11869.01</v>
      </c>
    </row>
    <row r="375" spans="1:14" ht="14.4" customHeight="1" x14ac:dyDescent="0.3">
      <c r="A375" s="631" t="s">
        <v>549</v>
      </c>
      <c r="B375" s="632" t="s">
        <v>551</v>
      </c>
      <c r="C375" s="633" t="s">
        <v>577</v>
      </c>
      <c r="D375" s="634" t="s">
        <v>578</v>
      </c>
      <c r="E375" s="633" t="s">
        <v>564</v>
      </c>
      <c r="F375" s="634" t="s">
        <v>565</v>
      </c>
      <c r="G375" s="633" t="s">
        <v>601</v>
      </c>
      <c r="H375" s="633" t="s">
        <v>1489</v>
      </c>
      <c r="I375" s="633" t="s">
        <v>1490</v>
      </c>
      <c r="J375" s="633" t="s">
        <v>1491</v>
      </c>
      <c r="K375" s="633" t="s">
        <v>1492</v>
      </c>
      <c r="L375" s="635">
        <v>517.5</v>
      </c>
      <c r="M375" s="635">
        <v>1</v>
      </c>
      <c r="N375" s="636">
        <v>517.5</v>
      </c>
    </row>
    <row r="376" spans="1:14" ht="14.4" customHeight="1" x14ac:dyDescent="0.3">
      <c r="A376" s="631" t="s">
        <v>549</v>
      </c>
      <c r="B376" s="632" t="s">
        <v>551</v>
      </c>
      <c r="C376" s="633" t="s">
        <v>577</v>
      </c>
      <c r="D376" s="634" t="s">
        <v>578</v>
      </c>
      <c r="E376" s="633" t="s">
        <v>564</v>
      </c>
      <c r="F376" s="634" t="s">
        <v>565</v>
      </c>
      <c r="G376" s="633" t="s">
        <v>601</v>
      </c>
      <c r="H376" s="633" t="s">
        <v>1493</v>
      </c>
      <c r="I376" s="633" t="s">
        <v>1493</v>
      </c>
      <c r="J376" s="633" t="s">
        <v>1494</v>
      </c>
      <c r="K376" s="633" t="s">
        <v>1495</v>
      </c>
      <c r="L376" s="635">
        <v>814.63132093663057</v>
      </c>
      <c r="M376" s="635">
        <v>8.5</v>
      </c>
      <c r="N376" s="636">
        <v>6924.36622796136</v>
      </c>
    </row>
    <row r="377" spans="1:14" ht="14.4" customHeight="1" x14ac:dyDescent="0.3">
      <c r="A377" s="631" t="s">
        <v>549</v>
      </c>
      <c r="B377" s="632" t="s">
        <v>551</v>
      </c>
      <c r="C377" s="633" t="s">
        <v>577</v>
      </c>
      <c r="D377" s="634" t="s">
        <v>578</v>
      </c>
      <c r="E377" s="633" t="s">
        <v>564</v>
      </c>
      <c r="F377" s="634" t="s">
        <v>565</v>
      </c>
      <c r="G377" s="633" t="s">
        <v>601</v>
      </c>
      <c r="H377" s="633" t="s">
        <v>887</v>
      </c>
      <c r="I377" s="633" t="s">
        <v>888</v>
      </c>
      <c r="J377" s="633" t="s">
        <v>889</v>
      </c>
      <c r="K377" s="633" t="s">
        <v>890</v>
      </c>
      <c r="L377" s="635">
        <v>246.01</v>
      </c>
      <c r="M377" s="635">
        <v>1</v>
      </c>
      <c r="N377" s="636">
        <v>246.01</v>
      </c>
    </row>
    <row r="378" spans="1:14" ht="14.4" customHeight="1" x14ac:dyDescent="0.3">
      <c r="A378" s="631" t="s">
        <v>549</v>
      </c>
      <c r="B378" s="632" t="s">
        <v>551</v>
      </c>
      <c r="C378" s="633" t="s">
        <v>577</v>
      </c>
      <c r="D378" s="634" t="s">
        <v>578</v>
      </c>
      <c r="E378" s="633" t="s">
        <v>564</v>
      </c>
      <c r="F378" s="634" t="s">
        <v>565</v>
      </c>
      <c r="G378" s="633" t="s">
        <v>601</v>
      </c>
      <c r="H378" s="633" t="s">
        <v>1189</v>
      </c>
      <c r="I378" s="633" t="s">
        <v>1190</v>
      </c>
      <c r="J378" s="633" t="s">
        <v>1187</v>
      </c>
      <c r="K378" s="633" t="s">
        <v>1191</v>
      </c>
      <c r="L378" s="635">
        <v>257.77</v>
      </c>
      <c r="M378" s="635">
        <v>3</v>
      </c>
      <c r="N378" s="636">
        <v>773.31</v>
      </c>
    </row>
    <row r="379" spans="1:14" ht="14.4" customHeight="1" x14ac:dyDescent="0.3">
      <c r="A379" s="631" t="s">
        <v>549</v>
      </c>
      <c r="B379" s="632" t="s">
        <v>551</v>
      </c>
      <c r="C379" s="633" t="s">
        <v>577</v>
      </c>
      <c r="D379" s="634" t="s">
        <v>578</v>
      </c>
      <c r="E379" s="633" t="s">
        <v>564</v>
      </c>
      <c r="F379" s="634" t="s">
        <v>565</v>
      </c>
      <c r="G379" s="633" t="s">
        <v>601</v>
      </c>
      <c r="H379" s="633" t="s">
        <v>895</v>
      </c>
      <c r="I379" s="633" t="s">
        <v>896</v>
      </c>
      <c r="J379" s="633" t="s">
        <v>897</v>
      </c>
      <c r="K379" s="633" t="s">
        <v>898</v>
      </c>
      <c r="L379" s="635">
        <v>63.840083385774463</v>
      </c>
      <c r="M379" s="635">
        <v>8</v>
      </c>
      <c r="N379" s="636">
        <v>510.7206670861957</v>
      </c>
    </row>
    <row r="380" spans="1:14" ht="14.4" customHeight="1" x14ac:dyDescent="0.3">
      <c r="A380" s="631" t="s">
        <v>549</v>
      </c>
      <c r="B380" s="632" t="s">
        <v>551</v>
      </c>
      <c r="C380" s="633" t="s">
        <v>577</v>
      </c>
      <c r="D380" s="634" t="s">
        <v>578</v>
      </c>
      <c r="E380" s="633" t="s">
        <v>564</v>
      </c>
      <c r="F380" s="634" t="s">
        <v>565</v>
      </c>
      <c r="G380" s="633" t="s">
        <v>601</v>
      </c>
      <c r="H380" s="633" t="s">
        <v>1192</v>
      </c>
      <c r="I380" s="633" t="s">
        <v>1193</v>
      </c>
      <c r="J380" s="633" t="s">
        <v>1194</v>
      </c>
      <c r="K380" s="633" t="s">
        <v>1195</v>
      </c>
      <c r="L380" s="635">
        <v>31.13</v>
      </c>
      <c r="M380" s="635">
        <v>1</v>
      </c>
      <c r="N380" s="636">
        <v>31.13</v>
      </c>
    </row>
    <row r="381" spans="1:14" ht="14.4" customHeight="1" x14ac:dyDescent="0.3">
      <c r="A381" s="631" t="s">
        <v>549</v>
      </c>
      <c r="B381" s="632" t="s">
        <v>551</v>
      </c>
      <c r="C381" s="633" t="s">
        <v>577</v>
      </c>
      <c r="D381" s="634" t="s">
        <v>578</v>
      </c>
      <c r="E381" s="633" t="s">
        <v>564</v>
      </c>
      <c r="F381" s="634" t="s">
        <v>565</v>
      </c>
      <c r="G381" s="633" t="s">
        <v>601</v>
      </c>
      <c r="H381" s="633" t="s">
        <v>899</v>
      </c>
      <c r="I381" s="633" t="s">
        <v>900</v>
      </c>
      <c r="J381" s="633" t="s">
        <v>901</v>
      </c>
      <c r="K381" s="633" t="s">
        <v>902</v>
      </c>
      <c r="L381" s="635">
        <v>70.459718361990753</v>
      </c>
      <c r="M381" s="635">
        <v>1</v>
      </c>
      <c r="N381" s="636">
        <v>70.459718361990753</v>
      </c>
    </row>
    <row r="382" spans="1:14" ht="14.4" customHeight="1" x14ac:dyDescent="0.3">
      <c r="A382" s="631" t="s">
        <v>549</v>
      </c>
      <c r="B382" s="632" t="s">
        <v>551</v>
      </c>
      <c r="C382" s="633" t="s">
        <v>577</v>
      </c>
      <c r="D382" s="634" t="s">
        <v>578</v>
      </c>
      <c r="E382" s="633" t="s">
        <v>564</v>
      </c>
      <c r="F382" s="634" t="s">
        <v>565</v>
      </c>
      <c r="G382" s="633" t="s">
        <v>601</v>
      </c>
      <c r="H382" s="633" t="s">
        <v>1196</v>
      </c>
      <c r="I382" s="633" t="s">
        <v>1197</v>
      </c>
      <c r="J382" s="633" t="s">
        <v>1198</v>
      </c>
      <c r="K382" s="633" t="s">
        <v>1199</v>
      </c>
      <c r="L382" s="635">
        <v>24.63</v>
      </c>
      <c r="M382" s="635">
        <v>1</v>
      </c>
      <c r="N382" s="636">
        <v>24.63</v>
      </c>
    </row>
    <row r="383" spans="1:14" ht="14.4" customHeight="1" x14ac:dyDescent="0.3">
      <c r="A383" s="631" t="s">
        <v>549</v>
      </c>
      <c r="B383" s="632" t="s">
        <v>551</v>
      </c>
      <c r="C383" s="633" t="s">
        <v>577</v>
      </c>
      <c r="D383" s="634" t="s">
        <v>578</v>
      </c>
      <c r="E383" s="633" t="s">
        <v>564</v>
      </c>
      <c r="F383" s="634" t="s">
        <v>565</v>
      </c>
      <c r="G383" s="633" t="s">
        <v>601</v>
      </c>
      <c r="H383" s="633" t="s">
        <v>907</v>
      </c>
      <c r="I383" s="633" t="s">
        <v>908</v>
      </c>
      <c r="J383" s="633" t="s">
        <v>909</v>
      </c>
      <c r="K383" s="633" t="s">
        <v>910</v>
      </c>
      <c r="L383" s="635">
        <v>189.74</v>
      </c>
      <c r="M383" s="635">
        <v>3</v>
      </c>
      <c r="N383" s="636">
        <v>569.22</v>
      </c>
    </row>
    <row r="384" spans="1:14" ht="14.4" customHeight="1" x14ac:dyDescent="0.3">
      <c r="A384" s="631" t="s">
        <v>549</v>
      </c>
      <c r="B384" s="632" t="s">
        <v>551</v>
      </c>
      <c r="C384" s="633" t="s">
        <v>577</v>
      </c>
      <c r="D384" s="634" t="s">
        <v>578</v>
      </c>
      <c r="E384" s="633" t="s">
        <v>564</v>
      </c>
      <c r="F384" s="634" t="s">
        <v>565</v>
      </c>
      <c r="G384" s="633" t="s">
        <v>601</v>
      </c>
      <c r="H384" s="633" t="s">
        <v>1496</v>
      </c>
      <c r="I384" s="633" t="s">
        <v>1496</v>
      </c>
      <c r="J384" s="633" t="s">
        <v>1497</v>
      </c>
      <c r="K384" s="633" t="s">
        <v>1498</v>
      </c>
      <c r="L384" s="635">
        <v>1907.61</v>
      </c>
      <c r="M384" s="635">
        <v>1</v>
      </c>
      <c r="N384" s="636">
        <v>1907.61</v>
      </c>
    </row>
    <row r="385" spans="1:14" ht="14.4" customHeight="1" x14ac:dyDescent="0.3">
      <c r="A385" s="631" t="s">
        <v>549</v>
      </c>
      <c r="B385" s="632" t="s">
        <v>551</v>
      </c>
      <c r="C385" s="633" t="s">
        <v>577</v>
      </c>
      <c r="D385" s="634" t="s">
        <v>578</v>
      </c>
      <c r="E385" s="633" t="s">
        <v>564</v>
      </c>
      <c r="F385" s="634" t="s">
        <v>565</v>
      </c>
      <c r="G385" s="633" t="s">
        <v>601</v>
      </c>
      <c r="H385" s="633" t="s">
        <v>1499</v>
      </c>
      <c r="I385" s="633" t="s">
        <v>1500</v>
      </c>
      <c r="J385" s="633" t="s">
        <v>1501</v>
      </c>
      <c r="K385" s="633" t="s">
        <v>1502</v>
      </c>
      <c r="L385" s="635">
        <v>76.654999842141635</v>
      </c>
      <c r="M385" s="635">
        <v>4</v>
      </c>
      <c r="N385" s="636">
        <v>306.61999936856654</v>
      </c>
    </row>
    <row r="386" spans="1:14" ht="14.4" customHeight="1" x14ac:dyDescent="0.3">
      <c r="A386" s="631" t="s">
        <v>549</v>
      </c>
      <c r="B386" s="632" t="s">
        <v>551</v>
      </c>
      <c r="C386" s="633" t="s">
        <v>577</v>
      </c>
      <c r="D386" s="634" t="s">
        <v>578</v>
      </c>
      <c r="E386" s="633" t="s">
        <v>564</v>
      </c>
      <c r="F386" s="634" t="s">
        <v>565</v>
      </c>
      <c r="G386" s="633" t="s">
        <v>601</v>
      </c>
      <c r="H386" s="633" t="s">
        <v>1503</v>
      </c>
      <c r="I386" s="633" t="s">
        <v>1504</v>
      </c>
      <c r="J386" s="633" t="s">
        <v>1505</v>
      </c>
      <c r="K386" s="633" t="s">
        <v>1506</v>
      </c>
      <c r="L386" s="635">
        <v>140.22999956703626</v>
      </c>
      <c r="M386" s="635">
        <v>4</v>
      </c>
      <c r="N386" s="636">
        <v>560.91999826814504</v>
      </c>
    </row>
    <row r="387" spans="1:14" ht="14.4" customHeight="1" x14ac:dyDescent="0.3">
      <c r="A387" s="631" t="s">
        <v>549</v>
      </c>
      <c r="B387" s="632" t="s">
        <v>551</v>
      </c>
      <c r="C387" s="633" t="s">
        <v>577</v>
      </c>
      <c r="D387" s="634" t="s">
        <v>578</v>
      </c>
      <c r="E387" s="633" t="s">
        <v>564</v>
      </c>
      <c r="F387" s="634" t="s">
        <v>565</v>
      </c>
      <c r="G387" s="633" t="s">
        <v>817</v>
      </c>
      <c r="H387" s="633" t="s">
        <v>1200</v>
      </c>
      <c r="I387" s="633" t="s">
        <v>1201</v>
      </c>
      <c r="J387" s="633" t="s">
        <v>1202</v>
      </c>
      <c r="K387" s="633" t="s">
        <v>1203</v>
      </c>
      <c r="L387" s="635">
        <v>169.62986439325715</v>
      </c>
      <c r="M387" s="635">
        <v>5</v>
      </c>
      <c r="N387" s="636">
        <v>848.1493219662857</v>
      </c>
    </row>
    <row r="388" spans="1:14" ht="14.4" customHeight="1" x14ac:dyDescent="0.3">
      <c r="A388" s="631" t="s">
        <v>549</v>
      </c>
      <c r="B388" s="632" t="s">
        <v>551</v>
      </c>
      <c r="C388" s="633" t="s">
        <v>577</v>
      </c>
      <c r="D388" s="634" t="s">
        <v>578</v>
      </c>
      <c r="E388" s="633" t="s">
        <v>564</v>
      </c>
      <c r="F388" s="634" t="s">
        <v>565</v>
      </c>
      <c r="G388" s="633" t="s">
        <v>817</v>
      </c>
      <c r="H388" s="633" t="s">
        <v>1507</v>
      </c>
      <c r="I388" s="633" t="s">
        <v>1508</v>
      </c>
      <c r="J388" s="633" t="s">
        <v>1509</v>
      </c>
      <c r="K388" s="633" t="s">
        <v>1510</v>
      </c>
      <c r="L388" s="635">
        <v>138.27000000000001</v>
      </c>
      <c r="M388" s="635">
        <v>3</v>
      </c>
      <c r="N388" s="636">
        <v>414.81000000000006</v>
      </c>
    </row>
    <row r="389" spans="1:14" ht="14.4" customHeight="1" x14ac:dyDescent="0.3">
      <c r="A389" s="631" t="s">
        <v>549</v>
      </c>
      <c r="B389" s="632" t="s">
        <v>551</v>
      </c>
      <c r="C389" s="633" t="s">
        <v>577</v>
      </c>
      <c r="D389" s="634" t="s">
        <v>578</v>
      </c>
      <c r="E389" s="633" t="s">
        <v>564</v>
      </c>
      <c r="F389" s="634" t="s">
        <v>565</v>
      </c>
      <c r="G389" s="633" t="s">
        <v>817</v>
      </c>
      <c r="H389" s="633" t="s">
        <v>1511</v>
      </c>
      <c r="I389" s="633" t="s">
        <v>1512</v>
      </c>
      <c r="J389" s="633" t="s">
        <v>1513</v>
      </c>
      <c r="K389" s="633" t="s">
        <v>1510</v>
      </c>
      <c r="L389" s="635">
        <v>57.37</v>
      </c>
      <c r="M389" s="635">
        <v>1</v>
      </c>
      <c r="N389" s="636">
        <v>57.37</v>
      </c>
    </row>
    <row r="390" spans="1:14" ht="14.4" customHeight="1" x14ac:dyDescent="0.3">
      <c r="A390" s="631" t="s">
        <v>549</v>
      </c>
      <c r="B390" s="632" t="s">
        <v>551</v>
      </c>
      <c r="C390" s="633" t="s">
        <v>577</v>
      </c>
      <c r="D390" s="634" t="s">
        <v>578</v>
      </c>
      <c r="E390" s="633" t="s">
        <v>564</v>
      </c>
      <c r="F390" s="634" t="s">
        <v>565</v>
      </c>
      <c r="G390" s="633" t="s">
        <v>817</v>
      </c>
      <c r="H390" s="633" t="s">
        <v>1204</v>
      </c>
      <c r="I390" s="633" t="s">
        <v>1205</v>
      </c>
      <c r="J390" s="633" t="s">
        <v>1206</v>
      </c>
      <c r="K390" s="633" t="s">
        <v>1207</v>
      </c>
      <c r="L390" s="635">
        <v>207.00000000000006</v>
      </c>
      <c r="M390" s="635">
        <v>0.5</v>
      </c>
      <c r="N390" s="636">
        <v>103.50000000000003</v>
      </c>
    </row>
    <row r="391" spans="1:14" ht="14.4" customHeight="1" x14ac:dyDescent="0.3">
      <c r="A391" s="631" t="s">
        <v>549</v>
      </c>
      <c r="B391" s="632" t="s">
        <v>551</v>
      </c>
      <c r="C391" s="633" t="s">
        <v>577</v>
      </c>
      <c r="D391" s="634" t="s">
        <v>578</v>
      </c>
      <c r="E391" s="633" t="s">
        <v>564</v>
      </c>
      <c r="F391" s="634" t="s">
        <v>565</v>
      </c>
      <c r="G391" s="633" t="s">
        <v>817</v>
      </c>
      <c r="H391" s="633" t="s">
        <v>919</v>
      </c>
      <c r="I391" s="633" t="s">
        <v>920</v>
      </c>
      <c r="J391" s="633" t="s">
        <v>921</v>
      </c>
      <c r="K391" s="633" t="s">
        <v>922</v>
      </c>
      <c r="L391" s="635">
        <v>112.33853783816191</v>
      </c>
      <c r="M391" s="635">
        <v>20</v>
      </c>
      <c r="N391" s="636">
        <v>2246.7707567632383</v>
      </c>
    </row>
    <row r="392" spans="1:14" ht="14.4" customHeight="1" x14ac:dyDescent="0.3">
      <c r="A392" s="631" t="s">
        <v>549</v>
      </c>
      <c r="B392" s="632" t="s">
        <v>551</v>
      </c>
      <c r="C392" s="633" t="s">
        <v>577</v>
      </c>
      <c r="D392" s="634" t="s">
        <v>578</v>
      </c>
      <c r="E392" s="633" t="s">
        <v>564</v>
      </c>
      <c r="F392" s="634" t="s">
        <v>565</v>
      </c>
      <c r="G392" s="633" t="s">
        <v>817</v>
      </c>
      <c r="H392" s="633" t="s">
        <v>923</v>
      </c>
      <c r="I392" s="633" t="s">
        <v>924</v>
      </c>
      <c r="J392" s="633" t="s">
        <v>925</v>
      </c>
      <c r="K392" s="633" t="s">
        <v>926</v>
      </c>
      <c r="L392" s="635">
        <v>75.219983013160416</v>
      </c>
      <c r="M392" s="635">
        <v>35</v>
      </c>
      <c r="N392" s="636">
        <v>2632.6994054606148</v>
      </c>
    </row>
    <row r="393" spans="1:14" ht="14.4" customHeight="1" x14ac:dyDescent="0.3">
      <c r="A393" s="631" t="s">
        <v>549</v>
      </c>
      <c r="B393" s="632" t="s">
        <v>551</v>
      </c>
      <c r="C393" s="633" t="s">
        <v>577</v>
      </c>
      <c r="D393" s="634" t="s">
        <v>578</v>
      </c>
      <c r="E393" s="633" t="s">
        <v>564</v>
      </c>
      <c r="F393" s="634" t="s">
        <v>565</v>
      </c>
      <c r="G393" s="633" t="s">
        <v>817</v>
      </c>
      <c r="H393" s="633" t="s">
        <v>1514</v>
      </c>
      <c r="I393" s="633" t="s">
        <v>1515</v>
      </c>
      <c r="J393" s="633" t="s">
        <v>1516</v>
      </c>
      <c r="K393" s="633" t="s">
        <v>1517</v>
      </c>
      <c r="L393" s="635">
        <v>83.73</v>
      </c>
      <c r="M393" s="635">
        <v>5</v>
      </c>
      <c r="N393" s="636">
        <v>418.65000000000003</v>
      </c>
    </row>
    <row r="394" spans="1:14" ht="14.4" customHeight="1" x14ac:dyDescent="0.3">
      <c r="A394" s="631" t="s">
        <v>549</v>
      </c>
      <c r="B394" s="632" t="s">
        <v>551</v>
      </c>
      <c r="C394" s="633" t="s">
        <v>577</v>
      </c>
      <c r="D394" s="634" t="s">
        <v>578</v>
      </c>
      <c r="E394" s="633" t="s">
        <v>564</v>
      </c>
      <c r="F394" s="634" t="s">
        <v>565</v>
      </c>
      <c r="G394" s="633" t="s">
        <v>817</v>
      </c>
      <c r="H394" s="633" t="s">
        <v>1208</v>
      </c>
      <c r="I394" s="633" t="s">
        <v>1209</v>
      </c>
      <c r="J394" s="633" t="s">
        <v>1210</v>
      </c>
      <c r="K394" s="633" t="s">
        <v>1211</v>
      </c>
      <c r="L394" s="635">
        <v>106.88</v>
      </c>
      <c r="M394" s="635">
        <v>2</v>
      </c>
      <c r="N394" s="636">
        <v>213.76</v>
      </c>
    </row>
    <row r="395" spans="1:14" ht="14.4" customHeight="1" x14ac:dyDescent="0.3">
      <c r="A395" s="631" t="s">
        <v>549</v>
      </c>
      <c r="B395" s="632" t="s">
        <v>551</v>
      </c>
      <c r="C395" s="633" t="s">
        <v>577</v>
      </c>
      <c r="D395" s="634" t="s">
        <v>578</v>
      </c>
      <c r="E395" s="633" t="s">
        <v>564</v>
      </c>
      <c r="F395" s="634" t="s">
        <v>565</v>
      </c>
      <c r="G395" s="633" t="s">
        <v>817</v>
      </c>
      <c r="H395" s="633" t="s">
        <v>927</v>
      </c>
      <c r="I395" s="633" t="s">
        <v>928</v>
      </c>
      <c r="J395" s="633" t="s">
        <v>929</v>
      </c>
      <c r="K395" s="633" t="s">
        <v>930</v>
      </c>
      <c r="L395" s="635">
        <v>108.69660607726099</v>
      </c>
      <c r="M395" s="635">
        <v>6</v>
      </c>
      <c r="N395" s="636">
        <v>652.179636463566</v>
      </c>
    </row>
    <row r="396" spans="1:14" ht="14.4" customHeight="1" x14ac:dyDescent="0.3">
      <c r="A396" s="631" t="s">
        <v>549</v>
      </c>
      <c r="B396" s="632" t="s">
        <v>551</v>
      </c>
      <c r="C396" s="633" t="s">
        <v>577</v>
      </c>
      <c r="D396" s="634" t="s">
        <v>578</v>
      </c>
      <c r="E396" s="633" t="s">
        <v>564</v>
      </c>
      <c r="F396" s="634" t="s">
        <v>565</v>
      </c>
      <c r="G396" s="633" t="s">
        <v>817</v>
      </c>
      <c r="H396" s="633" t="s">
        <v>1518</v>
      </c>
      <c r="I396" s="633" t="s">
        <v>1519</v>
      </c>
      <c r="J396" s="633" t="s">
        <v>1520</v>
      </c>
      <c r="K396" s="633" t="s">
        <v>1521</v>
      </c>
      <c r="L396" s="635">
        <v>112.03000000000002</v>
      </c>
      <c r="M396" s="635">
        <v>3</v>
      </c>
      <c r="N396" s="636">
        <v>336.09000000000003</v>
      </c>
    </row>
    <row r="397" spans="1:14" ht="14.4" customHeight="1" x14ac:dyDescent="0.3">
      <c r="A397" s="631" t="s">
        <v>549</v>
      </c>
      <c r="B397" s="632" t="s">
        <v>551</v>
      </c>
      <c r="C397" s="633" t="s">
        <v>577</v>
      </c>
      <c r="D397" s="634" t="s">
        <v>578</v>
      </c>
      <c r="E397" s="633" t="s">
        <v>564</v>
      </c>
      <c r="F397" s="634" t="s">
        <v>565</v>
      </c>
      <c r="G397" s="633" t="s">
        <v>817</v>
      </c>
      <c r="H397" s="633" t="s">
        <v>931</v>
      </c>
      <c r="I397" s="633" t="s">
        <v>932</v>
      </c>
      <c r="J397" s="633" t="s">
        <v>925</v>
      </c>
      <c r="K397" s="633" t="s">
        <v>933</v>
      </c>
      <c r="L397" s="635">
        <v>46.212866666666699</v>
      </c>
      <c r="M397" s="635">
        <v>60</v>
      </c>
      <c r="N397" s="636">
        <v>2772.7720000000018</v>
      </c>
    </row>
    <row r="398" spans="1:14" ht="14.4" customHeight="1" x14ac:dyDescent="0.3">
      <c r="A398" s="631" t="s">
        <v>549</v>
      </c>
      <c r="B398" s="632" t="s">
        <v>551</v>
      </c>
      <c r="C398" s="633" t="s">
        <v>577</v>
      </c>
      <c r="D398" s="634" t="s">
        <v>578</v>
      </c>
      <c r="E398" s="633" t="s">
        <v>564</v>
      </c>
      <c r="F398" s="634" t="s">
        <v>565</v>
      </c>
      <c r="G398" s="633" t="s">
        <v>817</v>
      </c>
      <c r="H398" s="633" t="s">
        <v>1522</v>
      </c>
      <c r="I398" s="633" t="s">
        <v>1523</v>
      </c>
      <c r="J398" s="633" t="s">
        <v>1524</v>
      </c>
      <c r="K398" s="633" t="s">
        <v>1517</v>
      </c>
      <c r="L398" s="635">
        <v>120.46666666666665</v>
      </c>
      <c r="M398" s="635">
        <v>6</v>
      </c>
      <c r="N398" s="636">
        <v>722.8</v>
      </c>
    </row>
    <row r="399" spans="1:14" ht="14.4" customHeight="1" x14ac:dyDescent="0.3">
      <c r="A399" s="631" t="s">
        <v>549</v>
      </c>
      <c r="B399" s="632" t="s">
        <v>551</v>
      </c>
      <c r="C399" s="633" t="s">
        <v>577</v>
      </c>
      <c r="D399" s="634" t="s">
        <v>578</v>
      </c>
      <c r="E399" s="633" t="s">
        <v>564</v>
      </c>
      <c r="F399" s="634" t="s">
        <v>565</v>
      </c>
      <c r="G399" s="633" t="s">
        <v>817</v>
      </c>
      <c r="H399" s="633" t="s">
        <v>934</v>
      </c>
      <c r="I399" s="633" t="s">
        <v>934</v>
      </c>
      <c r="J399" s="633" t="s">
        <v>935</v>
      </c>
      <c r="K399" s="633" t="s">
        <v>936</v>
      </c>
      <c r="L399" s="635">
        <v>88.977958472489192</v>
      </c>
      <c r="M399" s="635">
        <v>10</v>
      </c>
      <c r="N399" s="636">
        <v>889.77958472489195</v>
      </c>
    </row>
    <row r="400" spans="1:14" ht="14.4" customHeight="1" x14ac:dyDescent="0.3">
      <c r="A400" s="631" t="s">
        <v>549</v>
      </c>
      <c r="B400" s="632" t="s">
        <v>551</v>
      </c>
      <c r="C400" s="633" t="s">
        <v>577</v>
      </c>
      <c r="D400" s="634" t="s">
        <v>578</v>
      </c>
      <c r="E400" s="633" t="s">
        <v>564</v>
      </c>
      <c r="F400" s="634" t="s">
        <v>565</v>
      </c>
      <c r="G400" s="633" t="s">
        <v>817</v>
      </c>
      <c r="H400" s="633" t="s">
        <v>937</v>
      </c>
      <c r="I400" s="633" t="s">
        <v>938</v>
      </c>
      <c r="J400" s="633" t="s">
        <v>939</v>
      </c>
      <c r="K400" s="633" t="s">
        <v>940</v>
      </c>
      <c r="L400" s="635">
        <v>106.870220197995</v>
      </c>
      <c r="M400" s="635">
        <v>2</v>
      </c>
      <c r="N400" s="636">
        <v>213.74044039598999</v>
      </c>
    </row>
    <row r="401" spans="1:14" ht="14.4" customHeight="1" x14ac:dyDescent="0.3">
      <c r="A401" s="631" t="s">
        <v>549</v>
      </c>
      <c r="B401" s="632" t="s">
        <v>551</v>
      </c>
      <c r="C401" s="633" t="s">
        <v>577</v>
      </c>
      <c r="D401" s="634" t="s">
        <v>578</v>
      </c>
      <c r="E401" s="633" t="s">
        <v>564</v>
      </c>
      <c r="F401" s="634" t="s">
        <v>565</v>
      </c>
      <c r="G401" s="633" t="s">
        <v>817</v>
      </c>
      <c r="H401" s="633" t="s">
        <v>1525</v>
      </c>
      <c r="I401" s="633" t="s">
        <v>1526</v>
      </c>
      <c r="J401" s="633" t="s">
        <v>1527</v>
      </c>
      <c r="K401" s="633" t="s">
        <v>944</v>
      </c>
      <c r="L401" s="635">
        <v>369.56</v>
      </c>
      <c r="M401" s="635">
        <v>1</v>
      </c>
      <c r="N401" s="636">
        <v>369.56</v>
      </c>
    </row>
    <row r="402" spans="1:14" ht="14.4" customHeight="1" x14ac:dyDescent="0.3">
      <c r="A402" s="631" t="s">
        <v>549</v>
      </c>
      <c r="B402" s="632" t="s">
        <v>551</v>
      </c>
      <c r="C402" s="633" t="s">
        <v>577</v>
      </c>
      <c r="D402" s="634" t="s">
        <v>578</v>
      </c>
      <c r="E402" s="633" t="s">
        <v>564</v>
      </c>
      <c r="F402" s="634" t="s">
        <v>565</v>
      </c>
      <c r="G402" s="633" t="s">
        <v>817</v>
      </c>
      <c r="H402" s="633" t="s">
        <v>1528</v>
      </c>
      <c r="I402" s="633" t="s">
        <v>1529</v>
      </c>
      <c r="J402" s="633" t="s">
        <v>939</v>
      </c>
      <c r="K402" s="633" t="s">
        <v>1530</v>
      </c>
      <c r="L402" s="635">
        <v>77.900000000000006</v>
      </c>
      <c r="M402" s="635">
        <v>1</v>
      </c>
      <c r="N402" s="636">
        <v>77.900000000000006</v>
      </c>
    </row>
    <row r="403" spans="1:14" ht="14.4" customHeight="1" x14ac:dyDescent="0.3">
      <c r="A403" s="631" t="s">
        <v>549</v>
      </c>
      <c r="B403" s="632" t="s">
        <v>551</v>
      </c>
      <c r="C403" s="633" t="s">
        <v>577</v>
      </c>
      <c r="D403" s="634" t="s">
        <v>578</v>
      </c>
      <c r="E403" s="633" t="s">
        <v>566</v>
      </c>
      <c r="F403" s="634" t="s">
        <v>567</v>
      </c>
      <c r="G403" s="633" t="s">
        <v>601</v>
      </c>
      <c r="H403" s="633" t="s">
        <v>1531</v>
      </c>
      <c r="I403" s="633" t="s">
        <v>1532</v>
      </c>
      <c r="J403" s="633" t="s">
        <v>1533</v>
      </c>
      <c r="K403" s="633" t="s">
        <v>1534</v>
      </c>
      <c r="L403" s="635">
        <v>84.28</v>
      </c>
      <c r="M403" s="635">
        <v>1</v>
      </c>
      <c r="N403" s="636">
        <v>84.28</v>
      </c>
    </row>
    <row r="404" spans="1:14" ht="14.4" customHeight="1" x14ac:dyDescent="0.3">
      <c r="A404" s="631" t="s">
        <v>549</v>
      </c>
      <c r="B404" s="632" t="s">
        <v>551</v>
      </c>
      <c r="C404" s="633" t="s">
        <v>577</v>
      </c>
      <c r="D404" s="634" t="s">
        <v>578</v>
      </c>
      <c r="E404" s="633" t="s">
        <v>566</v>
      </c>
      <c r="F404" s="634" t="s">
        <v>567</v>
      </c>
      <c r="G404" s="633" t="s">
        <v>601</v>
      </c>
      <c r="H404" s="633" t="s">
        <v>1212</v>
      </c>
      <c r="I404" s="633" t="s">
        <v>1213</v>
      </c>
      <c r="J404" s="633" t="s">
        <v>1214</v>
      </c>
      <c r="K404" s="633" t="s">
        <v>1215</v>
      </c>
      <c r="L404" s="635">
        <v>89.0297431134113</v>
      </c>
      <c r="M404" s="635">
        <v>1</v>
      </c>
      <c r="N404" s="636">
        <v>89.0297431134113</v>
      </c>
    </row>
    <row r="405" spans="1:14" ht="14.4" customHeight="1" x14ac:dyDescent="0.3">
      <c r="A405" s="631" t="s">
        <v>549</v>
      </c>
      <c r="B405" s="632" t="s">
        <v>551</v>
      </c>
      <c r="C405" s="633" t="s">
        <v>577</v>
      </c>
      <c r="D405" s="634" t="s">
        <v>578</v>
      </c>
      <c r="E405" s="633" t="s">
        <v>566</v>
      </c>
      <c r="F405" s="634" t="s">
        <v>567</v>
      </c>
      <c r="G405" s="633" t="s">
        <v>601</v>
      </c>
      <c r="H405" s="633" t="s">
        <v>1535</v>
      </c>
      <c r="I405" s="633" t="s">
        <v>1536</v>
      </c>
      <c r="J405" s="633" t="s">
        <v>1537</v>
      </c>
      <c r="K405" s="633" t="s">
        <v>1538</v>
      </c>
      <c r="L405" s="635">
        <v>278.76000000000005</v>
      </c>
      <c r="M405" s="635">
        <v>1</v>
      </c>
      <c r="N405" s="636">
        <v>278.76000000000005</v>
      </c>
    </row>
    <row r="406" spans="1:14" ht="14.4" customHeight="1" x14ac:dyDescent="0.3">
      <c r="A406" s="631" t="s">
        <v>549</v>
      </c>
      <c r="B406" s="632" t="s">
        <v>551</v>
      </c>
      <c r="C406" s="633" t="s">
        <v>577</v>
      </c>
      <c r="D406" s="634" t="s">
        <v>578</v>
      </c>
      <c r="E406" s="633" t="s">
        <v>566</v>
      </c>
      <c r="F406" s="634" t="s">
        <v>567</v>
      </c>
      <c r="G406" s="633" t="s">
        <v>817</v>
      </c>
      <c r="H406" s="633" t="s">
        <v>1539</v>
      </c>
      <c r="I406" s="633" t="s">
        <v>1540</v>
      </c>
      <c r="J406" s="633" t="s">
        <v>1541</v>
      </c>
      <c r="K406" s="633"/>
      <c r="L406" s="635">
        <v>91.71</v>
      </c>
      <c r="M406" s="635">
        <v>16</v>
      </c>
      <c r="N406" s="636">
        <v>1467.36</v>
      </c>
    </row>
    <row r="407" spans="1:14" ht="14.4" customHeight="1" x14ac:dyDescent="0.3">
      <c r="A407" s="631" t="s">
        <v>549</v>
      </c>
      <c r="B407" s="632" t="s">
        <v>551</v>
      </c>
      <c r="C407" s="633" t="s">
        <v>577</v>
      </c>
      <c r="D407" s="634" t="s">
        <v>578</v>
      </c>
      <c r="E407" s="633" t="s">
        <v>566</v>
      </c>
      <c r="F407" s="634" t="s">
        <v>567</v>
      </c>
      <c r="G407" s="633" t="s">
        <v>817</v>
      </c>
      <c r="H407" s="633" t="s">
        <v>1542</v>
      </c>
      <c r="I407" s="633" t="s">
        <v>1543</v>
      </c>
      <c r="J407" s="633" t="s">
        <v>1544</v>
      </c>
      <c r="K407" s="633" t="s">
        <v>1545</v>
      </c>
      <c r="L407" s="635">
        <v>1834.9099999999999</v>
      </c>
      <c r="M407" s="635">
        <v>1</v>
      </c>
      <c r="N407" s="636">
        <v>1834.9099999999999</v>
      </c>
    </row>
    <row r="408" spans="1:14" ht="14.4" customHeight="1" x14ac:dyDescent="0.3">
      <c r="A408" s="631" t="s">
        <v>549</v>
      </c>
      <c r="B408" s="632" t="s">
        <v>551</v>
      </c>
      <c r="C408" s="633" t="s">
        <v>577</v>
      </c>
      <c r="D408" s="634" t="s">
        <v>578</v>
      </c>
      <c r="E408" s="633" t="s">
        <v>558</v>
      </c>
      <c r="F408" s="634" t="s">
        <v>559</v>
      </c>
      <c r="G408" s="633"/>
      <c r="H408" s="633"/>
      <c r="I408" s="633" t="s">
        <v>1546</v>
      </c>
      <c r="J408" s="633" t="s">
        <v>1547</v>
      </c>
      <c r="K408" s="633"/>
      <c r="L408" s="635">
        <v>6210</v>
      </c>
      <c r="M408" s="635">
        <v>3</v>
      </c>
      <c r="N408" s="636">
        <v>18630</v>
      </c>
    </row>
    <row r="409" spans="1:14" ht="14.4" customHeight="1" x14ac:dyDescent="0.3">
      <c r="A409" s="631" t="s">
        <v>549</v>
      </c>
      <c r="B409" s="632" t="s">
        <v>551</v>
      </c>
      <c r="C409" s="633" t="s">
        <v>577</v>
      </c>
      <c r="D409" s="634" t="s">
        <v>578</v>
      </c>
      <c r="E409" s="633" t="s">
        <v>558</v>
      </c>
      <c r="F409" s="634" t="s">
        <v>559</v>
      </c>
      <c r="G409" s="633"/>
      <c r="H409" s="633"/>
      <c r="I409" s="633" t="s">
        <v>1548</v>
      </c>
      <c r="J409" s="633" t="s">
        <v>1549</v>
      </c>
      <c r="K409" s="633"/>
      <c r="L409" s="635">
        <v>12420</v>
      </c>
      <c r="M409" s="635">
        <v>3</v>
      </c>
      <c r="N409" s="636">
        <v>37260</v>
      </c>
    </row>
    <row r="410" spans="1:14" ht="14.4" customHeight="1" x14ac:dyDescent="0.3">
      <c r="A410" s="631" t="s">
        <v>549</v>
      </c>
      <c r="B410" s="632" t="s">
        <v>551</v>
      </c>
      <c r="C410" s="633" t="s">
        <v>577</v>
      </c>
      <c r="D410" s="634" t="s">
        <v>578</v>
      </c>
      <c r="E410" s="633" t="s">
        <v>558</v>
      </c>
      <c r="F410" s="634" t="s">
        <v>559</v>
      </c>
      <c r="G410" s="633"/>
      <c r="H410" s="633"/>
      <c r="I410" s="633" t="s">
        <v>1550</v>
      </c>
      <c r="J410" s="633" t="s">
        <v>1551</v>
      </c>
      <c r="K410" s="633"/>
      <c r="L410" s="635">
        <v>15640</v>
      </c>
      <c r="M410" s="635">
        <v>4</v>
      </c>
      <c r="N410" s="636">
        <v>62560</v>
      </c>
    </row>
    <row r="411" spans="1:14" ht="14.4" customHeight="1" x14ac:dyDescent="0.3">
      <c r="A411" s="631" t="s">
        <v>549</v>
      </c>
      <c r="B411" s="632" t="s">
        <v>551</v>
      </c>
      <c r="C411" s="633" t="s">
        <v>577</v>
      </c>
      <c r="D411" s="634" t="s">
        <v>578</v>
      </c>
      <c r="E411" s="633" t="s">
        <v>558</v>
      </c>
      <c r="F411" s="634" t="s">
        <v>559</v>
      </c>
      <c r="G411" s="633"/>
      <c r="H411" s="633"/>
      <c r="I411" s="633" t="s">
        <v>1552</v>
      </c>
      <c r="J411" s="633" t="s">
        <v>1553</v>
      </c>
      <c r="K411" s="633"/>
      <c r="L411" s="635">
        <v>6480.2699999999995</v>
      </c>
      <c r="M411" s="635">
        <v>5</v>
      </c>
      <c r="N411" s="636">
        <v>32401.35</v>
      </c>
    </row>
    <row r="412" spans="1:14" ht="14.4" customHeight="1" x14ac:dyDescent="0.3">
      <c r="A412" s="631" t="s">
        <v>549</v>
      </c>
      <c r="B412" s="632" t="s">
        <v>551</v>
      </c>
      <c r="C412" s="633" t="s">
        <v>579</v>
      </c>
      <c r="D412" s="634" t="s">
        <v>580</v>
      </c>
      <c r="E412" s="633" t="s">
        <v>552</v>
      </c>
      <c r="F412" s="634" t="s">
        <v>553</v>
      </c>
      <c r="G412" s="633" t="s">
        <v>601</v>
      </c>
      <c r="H412" s="633" t="s">
        <v>1358</v>
      </c>
      <c r="I412" s="633" t="s">
        <v>1359</v>
      </c>
      <c r="J412" s="633" t="s">
        <v>1264</v>
      </c>
      <c r="K412" s="633" t="s">
        <v>1360</v>
      </c>
      <c r="L412" s="635">
        <v>107.41</v>
      </c>
      <c r="M412" s="635">
        <v>1</v>
      </c>
      <c r="N412" s="636">
        <v>107.41</v>
      </c>
    </row>
    <row r="413" spans="1:14" ht="14.4" customHeight="1" x14ac:dyDescent="0.3">
      <c r="A413" s="631" t="s">
        <v>549</v>
      </c>
      <c r="B413" s="632" t="s">
        <v>551</v>
      </c>
      <c r="C413" s="633" t="s">
        <v>579</v>
      </c>
      <c r="D413" s="634" t="s">
        <v>580</v>
      </c>
      <c r="E413" s="633" t="s">
        <v>552</v>
      </c>
      <c r="F413" s="634" t="s">
        <v>553</v>
      </c>
      <c r="G413" s="633" t="s">
        <v>601</v>
      </c>
      <c r="H413" s="633" t="s">
        <v>1105</v>
      </c>
      <c r="I413" s="633" t="s">
        <v>246</v>
      </c>
      <c r="J413" s="633" t="s">
        <v>1106</v>
      </c>
      <c r="K413" s="633"/>
      <c r="L413" s="635">
        <v>143.21</v>
      </c>
      <c r="M413" s="635">
        <v>1</v>
      </c>
      <c r="N413" s="636">
        <v>143.21</v>
      </c>
    </row>
    <row r="414" spans="1:14" ht="14.4" customHeight="1" x14ac:dyDescent="0.3">
      <c r="A414" s="631" t="s">
        <v>549</v>
      </c>
      <c r="B414" s="632" t="s">
        <v>551</v>
      </c>
      <c r="C414" s="633" t="s">
        <v>579</v>
      </c>
      <c r="D414" s="634" t="s">
        <v>580</v>
      </c>
      <c r="E414" s="633" t="s">
        <v>552</v>
      </c>
      <c r="F414" s="634" t="s">
        <v>553</v>
      </c>
      <c r="G414" s="633" t="s">
        <v>601</v>
      </c>
      <c r="H414" s="633" t="s">
        <v>1122</v>
      </c>
      <c r="I414" s="633" t="s">
        <v>1123</v>
      </c>
      <c r="J414" s="633" t="s">
        <v>1124</v>
      </c>
      <c r="K414" s="633" t="s">
        <v>1125</v>
      </c>
      <c r="L414" s="635">
        <v>72.759756325094983</v>
      </c>
      <c r="M414" s="635">
        <v>2</v>
      </c>
      <c r="N414" s="636">
        <v>145.51951265018997</v>
      </c>
    </row>
    <row r="415" spans="1:14" ht="14.4" customHeight="1" x14ac:dyDescent="0.3">
      <c r="A415" s="631" t="s">
        <v>549</v>
      </c>
      <c r="B415" s="632" t="s">
        <v>551</v>
      </c>
      <c r="C415" s="633" t="s">
        <v>579</v>
      </c>
      <c r="D415" s="634" t="s">
        <v>580</v>
      </c>
      <c r="E415" s="633" t="s">
        <v>564</v>
      </c>
      <c r="F415" s="634" t="s">
        <v>565</v>
      </c>
      <c r="G415" s="633" t="s">
        <v>601</v>
      </c>
      <c r="H415" s="633" t="s">
        <v>887</v>
      </c>
      <c r="I415" s="633" t="s">
        <v>888</v>
      </c>
      <c r="J415" s="633" t="s">
        <v>889</v>
      </c>
      <c r="K415" s="633" t="s">
        <v>890</v>
      </c>
      <c r="L415" s="635">
        <v>246.00647639490501</v>
      </c>
      <c r="M415" s="635">
        <v>2</v>
      </c>
      <c r="N415" s="636">
        <v>492.01295278981002</v>
      </c>
    </row>
    <row r="416" spans="1:14" ht="14.4" customHeight="1" x14ac:dyDescent="0.3">
      <c r="A416" s="631" t="s">
        <v>549</v>
      </c>
      <c r="B416" s="632" t="s">
        <v>551</v>
      </c>
      <c r="C416" s="633" t="s">
        <v>579</v>
      </c>
      <c r="D416" s="634" t="s">
        <v>580</v>
      </c>
      <c r="E416" s="633" t="s">
        <v>564</v>
      </c>
      <c r="F416" s="634" t="s">
        <v>565</v>
      </c>
      <c r="G416" s="633" t="s">
        <v>601</v>
      </c>
      <c r="H416" s="633" t="s">
        <v>1554</v>
      </c>
      <c r="I416" s="633" t="s">
        <v>1555</v>
      </c>
      <c r="J416" s="633" t="s">
        <v>1556</v>
      </c>
      <c r="K416" s="633"/>
      <c r="L416" s="635">
        <v>86.53</v>
      </c>
      <c r="M416" s="635">
        <v>1</v>
      </c>
      <c r="N416" s="636">
        <v>86.53</v>
      </c>
    </row>
    <row r="417" spans="1:14" ht="14.4" customHeight="1" x14ac:dyDescent="0.3">
      <c r="A417" s="631" t="s">
        <v>549</v>
      </c>
      <c r="B417" s="632" t="s">
        <v>551</v>
      </c>
      <c r="C417" s="633" t="s">
        <v>579</v>
      </c>
      <c r="D417" s="634" t="s">
        <v>580</v>
      </c>
      <c r="E417" s="633" t="s">
        <v>564</v>
      </c>
      <c r="F417" s="634" t="s">
        <v>565</v>
      </c>
      <c r="G417" s="633" t="s">
        <v>601</v>
      </c>
      <c r="H417" s="633" t="s">
        <v>911</v>
      </c>
      <c r="I417" s="633" t="s">
        <v>912</v>
      </c>
      <c r="J417" s="633" t="s">
        <v>913</v>
      </c>
      <c r="K417" s="633" t="s">
        <v>914</v>
      </c>
      <c r="L417" s="635">
        <v>47.23984179215897</v>
      </c>
      <c r="M417" s="635">
        <v>2</v>
      </c>
      <c r="N417" s="636">
        <v>94.479683584317939</v>
      </c>
    </row>
    <row r="418" spans="1:14" ht="14.4" customHeight="1" x14ac:dyDescent="0.3">
      <c r="A418" s="631" t="s">
        <v>549</v>
      </c>
      <c r="B418" s="632" t="s">
        <v>551</v>
      </c>
      <c r="C418" s="633" t="s">
        <v>579</v>
      </c>
      <c r="D418" s="634" t="s">
        <v>580</v>
      </c>
      <c r="E418" s="633" t="s">
        <v>564</v>
      </c>
      <c r="F418" s="634" t="s">
        <v>565</v>
      </c>
      <c r="G418" s="633" t="s">
        <v>817</v>
      </c>
      <c r="H418" s="633" t="s">
        <v>1557</v>
      </c>
      <c r="I418" s="633" t="s">
        <v>1558</v>
      </c>
      <c r="J418" s="633" t="s">
        <v>1559</v>
      </c>
      <c r="K418" s="633" t="s">
        <v>1560</v>
      </c>
      <c r="L418" s="635">
        <v>45.85</v>
      </c>
      <c r="M418" s="635">
        <v>3</v>
      </c>
      <c r="N418" s="636">
        <v>137.55000000000001</v>
      </c>
    </row>
    <row r="419" spans="1:14" ht="14.4" customHeight="1" x14ac:dyDescent="0.3">
      <c r="A419" s="631" t="s">
        <v>549</v>
      </c>
      <c r="B419" s="632" t="s">
        <v>551</v>
      </c>
      <c r="C419" s="633" t="s">
        <v>579</v>
      </c>
      <c r="D419" s="634" t="s">
        <v>580</v>
      </c>
      <c r="E419" s="633" t="s">
        <v>564</v>
      </c>
      <c r="F419" s="634" t="s">
        <v>565</v>
      </c>
      <c r="G419" s="633" t="s">
        <v>817</v>
      </c>
      <c r="H419" s="633" t="s">
        <v>1507</v>
      </c>
      <c r="I419" s="633" t="s">
        <v>1508</v>
      </c>
      <c r="J419" s="633" t="s">
        <v>1509</v>
      </c>
      <c r="K419" s="633" t="s">
        <v>1510</v>
      </c>
      <c r="L419" s="635">
        <v>138.08999999999995</v>
      </c>
      <c r="M419" s="635">
        <v>1</v>
      </c>
      <c r="N419" s="636">
        <v>138.08999999999995</v>
      </c>
    </row>
    <row r="420" spans="1:14" ht="14.4" customHeight="1" x14ac:dyDescent="0.3">
      <c r="A420" s="631" t="s">
        <v>549</v>
      </c>
      <c r="B420" s="632" t="s">
        <v>551</v>
      </c>
      <c r="C420" s="633" t="s">
        <v>579</v>
      </c>
      <c r="D420" s="634" t="s">
        <v>580</v>
      </c>
      <c r="E420" s="633" t="s">
        <v>564</v>
      </c>
      <c r="F420" s="634" t="s">
        <v>565</v>
      </c>
      <c r="G420" s="633" t="s">
        <v>817</v>
      </c>
      <c r="H420" s="633" t="s">
        <v>1561</v>
      </c>
      <c r="I420" s="633" t="s">
        <v>1562</v>
      </c>
      <c r="J420" s="633" t="s">
        <v>1563</v>
      </c>
      <c r="K420" s="633" t="s">
        <v>1564</v>
      </c>
      <c r="L420" s="635">
        <v>153.59</v>
      </c>
      <c r="M420" s="635">
        <v>1</v>
      </c>
      <c r="N420" s="636">
        <v>153.59</v>
      </c>
    </row>
    <row r="421" spans="1:14" ht="14.4" customHeight="1" x14ac:dyDescent="0.3">
      <c r="A421" s="631" t="s">
        <v>549</v>
      </c>
      <c r="B421" s="632" t="s">
        <v>551</v>
      </c>
      <c r="C421" s="633" t="s">
        <v>579</v>
      </c>
      <c r="D421" s="634" t="s">
        <v>580</v>
      </c>
      <c r="E421" s="633" t="s">
        <v>564</v>
      </c>
      <c r="F421" s="634" t="s">
        <v>565</v>
      </c>
      <c r="G421" s="633" t="s">
        <v>817</v>
      </c>
      <c r="H421" s="633" t="s">
        <v>1204</v>
      </c>
      <c r="I421" s="633" t="s">
        <v>1205</v>
      </c>
      <c r="J421" s="633" t="s">
        <v>1206</v>
      </c>
      <c r="K421" s="633" t="s">
        <v>1207</v>
      </c>
      <c r="L421" s="635">
        <v>207.00047847051147</v>
      </c>
      <c r="M421" s="635">
        <v>2.2000000000000002</v>
      </c>
      <c r="N421" s="636">
        <v>455.40105263512527</v>
      </c>
    </row>
    <row r="422" spans="1:14" ht="14.4" customHeight="1" x14ac:dyDescent="0.3">
      <c r="A422" s="631" t="s">
        <v>549</v>
      </c>
      <c r="B422" s="632" t="s">
        <v>551</v>
      </c>
      <c r="C422" s="633" t="s">
        <v>579</v>
      </c>
      <c r="D422" s="634" t="s">
        <v>580</v>
      </c>
      <c r="E422" s="633" t="s">
        <v>564</v>
      </c>
      <c r="F422" s="634" t="s">
        <v>565</v>
      </c>
      <c r="G422" s="633" t="s">
        <v>817</v>
      </c>
      <c r="H422" s="633" t="s">
        <v>934</v>
      </c>
      <c r="I422" s="633" t="s">
        <v>934</v>
      </c>
      <c r="J422" s="633" t="s">
        <v>935</v>
      </c>
      <c r="K422" s="633" t="s">
        <v>936</v>
      </c>
      <c r="L422" s="635">
        <v>46</v>
      </c>
      <c r="M422" s="635">
        <v>2</v>
      </c>
      <c r="N422" s="636">
        <v>92</v>
      </c>
    </row>
    <row r="423" spans="1:14" ht="14.4" customHeight="1" x14ac:dyDescent="0.3">
      <c r="A423" s="631" t="s">
        <v>549</v>
      </c>
      <c r="B423" s="632" t="s">
        <v>551</v>
      </c>
      <c r="C423" s="633" t="s">
        <v>579</v>
      </c>
      <c r="D423" s="634" t="s">
        <v>580</v>
      </c>
      <c r="E423" s="633" t="s">
        <v>566</v>
      </c>
      <c r="F423" s="634" t="s">
        <v>567</v>
      </c>
      <c r="G423" s="633" t="s">
        <v>601</v>
      </c>
      <c r="H423" s="633" t="s">
        <v>1212</v>
      </c>
      <c r="I423" s="633" t="s">
        <v>1213</v>
      </c>
      <c r="J423" s="633" t="s">
        <v>1214</v>
      </c>
      <c r="K423" s="633" t="s">
        <v>1215</v>
      </c>
      <c r="L423" s="635">
        <v>89.029871556705643</v>
      </c>
      <c r="M423" s="635">
        <v>2</v>
      </c>
      <c r="N423" s="636">
        <v>178.05974311341129</v>
      </c>
    </row>
    <row r="424" spans="1:14" ht="14.4" customHeight="1" x14ac:dyDescent="0.3">
      <c r="A424" s="631" t="s">
        <v>549</v>
      </c>
      <c r="B424" s="632" t="s">
        <v>551</v>
      </c>
      <c r="C424" s="633" t="s">
        <v>579</v>
      </c>
      <c r="D424" s="634" t="s">
        <v>580</v>
      </c>
      <c r="E424" s="633" t="s">
        <v>566</v>
      </c>
      <c r="F424" s="634" t="s">
        <v>567</v>
      </c>
      <c r="G424" s="633" t="s">
        <v>601</v>
      </c>
      <c r="H424" s="633" t="s">
        <v>1565</v>
      </c>
      <c r="I424" s="633" t="s">
        <v>1566</v>
      </c>
      <c r="J424" s="633" t="s">
        <v>1567</v>
      </c>
      <c r="K424" s="633" t="s">
        <v>1568</v>
      </c>
      <c r="L424" s="635">
        <v>17244.18</v>
      </c>
      <c r="M424" s="635">
        <v>3</v>
      </c>
      <c r="N424" s="636">
        <v>51732.54</v>
      </c>
    </row>
    <row r="425" spans="1:14" ht="14.4" customHeight="1" x14ac:dyDescent="0.3">
      <c r="A425" s="631" t="s">
        <v>549</v>
      </c>
      <c r="B425" s="632" t="s">
        <v>551</v>
      </c>
      <c r="C425" s="633" t="s">
        <v>581</v>
      </c>
      <c r="D425" s="634" t="s">
        <v>582</v>
      </c>
      <c r="E425" s="633" t="s">
        <v>552</v>
      </c>
      <c r="F425" s="634" t="s">
        <v>553</v>
      </c>
      <c r="G425" s="633"/>
      <c r="H425" s="633" t="s">
        <v>1569</v>
      </c>
      <c r="I425" s="633" t="s">
        <v>1570</v>
      </c>
      <c r="J425" s="633" t="s">
        <v>1571</v>
      </c>
      <c r="K425" s="633" t="s">
        <v>1572</v>
      </c>
      <c r="L425" s="635">
        <v>950.13</v>
      </c>
      <c r="M425" s="635">
        <v>2</v>
      </c>
      <c r="N425" s="636">
        <v>1900.26</v>
      </c>
    </row>
    <row r="426" spans="1:14" ht="14.4" customHeight="1" x14ac:dyDescent="0.3">
      <c r="A426" s="631" t="s">
        <v>549</v>
      </c>
      <c r="B426" s="632" t="s">
        <v>551</v>
      </c>
      <c r="C426" s="633" t="s">
        <v>581</v>
      </c>
      <c r="D426" s="634" t="s">
        <v>582</v>
      </c>
      <c r="E426" s="633" t="s">
        <v>552</v>
      </c>
      <c r="F426" s="634" t="s">
        <v>553</v>
      </c>
      <c r="G426" s="633" t="s">
        <v>601</v>
      </c>
      <c r="H426" s="633" t="s">
        <v>602</v>
      </c>
      <c r="I426" s="633" t="s">
        <v>602</v>
      </c>
      <c r="J426" s="633" t="s">
        <v>603</v>
      </c>
      <c r="K426" s="633" t="s">
        <v>604</v>
      </c>
      <c r="L426" s="635">
        <v>179.4</v>
      </c>
      <c r="M426" s="635">
        <v>21</v>
      </c>
      <c r="N426" s="636">
        <v>3767.4</v>
      </c>
    </row>
    <row r="427" spans="1:14" ht="14.4" customHeight="1" x14ac:dyDescent="0.3">
      <c r="A427" s="631" t="s">
        <v>549</v>
      </c>
      <c r="B427" s="632" t="s">
        <v>551</v>
      </c>
      <c r="C427" s="633" t="s">
        <v>581</v>
      </c>
      <c r="D427" s="634" t="s">
        <v>582</v>
      </c>
      <c r="E427" s="633" t="s">
        <v>552</v>
      </c>
      <c r="F427" s="634" t="s">
        <v>553</v>
      </c>
      <c r="G427" s="633" t="s">
        <v>601</v>
      </c>
      <c r="H427" s="633" t="s">
        <v>605</v>
      </c>
      <c r="I427" s="633" t="s">
        <v>605</v>
      </c>
      <c r="J427" s="633" t="s">
        <v>606</v>
      </c>
      <c r="K427" s="633" t="s">
        <v>607</v>
      </c>
      <c r="L427" s="635">
        <v>181.59</v>
      </c>
      <c r="M427" s="635">
        <v>2</v>
      </c>
      <c r="N427" s="636">
        <v>363.18</v>
      </c>
    </row>
    <row r="428" spans="1:14" ht="14.4" customHeight="1" x14ac:dyDescent="0.3">
      <c r="A428" s="631" t="s">
        <v>549</v>
      </c>
      <c r="B428" s="632" t="s">
        <v>551</v>
      </c>
      <c r="C428" s="633" t="s">
        <v>581</v>
      </c>
      <c r="D428" s="634" t="s">
        <v>582</v>
      </c>
      <c r="E428" s="633" t="s">
        <v>552</v>
      </c>
      <c r="F428" s="634" t="s">
        <v>553</v>
      </c>
      <c r="G428" s="633" t="s">
        <v>601</v>
      </c>
      <c r="H428" s="633" t="s">
        <v>614</v>
      </c>
      <c r="I428" s="633" t="s">
        <v>615</v>
      </c>
      <c r="J428" s="633" t="s">
        <v>616</v>
      </c>
      <c r="K428" s="633" t="s">
        <v>617</v>
      </c>
      <c r="L428" s="635">
        <v>84.623048744458302</v>
      </c>
      <c r="M428" s="635">
        <v>16</v>
      </c>
      <c r="N428" s="636">
        <v>1353.9687799113328</v>
      </c>
    </row>
    <row r="429" spans="1:14" ht="14.4" customHeight="1" x14ac:dyDescent="0.3">
      <c r="A429" s="631" t="s">
        <v>549</v>
      </c>
      <c r="B429" s="632" t="s">
        <v>551</v>
      </c>
      <c r="C429" s="633" t="s">
        <v>581</v>
      </c>
      <c r="D429" s="634" t="s">
        <v>582</v>
      </c>
      <c r="E429" s="633" t="s">
        <v>552</v>
      </c>
      <c r="F429" s="634" t="s">
        <v>553</v>
      </c>
      <c r="G429" s="633" t="s">
        <v>601</v>
      </c>
      <c r="H429" s="633" t="s">
        <v>618</v>
      </c>
      <c r="I429" s="633" t="s">
        <v>619</v>
      </c>
      <c r="J429" s="633" t="s">
        <v>620</v>
      </c>
      <c r="K429" s="633" t="s">
        <v>621</v>
      </c>
      <c r="L429" s="635">
        <v>99.13</v>
      </c>
      <c r="M429" s="635">
        <v>2</v>
      </c>
      <c r="N429" s="636">
        <v>198.26</v>
      </c>
    </row>
    <row r="430" spans="1:14" ht="14.4" customHeight="1" x14ac:dyDescent="0.3">
      <c r="A430" s="631" t="s">
        <v>549</v>
      </c>
      <c r="B430" s="632" t="s">
        <v>551</v>
      </c>
      <c r="C430" s="633" t="s">
        <v>581</v>
      </c>
      <c r="D430" s="634" t="s">
        <v>582</v>
      </c>
      <c r="E430" s="633" t="s">
        <v>552</v>
      </c>
      <c r="F430" s="634" t="s">
        <v>553</v>
      </c>
      <c r="G430" s="633" t="s">
        <v>601</v>
      </c>
      <c r="H430" s="633" t="s">
        <v>1573</v>
      </c>
      <c r="I430" s="633" t="s">
        <v>1574</v>
      </c>
      <c r="J430" s="633" t="s">
        <v>620</v>
      </c>
      <c r="K430" s="633" t="s">
        <v>1575</v>
      </c>
      <c r="L430" s="635">
        <v>98.949714490307173</v>
      </c>
      <c r="M430" s="635">
        <v>1</v>
      </c>
      <c r="N430" s="636">
        <v>98.949714490307173</v>
      </c>
    </row>
    <row r="431" spans="1:14" ht="14.4" customHeight="1" x14ac:dyDescent="0.3">
      <c r="A431" s="631" t="s">
        <v>549</v>
      </c>
      <c r="B431" s="632" t="s">
        <v>551</v>
      </c>
      <c r="C431" s="633" t="s">
        <v>581</v>
      </c>
      <c r="D431" s="634" t="s">
        <v>582</v>
      </c>
      <c r="E431" s="633" t="s">
        <v>552</v>
      </c>
      <c r="F431" s="634" t="s">
        <v>553</v>
      </c>
      <c r="G431" s="633" t="s">
        <v>601</v>
      </c>
      <c r="H431" s="633" t="s">
        <v>1576</v>
      </c>
      <c r="I431" s="633" t="s">
        <v>1577</v>
      </c>
      <c r="J431" s="633" t="s">
        <v>1578</v>
      </c>
      <c r="K431" s="633" t="s">
        <v>1579</v>
      </c>
      <c r="L431" s="635">
        <v>42.089999999999989</v>
      </c>
      <c r="M431" s="635">
        <v>1</v>
      </c>
      <c r="N431" s="636">
        <v>42.089999999999989</v>
      </c>
    </row>
    <row r="432" spans="1:14" ht="14.4" customHeight="1" x14ac:dyDescent="0.3">
      <c r="A432" s="631" t="s">
        <v>549</v>
      </c>
      <c r="B432" s="632" t="s">
        <v>551</v>
      </c>
      <c r="C432" s="633" t="s">
        <v>581</v>
      </c>
      <c r="D432" s="634" t="s">
        <v>582</v>
      </c>
      <c r="E432" s="633" t="s">
        <v>552</v>
      </c>
      <c r="F432" s="634" t="s">
        <v>553</v>
      </c>
      <c r="G432" s="633" t="s">
        <v>601</v>
      </c>
      <c r="H432" s="633" t="s">
        <v>1580</v>
      </c>
      <c r="I432" s="633" t="s">
        <v>1581</v>
      </c>
      <c r="J432" s="633" t="s">
        <v>1068</v>
      </c>
      <c r="K432" s="633" t="s">
        <v>1582</v>
      </c>
      <c r="L432" s="635">
        <v>151.13999999999999</v>
      </c>
      <c r="M432" s="635">
        <v>2</v>
      </c>
      <c r="N432" s="636">
        <v>302.27999999999997</v>
      </c>
    </row>
    <row r="433" spans="1:14" ht="14.4" customHeight="1" x14ac:dyDescent="0.3">
      <c r="A433" s="631" t="s">
        <v>549</v>
      </c>
      <c r="B433" s="632" t="s">
        <v>551</v>
      </c>
      <c r="C433" s="633" t="s">
        <v>581</v>
      </c>
      <c r="D433" s="634" t="s">
        <v>582</v>
      </c>
      <c r="E433" s="633" t="s">
        <v>552</v>
      </c>
      <c r="F433" s="634" t="s">
        <v>553</v>
      </c>
      <c r="G433" s="633" t="s">
        <v>601</v>
      </c>
      <c r="H433" s="633" t="s">
        <v>1583</v>
      </c>
      <c r="I433" s="633" t="s">
        <v>1584</v>
      </c>
      <c r="J433" s="633" t="s">
        <v>752</v>
      </c>
      <c r="K433" s="633" t="s">
        <v>1585</v>
      </c>
      <c r="L433" s="635">
        <v>123.498</v>
      </c>
      <c r="M433" s="635">
        <v>5</v>
      </c>
      <c r="N433" s="636">
        <v>617.49</v>
      </c>
    </row>
    <row r="434" spans="1:14" ht="14.4" customHeight="1" x14ac:dyDescent="0.3">
      <c r="A434" s="631" t="s">
        <v>549</v>
      </c>
      <c r="B434" s="632" t="s">
        <v>551</v>
      </c>
      <c r="C434" s="633" t="s">
        <v>581</v>
      </c>
      <c r="D434" s="634" t="s">
        <v>582</v>
      </c>
      <c r="E434" s="633" t="s">
        <v>552</v>
      </c>
      <c r="F434" s="634" t="s">
        <v>553</v>
      </c>
      <c r="G434" s="633" t="s">
        <v>601</v>
      </c>
      <c r="H434" s="633" t="s">
        <v>1240</v>
      </c>
      <c r="I434" s="633" t="s">
        <v>1241</v>
      </c>
      <c r="J434" s="633" t="s">
        <v>1242</v>
      </c>
      <c r="K434" s="633" t="s">
        <v>1243</v>
      </c>
      <c r="L434" s="635">
        <v>59.954999999999998</v>
      </c>
      <c r="M434" s="635">
        <v>2</v>
      </c>
      <c r="N434" s="636">
        <v>119.91</v>
      </c>
    </row>
    <row r="435" spans="1:14" ht="14.4" customHeight="1" x14ac:dyDescent="0.3">
      <c r="A435" s="631" t="s">
        <v>549</v>
      </c>
      <c r="B435" s="632" t="s">
        <v>551</v>
      </c>
      <c r="C435" s="633" t="s">
        <v>581</v>
      </c>
      <c r="D435" s="634" t="s">
        <v>582</v>
      </c>
      <c r="E435" s="633" t="s">
        <v>552</v>
      </c>
      <c r="F435" s="634" t="s">
        <v>553</v>
      </c>
      <c r="G435" s="633" t="s">
        <v>601</v>
      </c>
      <c r="H435" s="633" t="s">
        <v>1586</v>
      </c>
      <c r="I435" s="633" t="s">
        <v>1587</v>
      </c>
      <c r="J435" s="633" t="s">
        <v>1588</v>
      </c>
      <c r="K435" s="633" t="s">
        <v>1589</v>
      </c>
      <c r="L435" s="635">
        <v>75.239869649279697</v>
      </c>
      <c r="M435" s="635">
        <v>2</v>
      </c>
      <c r="N435" s="636">
        <v>150.47973929855939</v>
      </c>
    </row>
    <row r="436" spans="1:14" ht="14.4" customHeight="1" x14ac:dyDescent="0.3">
      <c r="A436" s="631" t="s">
        <v>549</v>
      </c>
      <c r="B436" s="632" t="s">
        <v>551</v>
      </c>
      <c r="C436" s="633" t="s">
        <v>581</v>
      </c>
      <c r="D436" s="634" t="s">
        <v>582</v>
      </c>
      <c r="E436" s="633" t="s">
        <v>552</v>
      </c>
      <c r="F436" s="634" t="s">
        <v>553</v>
      </c>
      <c r="G436" s="633" t="s">
        <v>601</v>
      </c>
      <c r="H436" s="633" t="s">
        <v>660</v>
      </c>
      <c r="I436" s="633" t="s">
        <v>661</v>
      </c>
      <c r="J436" s="633" t="s">
        <v>662</v>
      </c>
      <c r="K436" s="633" t="s">
        <v>663</v>
      </c>
      <c r="L436" s="635">
        <v>392.88886635772394</v>
      </c>
      <c r="M436" s="635">
        <v>1</v>
      </c>
      <c r="N436" s="636">
        <v>392.88886635772394</v>
      </c>
    </row>
    <row r="437" spans="1:14" ht="14.4" customHeight="1" x14ac:dyDescent="0.3">
      <c r="A437" s="631" t="s">
        <v>549</v>
      </c>
      <c r="B437" s="632" t="s">
        <v>551</v>
      </c>
      <c r="C437" s="633" t="s">
        <v>581</v>
      </c>
      <c r="D437" s="634" t="s">
        <v>582</v>
      </c>
      <c r="E437" s="633" t="s">
        <v>552</v>
      </c>
      <c r="F437" s="634" t="s">
        <v>553</v>
      </c>
      <c r="G437" s="633" t="s">
        <v>601</v>
      </c>
      <c r="H437" s="633" t="s">
        <v>1590</v>
      </c>
      <c r="I437" s="633" t="s">
        <v>1591</v>
      </c>
      <c r="J437" s="633" t="s">
        <v>1592</v>
      </c>
      <c r="K437" s="633" t="s">
        <v>1593</v>
      </c>
      <c r="L437" s="635">
        <v>110.93000000000005</v>
      </c>
      <c r="M437" s="635">
        <v>1</v>
      </c>
      <c r="N437" s="636">
        <v>110.93000000000005</v>
      </c>
    </row>
    <row r="438" spans="1:14" ht="14.4" customHeight="1" x14ac:dyDescent="0.3">
      <c r="A438" s="631" t="s">
        <v>549</v>
      </c>
      <c r="B438" s="632" t="s">
        <v>551</v>
      </c>
      <c r="C438" s="633" t="s">
        <v>581</v>
      </c>
      <c r="D438" s="634" t="s">
        <v>582</v>
      </c>
      <c r="E438" s="633" t="s">
        <v>552</v>
      </c>
      <c r="F438" s="634" t="s">
        <v>553</v>
      </c>
      <c r="G438" s="633" t="s">
        <v>601</v>
      </c>
      <c r="H438" s="633" t="s">
        <v>1277</v>
      </c>
      <c r="I438" s="633" t="s">
        <v>1278</v>
      </c>
      <c r="J438" s="633" t="s">
        <v>1279</v>
      </c>
      <c r="K438" s="633" t="s">
        <v>1280</v>
      </c>
      <c r="L438" s="635">
        <v>37.559922598952241</v>
      </c>
      <c r="M438" s="635">
        <v>3</v>
      </c>
      <c r="N438" s="636">
        <v>112.67976779685672</v>
      </c>
    </row>
    <row r="439" spans="1:14" ht="14.4" customHeight="1" x14ac:dyDescent="0.3">
      <c r="A439" s="631" t="s">
        <v>549</v>
      </c>
      <c r="B439" s="632" t="s">
        <v>551</v>
      </c>
      <c r="C439" s="633" t="s">
        <v>581</v>
      </c>
      <c r="D439" s="634" t="s">
        <v>582</v>
      </c>
      <c r="E439" s="633" t="s">
        <v>552</v>
      </c>
      <c r="F439" s="634" t="s">
        <v>553</v>
      </c>
      <c r="G439" s="633" t="s">
        <v>601</v>
      </c>
      <c r="H439" s="633" t="s">
        <v>1594</v>
      </c>
      <c r="I439" s="633" t="s">
        <v>1595</v>
      </c>
      <c r="J439" s="633" t="s">
        <v>676</v>
      </c>
      <c r="K439" s="633" t="s">
        <v>1596</v>
      </c>
      <c r="L439" s="635">
        <v>19.139702168082248</v>
      </c>
      <c r="M439" s="635">
        <v>2</v>
      </c>
      <c r="N439" s="636">
        <v>38.279404336164497</v>
      </c>
    </row>
    <row r="440" spans="1:14" ht="14.4" customHeight="1" x14ac:dyDescent="0.3">
      <c r="A440" s="631" t="s">
        <v>549</v>
      </c>
      <c r="B440" s="632" t="s">
        <v>551</v>
      </c>
      <c r="C440" s="633" t="s">
        <v>581</v>
      </c>
      <c r="D440" s="634" t="s">
        <v>582</v>
      </c>
      <c r="E440" s="633" t="s">
        <v>552</v>
      </c>
      <c r="F440" s="634" t="s">
        <v>553</v>
      </c>
      <c r="G440" s="633" t="s">
        <v>601</v>
      </c>
      <c r="H440" s="633" t="s">
        <v>1026</v>
      </c>
      <c r="I440" s="633" t="s">
        <v>1027</v>
      </c>
      <c r="J440" s="633" t="s">
        <v>1028</v>
      </c>
      <c r="K440" s="633" t="s">
        <v>1029</v>
      </c>
      <c r="L440" s="635">
        <v>42.8</v>
      </c>
      <c r="M440" s="635">
        <v>4</v>
      </c>
      <c r="N440" s="636">
        <v>171.2</v>
      </c>
    </row>
    <row r="441" spans="1:14" ht="14.4" customHeight="1" x14ac:dyDescent="0.3">
      <c r="A441" s="631" t="s">
        <v>549</v>
      </c>
      <c r="B441" s="632" t="s">
        <v>551</v>
      </c>
      <c r="C441" s="633" t="s">
        <v>581</v>
      </c>
      <c r="D441" s="634" t="s">
        <v>582</v>
      </c>
      <c r="E441" s="633" t="s">
        <v>552</v>
      </c>
      <c r="F441" s="634" t="s">
        <v>553</v>
      </c>
      <c r="G441" s="633" t="s">
        <v>601</v>
      </c>
      <c r="H441" s="633" t="s">
        <v>678</v>
      </c>
      <c r="I441" s="633" t="s">
        <v>679</v>
      </c>
      <c r="J441" s="633" t="s">
        <v>680</v>
      </c>
      <c r="K441" s="633" t="s">
        <v>681</v>
      </c>
      <c r="L441" s="635">
        <v>218.17791259172904</v>
      </c>
      <c r="M441" s="635">
        <v>3</v>
      </c>
      <c r="N441" s="636">
        <v>654.53373777518709</v>
      </c>
    </row>
    <row r="442" spans="1:14" ht="14.4" customHeight="1" x14ac:dyDescent="0.3">
      <c r="A442" s="631" t="s">
        <v>549</v>
      </c>
      <c r="B442" s="632" t="s">
        <v>551</v>
      </c>
      <c r="C442" s="633" t="s">
        <v>581</v>
      </c>
      <c r="D442" s="634" t="s">
        <v>582</v>
      </c>
      <c r="E442" s="633" t="s">
        <v>552</v>
      </c>
      <c r="F442" s="634" t="s">
        <v>553</v>
      </c>
      <c r="G442" s="633" t="s">
        <v>601</v>
      </c>
      <c r="H442" s="633" t="s">
        <v>1597</v>
      </c>
      <c r="I442" s="633" t="s">
        <v>1598</v>
      </c>
      <c r="J442" s="633" t="s">
        <v>1599</v>
      </c>
      <c r="K442" s="633" t="s">
        <v>1600</v>
      </c>
      <c r="L442" s="635">
        <v>75.239999999999995</v>
      </c>
      <c r="M442" s="635">
        <v>1</v>
      </c>
      <c r="N442" s="636">
        <v>75.239999999999995</v>
      </c>
    </row>
    <row r="443" spans="1:14" ht="14.4" customHeight="1" x14ac:dyDescent="0.3">
      <c r="A443" s="631" t="s">
        <v>549</v>
      </c>
      <c r="B443" s="632" t="s">
        <v>551</v>
      </c>
      <c r="C443" s="633" t="s">
        <v>581</v>
      </c>
      <c r="D443" s="634" t="s">
        <v>582</v>
      </c>
      <c r="E443" s="633" t="s">
        <v>552</v>
      </c>
      <c r="F443" s="634" t="s">
        <v>553</v>
      </c>
      <c r="G443" s="633" t="s">
        <v>601</v>
      </c>
      <c r="H443" s="633" t="s">
        <v>1048</v>
      </c>
      <c r="I443" s="633" t="s">
        <v>1049</v>
      </c>
      <c r="J443" s="633" t="s">
        <v>1050</v>
      </c>
      <c r="K443" s="633" t="s">
        <v>1051</v>
      </c>
      <c r="L443" s="635">
        <v>49.569999999999986</v>
      </c>
      <c r="M443" s="635">
        <v>10</v>
      </c>
      <c r="N443" s="636">
        <v>495.69999999999987</v>
      </c>
    </row>
    <row r="444" spans="1:14" ht="14.4" customHeight="1" x14ac:dyDescent="0.3">
      <c r="A444" s="631" t="s">
        <v>549</v>
      </c>
      <c r="B444" s="632" t="s">
        <v>551</v>
      </c>
      <c r="C444" s="633" t="s">
        <v>581</v>
      </c>
      <c r="D444" s="634" t="s">
        <v>582</v>
      </c>
      <c r="E444" s="633" t="s">
        <v>552</v>
      </c>
      <c r="F444" s="634" t="s">
        <v>553</v>
      </c>
      <c r="G444" s="633" t="s">
        <v>601</v>
      </c>
      <c r="H444" s="633" t="s">
        <v>1601</v>
      </c>
      <c r="I444" s="633" t="s">
        <v>1602</v>
      </c>
      <c r="J444" s="633" t="s">
        <v>1603</v>
      </c>
      <c r="K444" s="633" t="s">
        <v>1604</v>
      </c>
      <c r="L444" s="635">
        <v>152.55915593079399</v>
      </c>
      <c r="M444" s="635">
        <v>3</v>
      </c>
      <c r="N444" s="636">
        <v>457.677467792382</v>
      </c>
    </row>
    <row r="445" spans="1:14" ht="14.4" customHeight="1" x14ac:dyDescent="0.3">
      <c r="A445" s="631" t="s">
        <v>549</v>
      </c>
      <c r="B445" s="632" t="s">
        <v>551</v>
      </c>
      <c r="C445" s="633" t="s">
        <v>581</v>
      </c>
      <c r="D445" s="634" t="s">
        <v>582</v>
      </c>
      <c r="E445" s="633" t="s">
        <v>552</v>
      </c>
      <c r="F445" s="634" t="s">
        <v>553</v>
      </c>
      <c r="G445" s="633" t="s">
        <v>601</v>
      </c>
      <c r="H445" s="633" t="s">
        <v>1605</v>
      </c>
      <c r="I445" s="633" t="s">
        <v>1606</v>
      </c>
      <c r="J445" s="633" t="s">
        <v>1607</v>
      </c>
      <c r="K445" s="633" t="s">
        <v>1608</v>
      </c>
      <c r="L445" s="635">
        <v>0</v>
      </c>
      <c r="M445" s="635">
        <v>0</v>
      </c>
      <c r="N445" s="636">
        <v>0</v>
      </c>
    </row>
    <row r="446" spans="1:14" ht="14.4" customHeight="1" x14ac:dyDescent="0.3">
      <c r="A446" s="631" t="s">
        <v>549</v>
      </c>
      <c r="B446" s="632" t="s">
        <v>551</v>
      </c>
      <c r="C446" s="633" t="s">
        <v>581</v>
      </c>
      <c r="D446" s="634" t="s">
        <v>582</v>
      </c>
      <c r="E446" s="633" t="s">
        <v>552</v>
      </c>
      <c r="F446" s="634" t="s">
        <v>553</v>
      </c>
      <c r="G446" s="633" t="s">
        <v>601</v>
      </c>
      <c r="H446" s="633" t="s">
        <v>1609</v>
      </c>
      <c r="I446" s="633" t="s">
        <v>246</v>
      </c>
      <c r="J446" s="633" t="s">
        <v>1610</v>
      </c>
      <c r="K446" s="633"/>
      <c r="L446" s="635">
        <v>114.54753533284953</v>
      </c>
      <c r="M446" s="635">
        <v>2</v>
      </c>
      <c r="N446" s="636">
        <v>229.09507066569907</v>
      </c>
    </row>
    <row r="447" spans="1:14" ht="14.4" customHeight="1" x14ac:dyDescent="0.3">
      <c r="A447" s="631" t="s">
        <v>549</v>
      </c>
      <c r="B447" s="632" t="s">
        <v>551</v>
      </c>
      <c r="C447" s="633" t="s">
        <v>581</v>
      </c>
      <c r="D447" s="634" t="s">
        <v>582</v>
      </c>
      <c r="E447" s="633" t="s">
        <v>552</v>
      </c>
      <c r="F447" s="634" t="s">
        <v>553</v>
      </c>
      <c r="G447" s="633" t="s">
        <v>601</v>
      </c>
      <c r="H447" s="633" t="s">
        <v>1057</v>
      </c>
      <c r="I447" s="633" t="s">
        <v>246</v>
      </c>
      <c r="J447" s="633" t="s">
        <v>1058</v>
      </c>
      <c r="K447" s="633"/>
      <c r="L447" s="635">
        <v>219.52032649211009</v>
      </c>
      <c r="M447" s="635">
        <v>7</v>
      </c>
      <c r="N447" s="636">
        <v>1536.6422854447706</v>
      </c>
    </row>
    <row r="448" spans="1:14" ht="14.4" customHeight="1" x14ac:dyDescent="0.3">
      <c r="A448" s="631" t="s">
        <v>549</v>
      </c>
      <c r="B448" s="632" t="s">
        <v>551</v>
      </c>
      <c r="C448" s="633" t="s">
        <v>581</v>
      </c>
      <c r="D448" s="634" t="s">
        <v>582</v>
      </c>
      <c r="E448" s="633" t="s">
        <v>552</v>
      </c>
      <c r="F448" s="634" t="s">
        <v>553</v>
      </c>
      <c r="G448" s="633" t="s">
        <v>601</v>
      </c>
      <c r="H448" s="633" t="s">
        <v>1063</v>
      </c>
      <c r="I448" s="633" t="s">
        <v>1064</v>
      </c>
      <c r="J448" s="633" t="s">
        <v>690</v>
      </c>
      <c r="K448" s="633" t="s">
        <v>1065</v>
      </c>
      <c r="L448" s="635">
        <v>50.600003183125096</v>
      </c>
      <c r="M448" s="635">
        <v>3</v>
      </c>
      <c r="N448" s="636">
        <v>151.80000954937529</v>
      </c>
    </row>
    <row r="449" spans="1:14" ht="14.4" customHeight="1" x14ac:dyDescent="0.3">
      <c r="A449" s="631" t="s">
        <v>549</v>
      </c>
      <c r="B449" s="632" t="s">
        <v>551</v>
      </c>
      <c r="C449" s="633" t="s">
        <v>581</v>
      </c>
      <c r="D449" s="634" t="s">
        <v>582</v>
      </c>
      <c r="E449" s="633" t="s">
        <v>552</v>
      </c>
      <c r="F449" s="634" t="s">
        <v>553</v>
      </c>
      <c r="G449" s="633" t="s">
        <v>601</v>
      </c>
      <c r="H449" s="633" t="s">
        <v>712</v>
      </c>
      <c r="I449" s="633" t="s">
        <v>246</v>
      </c>
      <c r="J449" s="633" t="s">
        <v>713</v>
      </c>
      <c r="K449" s="633" t="s">
        <v>711</v>
      </c>
      <c r="L449" s="635">
        <v>24.037194261613497</v>
      </c>
      <c r="M449" s="635">
        <v>12</v>
      </c>
      <c r="N449" s="636">
        <v>288.44633113936197</v>
      </c>
    </row>
    <row r="450" spans="1:14" ht="14.4" customHeight="1" x14ac:dyDescent="0.3">
      <c r="A450" s="631" t="s">
        <v>549</v>
      </c>
      <c r="B450" s="632" t="s">
        <v>551</v>
      </c>
      <c r="C450" s="633" t="s">
        <v>581</v>
      </c>
      <c r="D450" s="634" t="s">
        <v>582</v>
      </c>
      <c r="E450" s="633" t="s">
        <v>552</v>
      </c>
      <c r="F450" s="634" t="s">
        <v>553</v>
      </c>
      <c r="G450" s="633" t="s">
        <v>601</v>
      </c>
      <c r="H450" s="633" t="s">
        <v>1611</v>
      </c>
      <c r="I450" s="633" t="s">
        <v>1611</v>
      </c>
      <c r="J450" s="633" t="s">
        <v>1612</v>
      </c>
      <c r="K450" s="633" t="s">
        <v>1443</v>
      </c>
      <c r="L450" s="635">
        <v>2662.0890063575312</v>
      </c>
      <c r="M450" s="635">
        <v>6</v>
      </c>
      <c r="N450" s="636">
        <v>15972.534038145186</v>
      </c>
    </row>
    <row r="451" spans="1:14" ht="14.4" customHeight="1" x14ac:dyDescent="0.3">
      <c r="A451" s="631" t="s">
        <v>549</v>
      </c>
      <c r="B451" s="632" t="s">
        <v>551</v>
      </c>
      <c r="C451" s="633" t="s">
        <v>581</v>
      </c>
      <c r="D451" s="634" t="s">
        <v>582</v>
      </c>
      <c r="E451" s="633" t="s">
        <v>552</v>
      </c>
      <c r="F451" s="634" t="s">
        <v>553</v>
      </c>
      <c r="G451" s="633" t="s">
        <v>601</v>
      </c>
      <c r="H451" s="633" t="s">
        <v>1613</v>
      </c>
      <c r="I451" s="633" t="s">
        <v>1614</v>
      </c>
      <c r="J451" s="633" t="s">
        <v>1615</v>
      </c>
      <c r="K451" s="633" t="s">
        <v>1616</v>
      </c>
      <c r="L451" s="635">
        <v>0</v>
      </c>
      <c r="M451" s="635">
        <v>0</v>
      </c>
      <c r="N451" s="636">
        <v>0</v>
      </c>
    </row>
    <row r="452" spans="1:14" ht="14.4" customHeight="1" x14ac:dyDescent="0.3">
      <c r="A452" s="631" t="s">
        <v>549</v>
      </c>
      <c r="B452" s="632" t="s">
        <v>551</v>
      </c>
      <c r="C452" s="633" t="s">
        <v>581</v>
      </c>
      <c r="D452" s="634" t="s">
        <v>582</v>
      </c>
      <c r="E452" s="633" t="s">
        <v>552</v>
      </c>
      <c r="F452" s="634" t="s">
        <v>553</v>
      </c>
      <c r="G452" s="633" t="s">
        <v>601</v>
      </c>
      <c r="H452" s="633" t="s">
        <v>1617</v>
      </c>
      <c r="I452" s="633" t="s">
        <v>1617</v>
      </c>
      <c r="J452" s="633" t="s">
        <v>1618</v>
      </c>
      <c r="K452" s="633" t="s">
        <v>1619</v>
      </c>
      <c r="L452" s="635">
        <v>2424.9833333333331</v>
      </c>
      <c r="M452" s="635">
        <v>3</v>
      </c>
      <c r="N452" s="636">
        <v>7274.95</v>
      </c>
    </row>
    <row r="453" spans="1:14" ht="14.4" customHeight="1" x14ac:dyDescent="0.3">
      <c r="A453" s="631" t="s">
        <v>549</v>
      </c>
      <c r="B453" s="632" t="s">
        <v>551</v>
      </c>
      <c r="C453" s="633" t="s">
        <v>581</v>
      </c>
      <c r="D453" s="634" t="s">
        <v>582</v>
      </c>
      <c r="E453" s="633" t="s">
        <v>552</v>
      </c>
      <c r="F453" s="634" t="s">
        <v>553</v>
      </c>
      <c r="G453" s="633" t="s">
        <v>601</v>
      </c>
      <c r="H453" s="633" t="s">
        <v>1620</v>
      </c>
      <c r="I453" s="633" t="s">
        <v>246</v>
      </c>
      <c r="J453" s="633" t="s">
        <v>1621</v>
      </c>
      <c r="K453" s="633"/>
      <c r="L453" s="635">
        <v>2.6219999999999999</v>
      </c>
      <c r="M453" s="635">
        <v>1</v>
      </c>
      <c r="N453" s="636">
        <v>2.6219999999999999</v>
      </c>
    </row>
    <row r="454" spans="1:14" ht="14.4" customHeight="1" x14ac:dyDescent="0.3">
      <c r="A454" s="631" t="s">
        <v>549</v>
      </c>
      <c r="B454" s="632" t="s">
        <v>551</v>
      </c>
      <c r="C454" s="633" t="s">
        <v>581</v>
      </c>
      <c r="D454" s="634" t="s">
        <v>582</v>
      </c>
      <c r="E454" s="633" t="s">
        <v>552</v>
      </c>
      <c r="F454" s="634" t="s">
        <v>553</v>
      </c>
      <c r="G454" s="633" t="s">
        <v>601</v>
      </c>
      <c r="H454" s="633" t="s">
        <v>1622</v>
      </c>
      <c r="I454" s="633" t="s">
        <v>1623</v>
      </c>
      <c r="J454" s="633" t="s">
        <v>1624</v>
      </c>
      <c r="K454" s="633" t="s">
        <v>1625</v>
      </c>
      <c r="L454" s="635">
        <v>73.841599999999801</v>
      </c>
      <c r="M454" s="635">
        <v>1</v>
      </c>
      <c r="N454" s="636">
        <v>73.841599999999801</v>
      </c>
    </row>
    <row r="455" spans="1:14" ht="14.4" customHeight="1" x14ac:dyDescent="0.3">
      <c r="A455" s="631" t="s">
        <v>549</v>
      </c>
      <c r="B455" s="632" t="s">
        <v>551</v>
      </c>
      <c r="C455" s="633" t="s">
        <v>581</v>
      </c>
      <c r="D455" s="634" t="s">
        <v>582</v>
      </c>
      <c r="E455" s="633" t="s">
        <v>552</v>
      </c>
      <c r="F455" s="634" t="s">
        <v>553</v>
      </c>
      <c r="G455" s="633" t="s">
        <v>601</v>
      </c>
      <c r="H455" s="633" t="s">
        <v>1626</v>
      </c>
      <c r="I455" s="633" t="s">
        <v>1627</v>
      </c>
      <c r="J455" s="633" t="s">
        <v>1628</v>
      </c>
      <c r="K455" s="633" t="s">
        <v>1629</v>
      </c>
      <c r="L455" s="635">
        <v>3373.3</v>
      </c>
      <c r="M455" s="635">
        <v>11</v>
      </c>
      <c r="N455" s="636">
        <v>37106.300000000003</v>
      </c>
    </row>
    <row r="456" spans="1:14" ht="14.4" customHeight="1" x14ac:dyDescent="0.3">
      <c r="A456" s="631" t="s">
        <v>549</v>
      </c>
      <c r="B456" s="632" t="s">
        <v>551</v>
      </c>
      <c r="C456" s="633" t="s">
        <v>581</v>
      </c>
      <c r="D456" s="634" t="s">
        <v>582</v>
      </c>
      <c r="E456" s="633" t="s">
        <v>552</v>
      </c>
      <c r="F456" s="634" t="s">
        <v>553</v>
      </c>
      <c r="G456" s="633" t="s">
        <v>601</v>
      </c>
      <c r="H456" s="633" t="s">
        <v>1630</v>
      </c>
      <c r="I456" s="633" t="s">
        <v>1631</v>
      </c>
      <c r="J456" s="633" t="s">
        <v>1624</v>
      </c>
      <c r="K456" s="633" t="s">
        <v>1632</v>
      </c>
      <c r="L456" s="635">
        <v>52.440008324454077</v>
      </c>
      <c r="M456" s="635">
        <v>12</v>
      </c>
      <c r="N456" s="636">
        <v>629.28009989344889</v>
      </c>
    </row>
    <row r="457" spans="1:14" ht="14.4" customHeight="1" x14ac:dyDescent="0.3">
      <c r="A457" s="631" t="s">
        <v>549</v>
      </c>
      <c r="B457" s="632" t="s">
        <v>551</v>
      </c>
      <c r="C457" s="633" t="s">
        <v>581</v>
      </c>
      <c r="D457" s="634" t="s">
        <v>582</v>
      </c>
      <c r="E457" s="633" t="s">
        <v>552</v>
      </c>
      <c r="F457" s="634" t="s">
        <v>553</v>
      </c>
      <c r="G457" s="633" t="s">
        <v>601</v>
      </c>
      <c r="H457" s="633" t="s">
        <v>743</v>
      </c>
      <c r="I457" s="633" t="s">
        <v>744</v>
      </c>
      <c r="J457" s="633" t="s">
        <v>745</v>
      </c>
      <c r="K457" s="633" t="s">
        <v>746</v>
      </c>
      <c r="L457" s="635">
        <v>18.87994730870663</v>
      </c>
      <c r="M457" s="635">
        <v>6</v>
      </c>
      <c r="N457" s="636">
        <v>113.27968385223977</v>
      </c>
    </row>
    <row r="458" spans="1:14" ht="14.4" customHeight="1" x14ac:dyDescent="0.3">
      <c r="A458" s="631" t="s">
        <v>549</v>
      </c>
      <c r="B458" s="632" t="s">
        <v>551</v>
      </c>
      <c r="C458" s="633" t="s">
        <v>581</v>
      </c>
      <c r="D458" s="634" t="s">
        <v>582</v>
      </c>
      <c r="E458" s="633" t="s">
        <v>552</v>
      </c>
      <c r="F458" s="634" t="s">
        <v>553</v>
      </c>
      <c r="G458" s="633" t="s">
        <v>601</v>
      </c>
      <c r="H458" s="633" t="s">
        <v>1633</v>
      </c>
      <c r="I458" s="633" t="s">
        <v>246</v>
      </c>
      <c r="J458" s="633" t="s">
        <v>1634</v>
      </c>
      <c r="K458" s="633"/>
      <c r="L458" s="635">
        <v>41.415865617407896</v>
      </c>
      <c r="M458" s="635">
        <v>1</v>
      </c>
      <c r="N458" s="636">
        <v>41.415865617407896</v>
      </c>
    </row>
    <row r="459" spans="1:14" ht="14.4" customHeight="1" x14ac:dyDescent="0.3">
      <c r="A459" s="631" t="s">
        <v>549</v>
      </c>
      <c r="B459" s="632" t="s">
        <v>551</v>
      </c>
      <c r="C459" s="633" t="s">
        <v>581</v>
      </c>
      <c r="D459" s="634" t="s">
        <v>582</v>
      </c>
      <c r="E459" s="633" t="s">
        <v>552</v>
      </c>
      <c r="F459" s="634" t="s">
        <v>553</v>
      </c>
      <c r="G459" s="633" t="s">
        <v>601</v>
      </c>
      <c r="H459" s="633" t="s">
        <v>754</v>
      </c>
      <c r="I459" s="633" t="s">
        <v>755</v>
      </c>
      <c r="J459" s="633" t="s">
        <v>756</v>
      </c>
      <c r="K459" s="633" t="s">
        <v>757</v>
      </c>
      <c r="L459" s="635">
        <v>171.16759999999999</v>
      </c>
      <c r="M459" s="635">
        <v>5</v>
      </c>
      <c r="N459" s="636">
        <v>855.83799999999997</v>
      </c>
    </row>
    <row r="460" spans="1:14" ht="14.4" customHeight="1" x14ac:dyDescent="0.3">
      <c r="A460" s="631" t="s">
        <v>549</v>
      </c>
      <c r="B460" s="632" t="s">
        <v>551</v>
      </c>
      <c r="C460" s="633" t="s">
        <v>581</v>
      </c>
      <c r="D460" s="634" t="s">
        <v>582</v>
      </c>
      <c r="E460" s="633" t="s">
        <v>552</v>
      </c>
      <c r="F460" s="634" t="s">
        <v>553</v>
      </c>
      <c r="G460" s="633" t="s">
        <v>601</v>
      </c>
      <c r="H460" s="633" t="s">
        <v>762</v>
      </c>
      <c r="I460" s="633" t="s">
        <v>763</v>
      </c>
      <c r="J460" s="633" t="s">
        <v>764</v>
      </c>
      <c r="K460" s="633" t="s">
        <v>765</v>
      </c>
      <c r="L460" s="635">
        <v>39.799999999999997</v>
      </c>
      <c r="M460" s="635">
        <v>3</v>
      </c>
      <c r="N460" s="636">
        <v>119.39999999999999</v>
      </c>
    </row>
    <row r="461" spans="1:14" ht="14.4" customHeight="1" x14ac:dyDescent="0.3">
      <c r="A461" s="631" t="s">
        <v>549</v>
      </c>
      <c r="B461" s="632" t="s">
        <v>551</v>
      </c>
      <c r="C461" s="633" t="s">
        <v>581</v>
      </c>
      <c r="D461" s="634" t="s">
        <v>582</v>
      </c>
      <c r="E461" s="633" t="s">
        <v>552</v>
      </c>
      <c r="F461" s="634" t="s">
        <v>553</v>
      </c>
      <c r="G461" s="633" t="s">
        <v>601</v>
      </c>
      <c r="H461" s="633" t="s">
        <v>766</v>
      </c>
      <c r="I461" s="633" t="s">
        <v>767</v>
      </c>
      <c r="J461" s="633" t="s">
        <v>768</v>
      </c>
      <c r="K461" s="633" t="s">
        <v>769</v>
      </c>
      <c r="L461" s="635">
        <v>84.81</v>
      </c>
      <c r="M461" s="635">
        <v>2</v>
      </c>
      <c r="N461" s="636">
        <v>169.62</v>
      </c>
    </row>
    <row r="462" spans="1:14" ht="14.4" customHeight="1" x14ac:dyDescent="0.3">
      <c r="A462" s="631" t="s">
        <v>549</v>
      </c>
      <c r="B462" s="632" t="s">
        <v>551</v>
      </c>
      <c r="C462" s="633" t="s">
        <v>581</v>
      </c>
      <c r="D462" s="634" t="s">
        <v>582</v>
      </c>
      <c r="E462" s="633" t="s">
        <v>552</v>
      </c>
      <c r="F462" s="634" t="s">
        <v>553</v>
      </c>
      <c r="G462" s="633" t="s">
        <v>601</v>
      </c>
      <c r="H462" s="633" t="s">
        <v>1635</v>
      </c>
      <c r="I462" s="633" t="s">
        <v>1636</v>
      </c>
      <c r="J462" s="633" t="s">
        <v>1637</v>
      </c>
      <c r="K462" s="633" t="s">
        <v>1638</v>
      </c>
      <c r="L462" s="635">
        <v>109.76963237775804</v>
      </c>
      <c r="M462" s="635">
        <v>1</v>
      </c>
      <c r="N462" s="636">
        <v>109.76963237775804</v>
      </c>
    </row>
    <row r="463" spans="1:14" ht="14.4" customHeight="1" x14ac:dyDescent="0.3">
      <c r="A463" s="631" t="s">
        <v>549</v>
      </c>
      <c r="B463" s="632" t="s">
        <v>551</v>
      </c>
      <c r="C463" s="633" t="s">
        <v>581</v>
      </c>
      <c r="D463" s="634" t="s">
        <v>582</v>
      </c>
      <c r="E463" s="633" t="s">
        <v>552</v>
      </c>
      <c r="F463" s="634" t="s">
        <v>553</v>
      </c>
      <c r="G463" s="633" t="s">
        <v>601</v>
      </c>
      <c r="H463" s="633" t="s">
        <v>777</v>
      </c>
      <c r="I463" s="633" t="s">
        <v>778</v>
      </c>
      <c r="J463" s="633" t="s">
        <v>779</v>
      </c>
      <c r="K463" s="633" t="s">
        <v>735</v>
      </c>
      <c r="L463" s="635">
        <v>29.72</v>
      </c>
      <c r="M463" s="635">
        <v>40</v>
      </c>
      <c r="N463" s="636">
        <v>1188.8</v>
      </c>
    </row>
    <row r="464" spans="1:14" ht="14.4" customHeight="1" x14ac:dyDescent="0.3">
      <c r="A464" s="631" t="s">
        <v>549</v>
      </c>
      <c r="B464" s="632" t="s">
        <v>551</v>
      </c>
      <c r="C464" s="633" t="s">
        <v>581</v>
      </c>
      <c r="D464" s="634" t="s">
        <v>582</v>
      </c>
      <c r="E464" s="633" t="s">
        <v>552</v>
      </c>
      <c r="F464" s="634" t="s">
        <v>553</v>
      </c>
      <c r="G464" s="633" t="s">
        <v>601</v>
      </c>
      <c r="H464" s="633" t="s">
        <v>790</v>
      </c>
      <c r="I464" s="633" t="s">
        <v>246</v>
      </c>
      <c r="J464" s="633" t="s">
        <v>791</v>
      </c>
      <c r="K464" s="633"/>
      <c r="L464" s="635">
        <v>116.15241873160024</v>
      </c>
      <c r="M464" s="635">
        <v>18</v>
      </c>
      <c r="N464" s="636">
        <v>2090.7435371688043</v>
      </c>
    </row>
    <row r="465" spans="1:14" ht="14.4" customHeight="1" x14ac:dyDescent="0.3">
      <c r="A465" s="631" t="s">
        <v>549</v>
      </c>
      <c r="B465" s="632" t="s">
        <v>551</v>
      </c>
      <c r="C465" s="633" t="s">
        <v>581</v>
      </c>
      <c r="D465" s="634" t="s">
        <v>582</v>
      </c>
      <c r="E465" s="633" t="s">
        <v>552</v>
      </c>
      <c r="F465" s="634" t="s">
        <v>553</v>
      </c>
      <c r="G465" s="633" t="s">
        <v>601</v>
      </c>
      <c r="H465" s="633" t="s">
        <v>1639</v>
      </c>
      <c r="I465" s="633" t="s">
        <v>246</v>
      </c>
      <c r="J465" s="633" t="s">
        <v>1640</v>
      </c>
      <c r="K465" s="633"/>
      <c r="L465" s="635">
        <v>257.38568555503002</v>
      </c>
      <c r="M465" s="635">
        <v>1</v>
      </c>
      <c r="N465" s="636">
        <v>257.38568555503002</v>
      </c>
    </row>
    <row r="466" spans="1:14" ht="14.4" customHeight="1" x14ac:dyDescent="0.3">
      <c r="A466" s="631" t="s">
        <v>549</v>
      </c>
      <c r="B466" s="632" t="s">
        <v>551</v>
      </c>
      <c r="C466" s="633" t="s">
        <v>581</v>
      </c>
      <c r="D466" s="634" t="s">
        <v>582</v>
      </c>
      <c r="E466" s="633" t="s">
        <v>552</v>
      </c>
      <c r="F466" s="634" t="s">
        <v>553</v>
      </c>
      <c r="G466" s="633" t="s">
        <v>601</v>
      </c>
      <c r="H466" s="633" t="s">
        <v>1641</v>
      </c>
      <c r="I466" s="633" t="s">
        <v>246</v>
      </c>
      <c r="J466" s="633" t="s">
        <v>1642</v>
      </c>
      <c r="K466" s="633"/>
      <c r="L466" s="635">
        <v>184.64457417623811</v>
      </c>
      <c r="M466" s="635">
        <v>1</v>
      </c>
      <c r="N466" s="636">
        <v>184.64457417623811</v>
      </c>
    </row>
    <row r="467" spans="1:14" ht="14.4" customHeight="1" x14ac:dyDescent="0.3">
      <c r="A467" s="631" t="s">
        <v>549</v>
      </c>
      <c r="B467" s="632" t="s">
        <v>551</v>
      </c>
      <c r="C467" s="633" t="s">
        <v>581</v>
      </c>
      <c r="D467" s="634" t="s">
        <v>582</v>
      </c>
      <c r="E467" s="633" t="s">
        <v>552</v>
      </c>
      <c r="F467" s="634" t="s">
        <v>553</v>
      </c>
      <c r="G467" s="633" t="s">
        <v>601</v>
      </c>
      <c r="H467" s="633" t="s">
        <v>1122</v>
      </c>
      <c r="I467" s="633" t="s">
        <v>1123</v>
      </c>
      <c r="J467" s="633" t="s">
        <v>1124</v>
      </c>
      <c r="K467" s="633" t="s">
        <v>1125</v>
      </c>
      <c r="L467" s="635">
        <v>72.75970916858428</v>
      </c>
      <c r="M467" s="635">
        <v>1</v>
      </c>
      <c r="N467" s="636">
        <v>72.75970916858428</v>
      </c>
    </row>
    <row r="468" spans="1:14" ht="14.4" customHeight="1" x14ac:dyDescent="0.3">
      <c r="A468" s="631" t="s">
        <v>549</v>
      </c>
      <c r="B468" s="632" t="s">
        <v>551</v>
      </c>
      <c r="C468" s="633" t="s">
        <v>581</v>
      </c>
      <c r="D468" s="634" t="s">
        <v>582</v>
      </c>
      <c r="E468" s="633" t="s">
        <v>552</v>
      </c>
      <c r="F468" s="634" t="s">
        <v>553</v>
      </c>
      <c r="G468" s="633" t="s">
        <v>601</v>
      </c>
      <c r="H468" s="633" t="s">
        <v>1643</v>
      </c>
      <c r="I468" s="633" t="s">
        <v>1644</v>
      </c>
      <c r="J468" s="633" t="s">
        <v>1645</v>
      </c>
      <c r="K468" s="633" t="s">
        <v>773</v>
      </c>
      <c r="L468" s="635">
        <v>37.54</v>
      </c>
      <c r="M468" s="635">
        <v>36</v>
      </c>
      <c r="N468" s="636">
        <v>1351.44</v>
      </c>
    </row>
    <row r="469" spans="1:14" ht="14.4" customHeight="1" x14ac:dyDescent="0.3">
      <c r="A469" s="631" t="s">
        <v>549</v>
      </c>
      <c r="B469" s="632" t="s">
        <v>551</v>
      </c>
      <c r="C469" s="633" t="s">
        <v>581</v>
      </c>
      <c r="D469" s="634" t="s">
        <v>582</v>
      </c>
      <c r="E469" s="633" t="s">
        <v>552</v>
      </c>
      <c r="F469" s="634" t="s">
        <v>553</v>
      </c>
      <c r="G469" s="633" t="s">
        <v>601</v>
      </c>
      <c r="H469" s="633" t="s">
        <v>1646</v>
      </c>
      <c r="I469" s="633" t="s">
        <v>1647</v>
      </c>
      <c r="J469" s="633" t="s">
        <v>1645</v>
      </c>
      <c r="K469" s="633" t="s">
        <v>735</v>
      </c>
      <c r="L469" s="635">
        <v>34.220000000000006</v>
      </c>
      <c r="M469" s="635">
        <v>60</v>
      </c>
      <c r="N469" s="636">
        <v>2053.2000000000003</v>
      </c>
    </row>
    <row r="470" spans="1:14" ht="14.4" customHeight="1" x14ac:dyDescent="0.3">
      <c r="A470" s="631" t="s">
        <v>549</v>
      </c>
      <c r="B470" s="632" t="s">
        <v>551</v>
      </c>
      <c r="C470" s="633" t="s">
        <v>581</v>
      </c>
      <c r="D470" s="634" t="s">
        <v>582</v>
      </c>
      <c r="E470" s="633" t="s">
        <v>552</v>
      </c>
      <c r="F470" s="634" t="s">
        <v>553</v>
      </c>
      <c r="G470" s="633" t="s">
        <v>601</v>
      </c>
      <c r="H470" s="633" t="s">
        <v>1648</v>
      </c>
      <c r="I470" s="633" t="s">
        <v>246</v>
      </c>
      <c r="J470" s="633" t="s">
        <v>1649</v>
      </c>
      <c r="K470" s="633"/>
      <c r="L470" s="635">
        <v>313.74040126355413</v>
      </c>
      <c r="M470" s="635">
        <v>1</v>
      </c>
      <c r="N470" s="636">
        <v>313.74040126355413</v>
      </c>
    </row>
    <row r="471" spans="1:14" ht="14.4" customHeight="1" x14ac:dyDescent="0.3">
      <c r="A471" s="631" t="s">
        <v>549</v>
      </c>
      <c r="B471" s="632" t="s">
        <v>551</v>
      </c>
      <c r="C471" s="633" t="s">
        <v>581</v>
      </c>
      <c r="D471" s="634" t="s">
        <v>582</v>
      </c>
      <c r="E471" s="633" t="s">
        <v>552</v>
      </c>
      <c r="F471" s="634" t="s">
        <v>553</v>
      </c>
      <c r="G471" s="633" t="s">
        <v>601</v>
      </c>
      <c r="H471" s="633" t="s">
        <v>1650</v>
      </c>
      <c r="I471" s="633" t="s">
        <v>1651</v>
      </c>
      <c r="J471" s="633" t="s">
        <v>1652</v>
      </c>
      <c r="K471" s="633" t="s">
        <v>1653</v>
      </c>
      <c r="L471" s="635">
        <v>7475.35</v>
      </c>
      <c r="M471" s="635">
        <v>8</v>
      </c>
      <c r="N471" s="636">
        <v>59802.8</v>
      </c>
    </row>
    <row r="472" spans="1:14" ht="14.4" customHeight="1" x14ac:dyDescent="0.3">
      <c r="A472" s="631" t="s">
        <v>549</v>
      </c>
      <c r="B472" s="632" t="s">
        <v>551</v>
      </c>
      <c r="C472" s="633" t="s">
        <v>581</v>
      </c>
      <c r="D472" s="634" t="s">
        <v>582</v>
      </c>
      <c r="E472" s="633" t="s">
        <v>552</v>
      </c>
      <c r="F472" s="634" t="s">
        <v>553</v>
      </c>
      <c r="G472" s="633" t="s">
        <v>601</v>
      </c>
      <c r="H472" s="633" t="s">
        <v>798</v>
      </c>
      <c r="I472" s="633" t="s">
        <v>798</v>
      </c>
      <c r="J472" s="633" t="s">
        <v>799</v>
      </c>
      <c r="K472" s="633" t="s">
        <v>800</v>
      </c>
      <c r="L472" s="635">
        <v>604.77</v>
      </c>
      <c r="M472" s="635">
        <v>2</v>
      </c>
      <c r="N472" s="636">
        <v>1209.54</v>
      </c>
    </row>
    <row r="473" spans="1:14" ht="14.4" customHeight="1" x14ac:dyDescent="0.3">
      <c r="A473" s="631" t="s">
        <v>549</v>
      </c>
      <c r="B473" s="632" t="s">
        <v>551</v>
      </c>
      <c r="C473" s="633" t="s">
        <v>581</v>
      </c>
      <c r="D473" s="634" t="s">
        <v>582</v>
      </c>
      <c r="E473" s="633" t="s">
        <v>552</v>
      </c>
      <c r="F473" s="634" t="s">
        <v>553</v>
      </c>
      <c r="G473" s="633" t="s">
        <v>601</v>
      </c>
      <c r="H473" s="633" t="s">
        <v>1654</v>
      </c>
      <c r="I473" s="633" t="s">
        <v>1655</v>
      </c>
      <c r="J473" s="633" t="s">
        <v>1656</v>
      </c>
      <c r="K473" s="633" t="s">
        <v>1657</v>
      </c>
      <c r="L473" s="635">
        <v>2612.37</v>
      </c>
      <c r="M473" s="635">
        <v>2</v>
      </c>
      <c r="N473" s="636">
        <v>5224.74</v>
      </c>
    </row>
    <row r="474" spans="1:14" ht="14.4" customHeight="1" x14ac:dyDescent="0.3">
      <c r="A474" s="631" t="s">
        <v>549</v>
      </c>
      <c r="B474" s="632" t="s">
        <v>551</v>
      </c>
      <c r="C474" s="633" t="s">
        <v>581</v>
      </c>
      <c r="D474" s="634" t="s">
        <v>582</v>
      </c>
      <c r="E474" s="633" t="s">
        <v>552</v>
      </c>
      <c r="F474" s="634" t="s">
        <v>553</v>
      </c>
      <c r="G474" s="633" t="s">
        <v>601</v>
      </c>
      <c r="H474" s="633" t="s">
        <v>801</v>
      </c>
      <c r="I474" s="633" t="s">
        <v>802</v>
      </c>
      <c r="J474" s="633" t="s">
        <v>745</v>
      </c>
      <c r="K474" s="633" t="s">
        <v>803</v>
      </c>
      <c r="L474" s="635">
        <v>12.169965724946032</v>
      </c>
      <c r="M474" s="635">
        <v>2</v>
      </c>
      <c r="N474" s="636">
        <v>24.339931449892063</v>
      </c>
    </row>
    <row r="475" spans="1:14" ht="14.4" customHeight="1" x14ac:dyDescent="0.3">
      <c r="A475" s="631" t="s">
        <v>549</v>
      </c>
      <c r="B475" s="632" t="s">
        <v>551</v>
      </c>
      <c r="C475" s="633" t="s">
        <v>581</v>
      </c>
      <c r="D475" s="634" t="s">
        <v>582</v>
      </c>
      <c r="E475" s="633" t="s">
        <v>552</v>
      </c>
      <c r="F475" s="634" t="s">
        <v>553</v>
      </c>
      <c r="G475" s="633" t="s">
        <v>601</v>
      </c>
      <c r="H475" s="633" t="s">
        <v>1658</v>
      </c>
      <c r="I475" s="633" t="s">
        <v>246</v>
      </c>
      <c r="J475" s="633" t="s">
        <v>1659</v>
      </c>
      <c r="K475" s="633" t="s">
        <v>1660</v>
      </c>
      <c r="L475" s="635">
        <v>63.687695719593215</v>
      </c>
      <c r="M475" s="635">
        <v>10</v>
      </c>
      <c r="N475" s="636">
        <v>636.87695719593216</v>
      </c>
    </row>
    <row r="476" spans="1:14" ht="14.4" customHeight="1" x14ac:dyDescent="0.3">
      <c r="A476" s="631" t="s">
        <v>549</v>
      </c>
      <c r="B476" s="632" t="s">
        <v>551</v>
      </c>
      <c r="C476" s="633" t="s">
        <v>581</v>
      </c>
      <c r="D476" s="634" t="s">
        <v>582</v>
      </c>
      <c r="E476" s="633" t="s">
        <v>552</v>
      </c>
      <c r="F476" s="634" t="s">
        <v>553</v>
      </c>
      <c r="G476" s="633" t="s">
        <v>601</v>
      </c>
      <c r="H476" s="633" t="s">
        <v>1661</v>
      </c>
      <c r="I476" s="633" t="s">
        <v>246</v>
      </c>
      <c r="J476" s="633" t="s">
        <v>1662</v>
      </c>
      <c r="K476" s="633"/>
      <c r="L476" s="635">
        <v>88.322005783469947</v>
      </c>
      <c r="M476" s="635">
        <v>15</v>
      </c>
      <c r="N476" s="636">
        <v>1324.8300867520493</v>
      </c>
    </row>
    <row r="477" spans="1:14" ht="14.4" customHeight="1" x14ac:dyDescent="0.3">
      <c r="A477" s="631" t="s">
        <v>549</v>
      </c>
      <c r="B477" s="632" t="s">
        <v>551</v>
      </c>
      <c r="C477" s="633" t="s">
        <v>581</v>
      </c>
      <c r="D477" s="634" t="s">
        <v>582</v>
      </c>
      <c r="E477" s="633" t="s">
        <v>552</v>
      </c>
      <c r="F477" s="634" t="s">
        <v>553</v>
      </c>
      <c r="G477" s="633" t="s">
        <v>601</v>
      </c>
      <c r="H477" s="633" t="s">
        <v>1663</v>
      </c>
      <c r="I477" s="633" t="s">
        <v>1664</v>
      </c>
      <c r="J477" s="633" t="s">
        <v>1665</v>
      </c>
      <c r="K477" s="633" t="s">
        <v>1666</v>
      </c>
      <c r="L477" s="635">
        <v>767.5936491282099</v>
      </c>
      <c r="M477" s="635">
        <v>12</v>
      </c>
      <c r="N477" s="636">
        <v>9211.1237895385184</v>
      </c>
    </row>
    <row r="478" spans="1:14" ht="14.4" customHeight="1" x14ac:dyDescent="0.3">
      <c r="A478" s="631" t="s">
        <v>549</v>
      </c>
      <c r="B478" s="632" t="s">
        <v>551</v>
      </c>
      <c r="C478" s="633" t="s">
        <v>581</v>
      </c>
      <c r="D478" s="634" t="s">
        <v>582</v>
      </c>
      <c r="E478" s="633" t="s">
        <v>552</v>
      </c>
      <c r="F478" s="634" t="s">
        <v>553</v>
      </c>
      <c r="G478" s="633" t="s">
        <v>601</v>
      </c>
      <c r="H478" s="633" t="s">
        <v>1667</v>
      </c>
      <c r="I478" s="633" t="s">
        <v>1668</v>
      </c>
      <c r="J478" s="633" t="s">
        <v>1669</v>
      </c>
      <c r="K478" s="633" t="s">
        <v>1670</v>
      </c>
      <c r="L478" s="635">
        <v>0</v>
      </c>
      <c r="M478" s="635">
        <v>0</v>
      </c>
      <c r="N478" s="636">
        <v>0</v>
      </c>
    </row>
    <row r="479" spans="1:14" ht="14.4" customHeight="1" x14ac:dyDescent="0.3">
      <c r="A479" s="631" t="s">
        <v>549</v>
      </c>
      <c r="B479" s="632" t="s">
        <v>551</v>
      </c>
      <c r="C479" s="633" t="s">
        <v>581</v>
      </c>
      <c r="D479" s="634" t="s">
        <v>582</v>
      </c>
      <c r="E479" s="633" t="s">
        <v>552</v>
      </c>
      <c r="F479" s="634" t="s">
        <v>553</v>
      </c>
      <c r="G479" s="633" t="s">
        <v>601</v>
      </c>
      <c r="H479" s="633" t="s">
        <v>1671</v>
      </c>
      <c r="I479" s="633" t="s">
        <v>1672</v>
      </c>
      <c r="J479" s="633" t="s">
        <v>1673</v>
      </c>
      <c r="K479" s="633" t="s">
        <v>1674</v>
      </c>
      <c r="L479" s="635">
        <v>328.07</v>
      </c>
      <c r="M479" s="635">
        <v>1</v>
      </c>
      <c r="N479" s="636">
        <v>328.07</v>
      </c>
    </row>
    <row r="480" spans="1:14" ht="14.4" customHeight="1" x14ac:dyDescent="0.3">
      <c r="A480" s="631" t="s">
        <v>549</v>
      </c>
      <c r="B480" s="632" t="s">
        <v>551</v>
      </c>
      <c r="C480" s="633" t="s">
        <v>581</v>
      </c>
      <c r="D480" s="634" t="s">
        <v>582</v>
      </c>
      <c r="E480" s="633" t="s">
        <v>552</v>
      </c>
      <c r="F480" s="634" t="s">
        <v>553</v>
      </c>
      <c r="G480" s="633" t="s">
        <v>601</v>
      </c>
      <c r="H480" s="633" t="s">
        <v>1675</v>
      </c>
      <c r="I480" s="633" t="s">
        <v>246</v>
      </c>
      <c r="J480" s="633" t="s">
        <v>1676</v>
      </c>
      <c r="K480" s="633"/>
      <c r="L480" s="635">
        <v>27.029999999999994</v>
      </c>
      <c r="M480" s="635">
        <v>1</v>
      </c>
      <c r="N480" s="636">
        <v>27.029999999999994</v>
      </c>
    </row>
    <row r="481" spans="1:14" ht="14.4" customHeight="1" x14ac:dyDescent="0.3">
      <c r="A481" s="631" t="s">
        <v>549</v>
      </c>
      <c r="B481" s="632" t="s">
        <v>551</v>
      </c>
      <c r="C481" s="633" t="s">
        <v>581</v>
      </c>
      <c r="D481" s="634" t="s">
        <v>582</v>
      </c>
      <c r="E481" s="633" t="s">
        <v>552</v>
      </c>
      <c r="F481" s="634" t="s">
        <v>553</v>
      </c>
      <c r="G481" s="633" t="s">
        <v>601</v>
      </c>
      <c r="H481" s="633" t="s">
        <v>1677</v>
      </c>
      <c r="I481" s="633" t="s">
        <v>246</v>
      </c>
      <c r="J481" s="633" t="s">
        <v>1678</v>
      </c>
      <c r="K481" s="633"/>
      <c r="L481" s="635">
        <v>28.53</v>
      </c>
      <c r="M481" s="635">
        <v>2</v>
      </c>
      <c r="N481" s="636">
        <v>57.06</v>
      </c>
    </row>
    <row r="482" spans="1:14" ht="14.4" customHeight="1" x14ac:dyDescent="0.3">
      <c r="A482" s="631" t="s">
        <v>549</v>
      </c>
      <c r="B482" s="632" t="s">
        <v>551</v>
      </c>
      <c r="C482" s="633" t="s">
        <v>581</v>
      </c>
      <c r="D482" s="634" t="s">
        <v>582</v>
      </c>
      <c r="E482" s="633" t="s">
        <v>552</v>
      </c>
      <c r="F482" s="634" t="s">
        <v>553</v>
      </c>
      <c r="G482" s="633" t="s">
        <v>817</v>
      </c>
      <c r="H482" s="633" t="s">
        <v>1136</v>
      </c>
      <c r="I482" s="633" t="s">
        <v>1137</v>
      </c>
      <c r="J482" s="633" t="s">
        <v>1138</v>
      </c>
      <c r="K482" s="633" t="s">
        <v>1139</v>
      </c>
      <c r="L482" s="635">
        <v>59.170000000000016</v>
      </c>
      <c r="M482" s="635">
        <v>1</v>
      </c>
      <c r="N482" s="636">
        <v>59.170000000000016</v>
      </c>
    </row>
    <row r="483" spans="1:14" ht="14.4" customHeight="1" x14ac:dyDescent="0.3">
      <c r="A483" s="631" t="s">
        <v>549</v>
      </c>
      <c r="B483" s="632" t="s">
        <v>551</v>
      </c>
      <c r="C483" s="633" t="s">
        <v>581</v>
      </c>
      <c r="D483" s="634" t="s">
        <v>582</v>
      </c>
      <c r="E483" s="633" t="s">
        <v>552</v>
      </c>
      <c r="F483" s="634" t="s">
        <v>553</v>
      </c>
      <c r="G483" s="633" t="s">
        <v>817</v>
      </c>
      <c r="H483" s="633" t="s">
        <v>1140</v>
      </c>
      <c r="I483" s="633" t="s">
        <v>1141</v>
      </c>
      <c r="J483" s="633" t="s">
        <v>1142</v>
      </c>
      <c r="K483" s="633" t="s">
        <v>1143</v>
      </c>
      <c r="L483" s="635">
        <v>144.53005813430991</v>
      </c>
      <c r="M483" s="635">
        <v>1</v>
      </c>
      <c r="N483" s="636">
        <v>144.53005813430991</v>
      </c>
    </row>
    <row r="484" spans="1:14" ht="14.4" customHeight="1" x14ac:dyDescent="0.3">
      <c r="A484" s="631" t="s">
        <v>549</v>
      </c>
      <c r="B484" s="632" t="s">
        <v>551</v>
      </c>
      <c r="C484" s="633" t="s">
        <v>581</v>
      </c>
      <c r="D484" s="634" t="s">
        <v>582</v>
      </c>
      <c r="E484" s="633" t="s">
        <v>552</v>
      </c>
      <c r="F484" s="634" t="s">
        <v>553</v>
      </c>
      <c r="G484" s="633" t="s">
        <v>817</v>
      </c>
      <c r="H484" s="633" t="s">
        <v>822</v>
      </c>
      <c r="I484" s="633" t="s">
        <v>823</v>
      </c>
      <c r="J484" s="633" t="s">
        <v>824</v>
      </c>
      <c r="K484" s="633" t="s">
        <v>825</v>
      </c>
      <c r="L484" s="635">
        <v>85.48</v>
      </c>
      <c r="M484" s="635">
        <v>2</v>
      </c>
      <c r="N484" s="636">
        <v>170.96</v>
      </c>
    </row>
    <row r="485" spans="1:14" ht="14.4" customHeight="1" x14ac:dyDescent="0.3">
      <c r="A485" s="631" t="s">
        <v>549</v>
      </c>
      <c r="B485" s="632" t="s">
        <v>551</v>
      </c>
      <c r="C485" s="633" t="s">
        <v>581</v>
      </c>
      <c r="D485" s="634" t="s">
        <v>582</v>
      </c>
      <c r="E485" s="633" t="s">
        <v>552</v>
      </c>
      <c r="F485" s="634" t="s">
        <v>553</v>
      </c>
      <c r="G485" s="633" t="s">
        <v>817</v>
      </c>
      <c r="H485" s="633" t="s">
        <v>1438</v>
      </c>
      <c r="I485" s="633" t="s">
        <v>1439</v>
      </c>
      <c r="J485" s="633" t="s">
        <v>828</v>
      </c>
      <c r="K485" s="633" t="s">
        <v>1368</v>
      </c>
      <c r="L485" s="635">
        <v>108.92</v>
      </c>
      <c r="M485" s="635">
        <v>1</v>
      </c>
      <c r="N485" s="636">
        <v>108.92</v>
      </c>
    </row>
    <row r="486" spans="1:14" ht="14.4" customHeight="1" x14ac:dyDescent="0.3">
      <c r="A486" s="631" t="s">
        <v>549</v>
      </c>
      <c r="B486" s="632" t="s">
        <v>551</v>
      </c>
      <c r="C486" s="633" t="s">
        <v>581</v>
      </c>
      <c r="D486" s="634" t="s">
        <v>582</v>
      </c>
      <c r="E486" s="633" t="s">
        <v>552</v>
      </c>
      <c r="F486" s="634" t="s">
        <v>553</v>
      </c>
      <c r="G486" s="633" t="s">
        <v>817</v>
      </c>
      <c r="H486" s="633" t="s">
        <v>1148</v>
      </c>
      <c r="I486" s="633" t="s">
        <v>1149</v>
      </c>
      <c r="J486" s="633" t="s">
        <v>1150</v>
      </c>
      <c r="K486" s="633" t="s">
        <v>728</v>
      </c>
      <c r="L486" s="635">
        <v>29.589999999999993</v>
      </c>
      <c r="M486" s="635">
        <v>1</v>
      </c>
      <c r="N486" s="636">
        <v>29.589999999999993</v>
      </c>
    </row>
    <row r="487" spans="1:14" ht="14.4" customHeight="1" x14ac:dyDescent="0.3">
      <c r="A487" s="631" t="s">
        <v>549</v>
      </c>
      <c r="B487" s="632" t="s">
        <v>551</v>
      </c>
      <c r="C487" s="633" t="s">
        <v>581</v>
      </c>
      <c r="D487" s="634" t="s">
        <v>582</v>
      </c>
      <c r="E487" s="633" t="s">
        <v>552</v>
      </c>
      <c r="F487" s="634" t="s">
        <v>553</v>
      </c>
      <c r="G487" s="633" t="s">
        <v>817</v>
      </c>
      <c r="H487" s="633" t="s">
        <v>1679</v>
      </c>
      <c r="I487" s="633" t="s">
        <v>1679</v>
      </c>
      <c r="J487" s="633" t="s">
        <v>1680</v>
      </c>
      <c r="K487" s="633" t="s">
        <v>1681</v>
      </c>
      <c r="L487" s="635">
        <v>2505.8626632969745</v>
      </c>
      <c r="M487" s="635">
        <v>9</v>
      </c>
      <c r="N487" s="636">
        <v>22552.763969672771</v>
      </c>
    </row>
    <row r="488" spans="1:14" ht="14.4" customHeight="1" x14ac:dyDescent="0.3">
      <c r="A488" s="631" t="s">
        <v>549</v>
      </c>
      <c r="B488" s="632" t="s">
        <v>551</v>
      </c>
      <c r="C488" s="633" t="s">
        <v>581</v>
      </c>
      <c r="D488" s="634" t="s">
        <v>582</v>
      </c>
      <c r="E488" s="633" t="s">
        <v>552</v>
      </c>
      <c r="F488" s="634" t="s">
        <v>553</v>
      </c>
      <c r="G488" s="633" t="s">
        <v>817</v>
      </c>
      <c r="H488" s="633" t="s">
        <v>1682</v>
      </c>
      <c r="I488" s="633" t="s">
        <v>1683</v>
      </c>
      <c r="J488" s="633" t="s">
        <v>1684</v>
      </c>
      <c r="K488" s="633" t="s">
        <v>1685</v>
      </c>
      <c r="L488" s="635">
        <v>84.605499999999992</v>
      </c>
      <c r="M488" s="635">
        <v>1.0802412000000001</v>
      </c>
      <c r="N488" s="636">
        <v>91.394346846600001</v>
      </c>
    </row>
    <row r="489" spans="1:14" ht="14.4" customHeight="1" x14ac:dyDescent="0.3">
      <c r="A489" s="631" t="s">
        <v>549</v>
      </c>
      <c r="B489" s="632" t="s">
        <v>551</v>
      </c>
      <c r="C489" s="633" t="s">
        <v>581</v>
      </c>
      <c r="D489" s="634" t="s">
        <v>582</v>
      </c>
      <c r="E489" s="633" t="s">
        <v>552</v>
      </c>
      <c r="F489" s="634" t="s">
        <v>553</v>
      </c>
      <c r="G489" s="633" t="s">
        <v>817</v>
      </c>
      <c r="H489" s="633" t="s">
        <v>1686</v>
      </c>
      <c r="I489" s="633" t="s">
        <v>1686</v>
      </c>
      <c r="J489" s="633" t="s">
        <v>1687</v>
      </c>
      <c r="K489" s="633" t="s">
        <v>1688</v>
      </c>
      <c r="L489" s="635">
        <v>5530.35</v>
      </c>
      <c r="M489" s="635">
        <v>2</v>
      </c>
      <c r="N489" s="636">
        <v>11060.7</v>
      </c>
    </row>
    <row r="490" spans="1:14" ht="14.4" customHeight="1" x14ac:dyDescent="0.3">
      <c r="A490" s="631" t="s">
        <v>549</v>
      </c>
      <c r="B490" s="632" t="s">
        <v>551</v>
      </c>
      <c r="C490" s="633" t="s">
        <v>581</v>
      </c>
      <c r="D490" s="634" t="s">
        <v>582</v>
      </c>
      <c r="E490" s="633" t="s">
        <v>554</v>
      </c>
      <c r="F490" s="634" t="s">
        <v>555</v>
      </c>
      <c r="G490" s="633" t="s">
        <v>601</v>
      </c>
      <c r="H490" s="633" t="s">
        <v>1689</v>
      </c>
      <c r="I490" s="633" t="s">
        <v>1690</v>
      </c>
      <c r="J490" s="633" t="s">
        <v>1691</v>
      </c>
      <c r="K490" s="633" t="s">
        <v>1692</v>
      </c>
      <c r="L490" s="635">
        <v>2842.8</v>
      </c>
      <c r="M490" s="635">
        <v>1</v>
      </c>
      <c r="N490" s="636">
        <v>2842.8</v>
      </c>
    </row>
    <row r="491" spans="1:14" ht="14.4" customHeight="1" x14ac:dyDescent="0.3">
      <c r="A491" s="631" t="s">
        <v>549</v>
      </c>
      <c r="B491" s="632" t="s">
        <v>551</v>
      </c>
      <c r="C491" s="633" t="s">
        <v>581</v>
      </c>
      <c r="D491" s="634" t="s">
        <v>582</v>
      </c>
      <c r="E491" s="633" t="s">
        <v>556</v>
      </c>
      <c r="F491" s="634" t="s">
        <v>557</v>
      </c>
      <c r="G491" s="633" t="s">
        <v>601</v>
      </c>
      <c r="H491" s="633" t="s">
        <v>1693</v>
      </c>
      <c r="I491" s="633" t="s">
        <v>1693</v>
      </c>
      <c r="J491" s="633" t="s">
        <v>1694</v>
      </c>
      <c r="K491" s="633" t="s">
        <v>1695</v>
      </c>
      <c r="L491" s="635">
        <v>9021.5774999999994</v>
      </c>
      <c r="M491" s="635">
        <v>16</v>
      </c>
      <c r="N491" s="636">
        <v>144345.24</v>
      </c>
    </row>
    <row r="492" spans="1:14" ht="14.4" customHeight="1" x14ac:dyDescent="0.3">
      <c r="A492" s="631" t="s">
        <v>549</v>
      </c>
      <c r="B492" s="632" t="s">
        <v>551</v>
      </c>
      <c r="C492" s="633" t="s">
        <v>581</v>
      </c>
      <c r="D492" s="634" t="s">
        <v>582</v>
      </c>
      <c r="E492" s="633" t="s">
        <v>558</v>
      </c>
      <c r="F492" s="634" t="s">
        <v>559</v>
      </c>
      <c r="G492" s="633"/>
      <c r="H492" s="633"/>
      <c r="I492" s="633" t="s">
        <v>1696</v>
      </c>
      <c r="J492" s="633" t="s">
        <v>1697</v>
      </c>
      <c r="K492" s="633"/>
      <c r="L492" s="635">
        <v>3105</v>
      </c>
      <c r="M492" s="635">
        <v>2</v>
      </c>
      <c r="N492" s="636">
        <v>6210</v>
      </c>
    </row>
    <row r="493" spans="1:14" ht="14.4" customHeight="1" x14ac:dyDescent="0.3">
      <c r="A493" s="631" t="s">
        <v>549</v>
      </c>
      <c r="B493" s="632" t="s">
        <v>551</v>
      </c>
      <c r="C493" s="633" t="s">
        <v>581</v>
      </c>
      <c r="D493" s="634" t="s">
        <v>582</v>
      </c>
      <c r="E493" s="633" t="s">
        <v>560</v>
      </c>
      <c r="F493" s="634" t="s">
        <v>561</v>
      </c>
      <c r="G493" s="633"/>
      <c r="H493" s="633"/>
      <c r="I493" s="633" t="s">
        <v>1698</v>
      </c>
      <c r="J493" s="633" t="s">
        <v>1699</v>
      </c>
      <c r="K493" s="633" t="s">
        <v>1700</v>
      </c>
      <c r="L493" s="635">
        <v>16330</v>
      </c>
      <c r="M493" s="635">
        <v>32</v>
      </c>
      <c r="N493" s="636">
        <v>522560</v>
      </c>
    </row>
    <row r="494" spans="1:14" ht="14.4" customHeight="1" x14ac:dyDescent="0.3">
      <c r="A494" s="631" t="s">
        <v>549</v>
      </c>
      <c r="B494" s="632" t="s">
        <v>551</v>
      </c>
      <c r="C494" s="633" t="s">
        <v>583</v>
      </c>
      <c r="D494" s="634" t="s">
        <v>584</v>
      </c>
      <c r="E494" s="633" t="s">
        <v>552</v>
      </c>
      <c r="F494" s="634" t="s">
        <v>553</v>
      </c>
      <c r="G494" s="633" t="s">
        <v>601</v>
      </c>
      <c r="H494" s="633" t="s">
        <v>614</v>
      </c>
      <c r="I494" s="633" t="s">
        <v>615</v>
      </c>
      <c r="J494" s="633" t="s">
        <v>616</v>
      </c>
      <c r="K494" s="633" t="s">
        <v>617</v>
      </c>
      <c r="L494" s="635">
        <v>84.569817141310438</v>
      </c>
      <c r="M494" s="635">
        <v>10</v>
      </c>
      <c r="N494" s="636">
        <v>845.69817141310432</v>
      </c>
    </row>
    <row r="495" spans="1:14" ht="14.4" customHeight="1" x14ac:dyDescent="0.3">
      <c r="A495" s="631" t="s">
        <v>549</v>
      </c>
      <c r="B495" s="632" t="s">
        <v>551</v>
      </c>
      <c r="C495" s="633" t="s">
        <v>583</v>
      </c>
      <c r="D495" s="634" t="s">
        <v>584</v>
      </c>
      <c r="E495" s="633" t="s">
        <v>552</v>
      </c>
      <c r="F495" s="634" t="s">
        <v>553</v>
      </c>
      <c r="G495" s="633" t="s">
        <v>601</v>
      </c>
      <c r="H495" s="633" t="s">
        <v>1701</v>
      </c>
      <c r="I495" s="633" t="s">
        <v>1702</v>
      </c>
      <c r="J495" s="633" t="s">
        <v>1703</v>
      </c>
      <c r="K495" s="633" t="s">
        <v>1704</v>
      </c>
      <c r="L495" s="635">
        <v>97.189859784299912</v>
      </c>
      <c r="M495" s="635">
        <v>6</v>
      </c>
      <c r="N495" s="636">
        <v>583.13915870579945</v>
      </c>
    </row>
    <row r="496" spans="1:14" ht="14.4" customHeight="1" x14ac:dyDescent="0.3">
      <c r="A496" s="631" t="s">
        <v>549</v>
      </c>
      <c r="B496" s="632" t="s">
        <v>551</v>
      </c>
      <c r="C496" s="633" t="s">
        <v>583</v>
      </c>
      <c r="D496" s="634" t="s">
        <v>584</v>
      </c>
      <c r="E496" s="633" t="s">
        <v>552</v>
      </c>
      <c r="F496" s="634" t="s">
        <v>553</v>
      </c>
      <c r="G496" s="633" t="s">
        <v>601</v>
      </c>
      <c r="H496" s="633" t="s">
        <v>700</v>
      </c>
      <c r="I496" s="633" t="s">
        <v>246</v>
      </c>
      <c r="J496" s="633" t="s">
        <v>701</v>
      </c>
      <c r="K496" s="633"/>
      <c r="L496" s="635">
        <v>46.14</v>
      </c>
      <c r="M496" s="635">
        <v>1</v>
      </c>
      <c r="N496" s="636">
        <v>46.14</v>
      </c>
    </row>
    <row r="497" spans="1:14" ht="14.4" customHeight="1" x14ac:dyDescent="0.3">
      <c r="A497" s="631" t="s">
        <v>549</v>
      </c>
      <c r="B497" s="632" t="s">
        <v>551</v>
      </c>
      <c r="C497" s="633" t="s">
        <v>583</v>
      </c>
      <c r="D497" s="634" t="s">
        <v>584</v>
      </c>
      <c r="E497" s="633" t="s">
        <v>552</v>
      </c>
      <c r="F497" s="634" t="s">
        <v>553</v>
      </c>
      <c r="G497" s="633" t="s">
        <v>601</v>
      </c>
      <c r="H497" s="633" t="s">
        <v>1705</v>
      </c>
      <c r="I497" s="633" t="s">
        <v>1706</v>
      </c>
      <c r="J497" s="633" t="s">
        <v>1707</v>
      </c>
      <c r="K497" s="633" t="s">
        <v>1708</v>
      </c>
      <c r="L497" s="635">
        <v>303.69999999999982</v>
      </c>
      <c r="M497" s="635">
        <v>1</v>
      </c>
      <c r="N497" s="636">
        <v>303.69999999999982</v>
      </c>
    </row>
    <row r="498" spans="1:14" ht="14.4" customHeight="1" x14ac:dyDescent="0.3">
      <c r="A498" s="631" t="s">
        <v>549</v>
      </c>
      <c r="B498" s="632" t="s">
        <v>551</v>
      </c>
      <c r="C498" s="633" t="s">
        <v>583</v>
      </c>
      <c r="D498" s="634" t="s">
        <v>584</v>
      </c>
      <c r="E498" s="633" t="s">
        <v>552</v>
      </c>
      <c r="F498" s="634" t="s">
        <v>553</v>
      </c>
      <c r="G498" s="633" t="s">
        <v>601</v>
      </c>
      <c r="H498" s="633" t="s">
        <v>1111</v>
      </c>
      <c r="I498" s="633" t="s">
        <v>1112</v>
      </c>
      <c r="J498" s="633" t="s">
        <v>1113</v>
      </c>
      <c r="K498" s="633" t="s">
        <v>1114</v>
      </c>
      <c r="L498" s="635">
        <v>57.83</v>
      </c>
      <c r="M498" s="635">
        <v>1</v>
      </c>
      <c r="N498" s="636">
        <v>57.83</v>
      </c>
    </row>
    <row r="499" spans="1:14" ht="14.4" customHeight="1" x14ac:dyDescent="0.3">
      <c r="A499" s="631" t="s">
        <v>549</v>
      </c>
      <c r="B499" s="632" t="s">
        <v>551</v>
      </c>
      <c r="C499" s="633" t="s">
        <v>583</v>
      </c>
      <c r="D499" s="634" t="s">
        <v>584</v>
      </c>
      <c r="E499" s="633" t="s">
        <v>552</v>
      </c>
      <c r="F499" s="634" t="s">
        <v>553</v>
      </c>
      <c r="G499" s="633" t="s">
        <v>601</v>
      </c>
      <c r="H499" s="633" t="s">
        <v>1635</v>
      </c>
      <c r="I499" s="633" t="s">
        <v>1636</v>
      </c>
      <c r="J499" s="633" t="s">
        <v>1637</v>
      </c>
      <c r="K499" s="633" t="s">
        <v>1638</v>
      </c>
      <c r="L499" s="635">
        <v>109.77</v>
      </c>
      <c r="M499" s="635">
        <v>2</v>
      </c>
      <c r="N499" s="636">
        <v>219.54</v>
      </c>
    </row>
    <row r="500" spans="1:14" ht="14.4" customHeight="1" x14ac:dyDescent="0.3">
      <c r="A500" s="631" t="s">
        <v>549</v>
      </c>
      <c r="B500" s="632" t="s">
        <v>551</v>
      </c>
      <c r="C500" s="633" t="s">
        <v>583</v>
      </c>
      <c r="D500" s="634" t="s">
        <v>584</v>
      </c>
      <c r="E500" s="633" t="s">
        <v>552</v>
      </c>
      <c r="F500" s="634" t="s">
        <v>553</v>
      </c>
      <c r="G500" s="633" t="s">
        <v>601</v>
      </c>
      <c r="H500" s="633" t="s">
        <v>1639</v>
      </c>
      <c r="I500" s="633" t="s">
        <v>246</v>
      </c>
      <c r="J500" s="633" t="s">
        <v>1640</v>
      </c>
      <c r="K500" s="633"/>
      <c r="L500" s="635">
        <v>269.84664599184504</v>
      </c>
      <c r="M500" s="635">
        <v>1</v>
      </c>
      <c r="N500" s="636">
        <v>269.84664599184504</v>
      </c>
    </row>
    <row r="501" spans="1:14" ht="14.4" customHeight="1" x14ac:dyDescent="0.3">
      <c r="A501" s="631" t="s">
        <v>549</v>
      </c>
      <c r="B501" s="632" t="s">
        <v>551</v>
      </c>
      <c r="C501" s="633" t="s">
        <v>583</v>
      </c>
      <c r="D501" s="634" t="s">
        <v>584</v>
      </c>
      <c r="E501" s="633" t="s">
        <v>552</v>
      </c>
      <c r="F501" s="634" t="s">
        <v>553</v>
      </c>
      <c r="G501" s="633" t="s">
        <v>601</v>
      </c>
      <c r="H501" s="633" t="s">
        <v>1709</v>
      </c>
      <c r="I501" s="633" t="s">
        <v>1710</v>
      </c>
      <c r="J501" s="633" t="s">
        <v>1711</v>
      </c>
      <c r="K501" s="633" t="s">
        <v>1712</v>
      </c>
      <c r="L501" s="635">
        <v>37.74</v>
      </c>
      <c r="M501" s="635">
        <v>1</v>
      </c>
      <c r="N501" s="636">
        <v>37.74</v>
      </c>
    </row>
    <row r="502" spans="1:14" ht="14.4" customHeight="1" x14ac:dyDescent="0.3">
      <c r="A502" s="631" t="s">
        <v>549</v>
      </c>
      <c r="B502" s="632" t="s">
        <v>551</v>
      </c>
      <c r="C502" s="633" t="s">
        <v>583</v>
      </c>
      <c r="D502" s="634" t="s">
        <v>584</v>
      </c>
      <c r="E502" s="633" t="s">
        <v>552</v>
      </c>
      <c r="F502" s="634" t="s">
        <v>553</v>
      </c>
      <c r="G502" s="633" t="s">
        <v>817</v>
      </c>
      <c r="H502" s="633" t="s">
        <v>822</v>
      </c>
      <c r="I502" s="633" t="s">
        <v>823</v>
      </c>
      <c r="J502" s="633" t="s">
        <v>824</v>
      </c>
      <c r="K502" s="633" t="s">
        <v>825</v>
      </c>
      <c r="L502" s="635">
        <v>85.48</v>
      </c>
      <c r="M502" s="635">
        <v>2</v>
      </c>
      <c r="N502" s="636">
        <v>170.96</v>
      </c>
    </row>
    <row r="503" spans="1:14" ht="14.4" customHeight="1" x14ac:dyDescent="0.3">
      <c r="A503" s="631" t="s">
        <v>549</v>
      </c>
      <c r="B503" s="632" t="s">
        <v>551</v>
      </c>
      <c r="C503" s="633" t="s">
        <v>583</v>
      </c>
      <c r="D503" s="634" t="s">
        <v>584</v>
      </c>
      <c r="E503" s="633" t="s">
        <v>564</v>
      </c>
      <c r="F503" s="634" t="s">
        <v>565</v>
      </c>
      <c r="G503" s="633" t="s">
        <v>601</v>
      </c>
      <c r="H503" s="633" t="s">
        <v>1174</v>
      </c>
      <c r="I503" s="633" t="s">
        <v>1175</v>
      </c>
      <c r="J503" s="633" t="s">
        <v>913</v>
      </c>
      <c r="K503" s="633" t="s">
        <v>1176</v>
      </c>
      <c r="L503" s="635">
        <v>33.409999999999997</v>
      </c>
      <c r="M503" s="635">
        <v>1</v>
      </c>
      <c r="N503" s="636">
        <v>33.409999999999997</v>
      </c>
    </row>
    <row r="504" spans="1:14" ht="14.4" customHeight="1" x14ac:dyDescent="0.3">
      <c r="A504" s="631" t="s">
        <v>549</v>
      </c>
      <c r="B504" s="632" t="s">
        <v>551</v>
      </c>
      <c r="C504" s="633" t="s">
        <v>585</v>
      </c>
      <c r="D504" s="634" t="s">
        <v>586</v>
      </c>
      <c r="E504" s="633" t="s">
        <v>552</v>
      </c>
      <c r="F504" s="634" t="s">
        <v>553</v>
      </c>
      <c r="G504" s="633"/>
      <c r="H504" s="633" t="s">
        <v>1713</v>
      </c>
      <c r="I504" s="633" t="s">
        <v>1713</v>
      </c>
      <c r="J504" s="633" t="s">
        <v>1714</v>
      </c>
      <c r="K504" s="633" t="s">
        <v>1715</v>
      </c>
      <c r="L504" s="635">
        <v>391.00000000000006</v>
      </c>
      <c r="M504" s="635">
        <v>2.7169999999999996</v>
      </c>
      <c r="N504" s="636">
        <v>1062.347</v>
      </c>
    </row>
    <row r="505" spans="1:14" ht="14.4" customHeight="1" x14ac:dyDescent="0.3">
      <c r="A505" s="631" t="s">
        <v>549</v>
      </c>
      <c r="B505" s="632" t="s">
        <v>551</v>
      </c>
      <c r="C505" s="633" t="s">
        <v>585</v>
      </c>
      <c r="D505" s="634" t="s">
        <v>586</v>
      </c>
      <c r="E505" s="633" t="s">
        <v>552</v>
      </c>
      <c r="F505" s="634" t="s">
        <v>553</v>
      </c>
      <c r="G505" s="633"/>
      <c r="H505" s="633" t="s">
        <v>1716</v>
      </c>
      <c r="I505" s="633" t="s">
        <v>1716</v>
      </c>
      <c r="J505" s="633" t="s">
        <v>1714</v>
      </c>
      <c r="K505" s="633" t="s">
        <v>1717</v>
      </c>
      <c r="L505" s="635">
        <v>247.24999999999997</v>
      </c>
      <c r="M505" s="635">
        <v>1.429</v>
      </c>
      <c r="N505" s="636">
        <v>353.32024999999999</v>
      </c>
    </row>
    <row r="506" spans="1:14" ht="14.4" customHeight="1" x14ac:dyDescent="0.3">
      <c r="A506" s="631" t="s">
        <v>549</v>
      </c>
      <c r="B506" s="632" t="s">
        <v>551</v>
      </c>
      <c r="C506" s="633" t="s">
        <v>585</v>
      </c>
      <c r="D506" s="634" t="s">
        <v>586</v>
      </c>
      <c r="E506" s="633" t="s">
        <v>552</v>
      </c>
      <c r="F506" s="634" t="s">
        <v>553</v>
      </c>
      <c r="G506" s="633"/>
      <c r="H506" s="633" t="s">
        <v>1718</v>
      </c>
      <c r="I506" s="633" t="s">
        <v>1718</v>
      </c>
      <c r="J506" s="633" t="s">
        <v>1714</v>
      </c>
      <c r="K506" s="633" t="s">
        <v>1719</v>
      </c>
      <c r="L506" s="635">
        <v>746.34999999999991</v>
      </c>
      <c r="M506" s="635">
        <v>2.5628690000000001</v>
      </c>
      <c r="N506" s="636">
        <v>1912.7972781499998</v>
      </c>
    </row>
    <row r="507" spans="1:14" ht="14.4" customHeight="1" x14ac:dyDescent="0.3">
      <c r="A507" s="631" t="s">
        <v>549</v>
      </c>
      <c r="B507" s="632" t="s">
        <v>551</v>
      </c>
      <c r="C507" s="633" t="s">
        <v>585</v>
      </c>
      <c r="D507" s="634" t="s">
        <v>586</v>
      </c>
      <c r="E507" s="633" t="s">
        <v>552</v>
      </c>
      <c r="F507" s="634" t="s">
        <v>553</v>
      </c>
      <c r="G507" s="633" t="s">
        <v>601</v>
      </c>
      <c r="H507" s="633" t="s">
        <v>602</v>
      </c>
      <c r="I507" s="633" t="s">
        <v>602</v>
      </c>
      <c r="J507" s="633" t="s">
        <v>603</v>
      </c>
      <c r="K507" s="633" t="s">
        <v>604</v>
      </c>
      <c r="L507" s="635">
        <v>179.4</v>
      </c>
      <c r="M507" s="635">
        <v>34</v>
      </c>
      <c r="N507" s="636">
        <v>6099.6</v>
      </c>
    </row>
    <row r="508" spans="1:14" ht="14.4" customHeight="1" x14ac:dyDescent="0.3">
      <c r="A508" s="631" t="s">
        <v>549</v>
      </c>
      <c r="B508" s="632" t="s">
        <v>551</v>
      </c>
      <c r="C508" s="633" t="s">
        <v>585</v>
      </c>
      <c r="D508" s="634" t="s">
        <v>586</v>
      </c>
      <c r="E508" s="633" t="s">
        <v>552</v>
      </c>
      <c r="F508" s="634" t="s">
        <v>553</v>
      </c>
      <c r="G508" s="633" t="s">
        <v>601</v>
      </c>
      <c r="H508" s="633" t="s">
        <v>605</v>
      </c>
      <c r="I508" s="633" t="s">
        <v>605</v>
      </c>
      <c r="J508" s="633" t="s">
        <v>606</v>
      </c>
      <c r="K508" s="633" t="s">
        <v>607</v>
      </c>
      <c r="L508" s="635">
        <v>181.59</v>
      </c>
      <c r="M508" s="635">
        <v>3</v>
      </c>
      <c r="N508" s="636">
        <v>544.77</v>
      </c>
    </row>
    <row r="509" spans="1:14" ht="14.4" customHeight="1" x14ac:dyDescent="0.3">
      <c r="A509" s="631" t="s">
        <v>549</v>
      </c>
      <c r="B509" s="632" t="s">
        <v>551</v>
      </c>
      <c r="C509" s="633" t="s">
        <v>585</v>
      </c>
      <c r="D509" s="634" t="s">
        <v>586</v>
      </c>
      <c r="E509" s="633" t="s">
        <v>552</v>
      </c>
      <c r="F509" s="634" t="s">
        <v>553</v>
      </c>
      <c r="G509" s="633" t="s">
        <v>601</v>
      </c>
      <c r="H509" s="633" t="s">
        <v>1720</v>
      </c>
      <c r="I509" s="633" t="s">
        <v>1720</v>
      </c>
      <c r="J509" s="633" t="s">
        <v>1217</v>
      </c>
      <c r="K509" s="633" t="s">
        <v>607</v>
      </c>
      <c r="L509" s="635">
        <v>149.5</v>
      </c>
      <c r="M509" s="635">
        <v>3</v>
      </c>
      <c r="N509" s="636">
        <v>448.5</v>
      </c>
    </row>
    <row r="510" spans="1:14" ht="14.4" customHeight="1" x14ac:dyDescent="0.3">
      <c r="A510" s="631" t="s">
        <v>549</v>
      </c>
      <c r="B510" s="632" t="s">
        <v>551</v>
      </c>
      <c r="C510" s="633" t="s">
        <v>585</v>
      </c>
      <c r="D510" s="634" t="s">
        <v>586</v>
      </c>
      <c r="E510" s="633" t="s">
        <v>552</v>
      </c>
      <c r="F510" s="634" t="s">
        <v>553</v>
      </c>
      <c r="G510" s="633" t="s">
        <v>601</v>
      </c>
      <c r="H510" s="633" t="s">
        <v>1721</v>
      </c>
      <c r="I510" s="633" t="s">
        <v>1721</v>
      </c>
      <c r="J510" s="633" t="s">
        <v>1217</v>
      </c>
      <c r="K510" s="633" t="s">
        <v>1722</v>
      </c>
      <c r="L510" s="635">
        <v>132.25</v>
      </c>
      <c r="M510" s="635">
        <v>3</v>
      </c>
      <c r="N510" s="636">
        <v>396.75</v>
      </c>
    </row>
    <row r="511" spans="1:14" ht="14.4" customHeight="1" x14ac:dyDescent="0.3">
      <c r="A511" s="631" t="s">
        <v>549</v>
      </c>
      <c r="B511" s="632" t="s">
        <v>551</v>
      </c>
      <c r="C511" s="633" t="s">
        <v>585</v>
      </c>
      <c r="D511" s="634" t="s">
        <v>586</v>
      </c>
      <c r="E511" s="633" t="s">
        <v>552</v>
      </c>
      <c r="F511" s="634" t="s">
        <v>553</v>
      </c>
      <c r="G511" s="633" t="s">
        <v>601</v>
      </c>
      <c r="H511" s="633" t="s">
        <v>1216</v>
      </c>
      <c r="I511" s="633" t="s">
        <v>1216</v>
      </c>
      <c r="J511" s="633" t="s">
        <v>1217</v>
      </c>
      <c r="K511" s="633" t="s">
        <v>1218</v>
      </c>
      <c r="L511" s="635">
        <v>232.30000000000004</v>
      </c>
      <c r="M511" s="635">
        <v>3</v>
      </c>
      <c r="N511" s="636">
        <v>696.90000000000009</v>
      </c>
    </row>
    <row r="512" spans="1:14" ht="14.4" customHeight="1" x14ac:dyDescent="0.3">
      <c r="A512" s="631" t="s">
        <v>549</v>
      </c>
      <c r="B512" s="632" t="s">
        <v>551</v>
      </c>
      <c r="C512" s="633" t="s">
        <v>585</v>
      </c>
      <c r="D512" s="634" t="s">
        <v>586</v>
      </c>
      <c r="E512" s="633" t="s">
        <v>552</v>
      </c>
      <c r="F512" s="634" t="s">
        <v>553</v>
      </c>
      <c r="G512" s="633" t="s">
        <v>601</v>
      </c>
      <c r="H512" s="633" t="s">
        <v>608</v>
      </c>
      <c r="I512" s="633" t="s">
        <v>608</v>
      </c>
      <c r="J512" s="633" t="s">
        <v>603</v>
      </c>
      <c r="K512" s="633" t="s">
        <v>609</v>
      </c>
      <c r="L512" s="635">
        <v>97.17979476654088</v>
      </c>
      <c r="M512" s="635">
        <v>16</v>
      </c>
      <c r="N512" s="636">
        <v>1554.8767162646541</v>
      </c>
    </row>
    <row r="513" spans="1:14" ht="14.4" customHeight="1" x14ac:dyDescent="0.3">
      <c r="A513" s="631" t="s">
        <v>549</v>
      </c>
      <c r="B513" s="632" t="s">
        <v>551</v>
      </c>
      <c r="C513" s="633" t="s">
        <v>585</v>
      </c>
      <c r="D513" s="634" t="s">
        <v>586</v>
      </c>
      <c r="E513" s="633" t="s">
        <v>552</v>
      </c>
      <c r="F513" s="634" t="s">
        <v>553</v>
      </c>
      <c r="G513" s="633" t="s">
        <v>601</v>
      </c>
      <c r="H513" s="633" t="s">
        <v>1219</v>
      </c>
      <c r="I513" s="633" t="s">
        <v>1219</v>
      </c>
      <c r="J513" s="633" t="s">
        <v>603</v>
      </c>
      <c r="K513" s="633" t="s">
        <v>1220</v>
      </c>
      <c r="L513" s="635">
        <v>97.75</v>
      </c>
      <c r="M513" s="635">
        <v>5</v>
      </c>
      <c r="N513" s="636">
        <v>488.75</v>
      </c>
    </row>
    <row r="514" spans="1:14" ht="14.4" customHeight="1" x14ac:dyDescent="0.3">
      <c r="A514" s="631" t="s">
        <v>549</v>
      </c>
      <c r="B514" s="632" t="s">
        <v>551</v>
      </c>
      <c r="C514" s="633" t="s">
        <v>585</v>
      </c>
      <c r="D514" s="634" t="s">
        <v>586</v>
      </c>
      <c r="E514" s="633" t="s">
        <v>552</v>
      </c>
      <c r="F514" s="634" t="s">
        <v>553</v>
      </c>
      <c r="G514" s="633" t="s">
        <v>601</v>
      </c>
      <c r="H514" s="633" t="s">
        <v>610</v>
      </c>
      <c r="I514" s="633" t="s">
        <v>611</v>
      </c>
      <c r="J514" s="633" t="s">
        <v>612</v>
      </c>
      <c r="K514" s="633" t="s">
        <v>613</v>
      </c>
      <c r="L514" s="635">
        <v>53.68739277690041</v>
      </c>
      <c r="M514" s="635">
        <v>8</v>
      </c>
      <c r="N514" s="636">
        <v>429.49914221520328</v>
      </c>
    </row>
    <row r="515" spans="1:14" ht="14.4" customHeight="1" x14ac:dyDescent="0.3">
      <c r="A515" s="631" t="s">
        <v>549</v>
      </c>
      <c r="B515" s="632" t="s">
        <v>551</v>
      </c>
      <c r="C515" s="633" t="s">
        <v>585</v>
      </c>
      <c r="D515" s="634" t="s">
        <v>586</v>
      </c>
      <c r="E515" s="633" t="s">
        <v>552</v>
      </c>
      <c r="F515" s="634" t="s">
        <v>553</v>
      </c>
      <c r="G515" s="633" t="s">
        <v>601</v>
      </c>
      <c r="H515" s="633" t="s">
        <v>614</v>
      </c>
      <c r="I515" s="633" t="s">
        <v>615</v>
      </c>
      <c r="J515" s="633" t="s">
        <v>616</v>
      </c>
      <c r="K515" s="633" t="s">
        <v>617</v>
      </c>
      <c r="L515" s="635">
        <v>84.626666666666665</v>
      </c>
      <c r="M515" s="635">
        <v>3</v>
      </c>
      <c r="N515" s="636">
        <v>253.88</v>
      </c>
    </row>
    <row r="516" spans="1:14" ht="14.4" customHeight="1" x14ac:dyDescent="0.3">
      <c r="A516" s="631" t="s">
        <v>549</v>
      </c>
      <c r="B516" s="632" t="s">
        <v>551</v>
      </c>
      <c r="C516" s="633" t="s">
        <v>585</v>
      </c>
      <c r="D516" s="634" t="s">
        <v>586</v>
      </c>
      <c r="E516" s="633" t="s">
        <v>552</v>
      </c>
      <c r="F516" s="634" t="s">
        <v>553</v>
      </c>
      <c r="G516" s="633" t="s">
        <v>601</v>
      </c>
      <c r="H516" s="633" t="s">
        <v>618</v>
      </c>
      <c r="I516" s="633" t="s">
        <v>619</v>
      </c>
      <c r="J516" s="633" t="s">
        <v>620</v>
      </c>
      <c r="K516" s="633" t="s">
        <v>621</v>
      </c>
      <c r="L516" s="635">
        <v>95.027609445778779</v>
      </c>
      <c r="M516" s="635">
        <v>30</v>
      </c>
      <c r="N516" s="636">
        <v>2850.8282833733633</v>
      </c>
    </row>
    <row r="517" spans="1:14" ht="14.4" customHeight="1" x14ac:dyDescent="0.3">
      <c r="A517" s="631" t="s">
        <v>549</v>
      </c>
      <c r="B517" s="632" t="s">
        <v>551</v>
      </c>
      <c r="C517" s="633" t="s">
        <v>585</v>
      </c>
      <c r="D517" s="634" t="s">
        <v>586</v>
      </c>
      <c r="E517" s="633" t="s">
        <v>552</v>
      </c>
      <c r="F517" s="634" t="s">
        <v>553</v>
      </c>
      <c r="G517" s="633" t="s">
        <v>601</v>
      </c>
      <c r="H517" s="633" t="s">
        <v>945</v>
      </c>
      <c r="I517" s="633" t="s">
        <v>946</v>
      </c>
      <c r="J517" s="633" t="s">
        <v>947</v>
      </c>
      <c r="K517" s="633" t="s">
        <v>632</v>
      </c>
      <c r="L517" s="635">
        <v>56.218804112622372</v>
      </c>
      <c r="M517" s="635">
        <v>9</v>
      </c>
      <c r="N517" s="636">
        <v>505.96923701360134</v>
      </c>
    </row>
    <row r="518" spans="1:14" ht="14.4" customHeight="1" x14ac:dyDescent="0.3">
      <c r="A518" s="631" t="s">
        <v>549</v>
      </c>
      <c r="B518" s="632" t="s">
        <v>551</v>
      </c>
      <c r="C518" s="633" t="s">
        <v>585</v>
      </c>
      <c r="D518" s="634" t="s">
        <v>586</v>
      </c>
      <c r="E518" s="633" t="s">
        <v>552</v>
      </c>
      <c r="F518" s="634" t="s">
        <v>553</v>
      </c>
      <c r="G518" s="633" t="s">
        <v>601</v>
      </c>
      <c r="H518" s="633" t="s">
        <v>626</v>
      </c>
      <c r="I518" s="633" t="s">
        <v>627</v>
      </c>
      <c r="J518" s="633" t="s">
        <v>624</v>
      </c>
      <c r="K518" s="633" t="s">
        <v>628</v>
      </c>
      <c r="L518" s="635">
        <v>65.229482684513243</v>
      </c>
      <c r="M518" s="635">
        <v>2</v>
      </c>
      <c r="N518" s="636">
        <v>130.45896536902649</v>
      </c>
    </row>
    <row r="519" spans="1:14" ht="14.4" customHeight="1" x14ac:dyDescent="0.3">
      <c r="A519" s="631" t="s">
        <v>549</v>
      </c>
      <c r="B519" s="632" t="s">
        <v>551</v>
      </c>
      <c r="C519" s="633" t="s">
        <v>585</v>
      </c>
      <c r="D519" s="634" t="s">
        <v>586</v>
      </c>
      <c r="E519" s="633" t="s">
        <v>552</v>
      </c>
      <c r="F519" s="634" t="s">
        <v>553</v>
      </c>
      <c r="G519" s="633" t="s">
        <v>601</v>
      </c>
      <c r="H519" s="633" t="s">
        <v>948</v>
      </c>
      <c r="I519" s="633" t="s">
        <v>949</v>
      </c>
      <c r="J519" s="633" t="s">
        <v>950</v>
      </c>
      <c r="K519" s="633" t="s">
        <v>613</v>
      </c>
      <c r="L519" s="635">
        <v>41.999693858680203</v>
      </c>
      <c r="M519" s="635">
        <v>1</v>
      </c>
      <c r="N519" s="636">
        <v>41.999693858680203</v>
      </c>
    </row>
    <row r="520" spans="1:14" ht="14.4" customHeight="1" x14ac:dyDescent="0.3">
      <c r="A520" s="631" t="s">
        <v>549</v>
      </c>
      <c r="B520" s="632" t="s">
        <v>551</v>
      </c>
      <c r="C520" s="633" t="s">
        <v>585</v>
      </c>
      <c r="D520" s="634" t="s">
        <v>586</v>
      </c>
      <c r="E520" s="633" t="s">
        <v>552</v>
      </c>
      <c r="F520" s="634" t="s">
        <v>553</v>
      </c>
      <c r="G520" s="633" t="s">
        <v>601</v>
      </c>
      <c r="H520" s="633" t="s">
        <v>951</v>
      </c>
      <c r="I520" s="633" t="s">
        <v>952</v>
      </c>
      <c r="J520" s="633" t="s">
        <v>950</v>
      </c>
      <c r="K520" s="633" t="s">
        <v>953</v>
      </c>
      <c r="L520" s="635">
        <v>81.170261988651774</v>
      </c>
      <c r="M520" s="635">
        <v>4</v>
      </c>
      <c r="N520" s="636">
        <v>324.6810479546071</v>
      </c>
    </row>
    <row r="521" spans="1:14" ht="14.4" customHeight="1" x14ac:dyDescent="0.3">
      <c r="A521" s="631" t="s">
        <v>549</v>
      </c>
      <c r="B521" s="632" t="s">
        <v>551</v>
      </c>
      <c r="C521" s="633" t="s">
        <v>585</v>
      </c>
      <c r="D521" s="634" t="s">
        <v>586</v>
      </c>
      <c r="E521" s="633" t="s">
        <v>552</v>
      </c>
      <c r="F521" s="634" t="s">
        <v>553</v>
      </c>
      <c r="G521" s="633" t="s">
        <v>601</v>
      </c>
      <c r="H521" s="633" t="s">
        <v>633</v>
      </c>
      <c r="I521" s="633" t="s">
        <v>634</v>
      </c>
      <c r="J521" s="633" t="s">
        <v>635</v>
      </c>
      <c r="K521" s="633" t="s">
        <v>636</v>
      </c>
      <c r="L521" s="635">
        <v>61.899808661147901</v>
      </c>
      <c r="M521" s="635">
        <v>1</v>
      </c>
      <c r="N521" s="636">
        <v>61.899808661147901</v>
      </c>
    </row>
    <row r="522" spans="1:14" ht="14.4" customHeight="1" x14ac:dyDescent="0.3">
      <c r="A522" s="631" t="s">
        <v>549</v>
      </c>
      <c r="B522" s="632" t="s">
        <v>551</v>
      </c>
      <c r="C522" s="633" t="s">
        <v>585</v>
      </c>
      <c r="D522" s="634" t="s">
        <v>586</v>
      </c>
      <c r="E522" s="633" t="s">
        <v>552</v>
      </c>
      <c r="F522" s="634" t="s">
        <v>553</v>
      </c>
      <c r="G522" s="633" t="s">
        <v>601</v>
      </c>
      <c r="H522" s="633" t="s">
        <v>958</v>
      </c>
      <c r="I522" s="633" t="s">
        <v>959</v>
      </c>
      <c r="J522" s="633" t="s">
        <v>960</v>
      </c>
      <c r="K522" s="633" t="s">
        <v>961</v>
      </c>
      <c r="L522" s="635">
        <v>176.31</v>
      </c>
      <c r="M522" s="635">
        <v>1</v>
      </c>
      <c r="N522" s="636">
        <v>176.31</v>
      </c>
    </row>
    <row r="523" spans="1:14" ht="14.4" customHeight="1" x14ac:dyDescent="0.3">
      <c r="A523" s="631" t="s">
        <v>549</v>
      </c>
      <c r="B523" s="632" t="s">
        <v>551</v>
      </c>
      <c r="C523" s="633" t="s">
        <v>585</v>
      </c>
      <c r="D523" s="634" t="s">
        <v>586</v>
      </c>
      <c r="E523" s="633" t="s">
        <v>552</v>
      </c>
      <c r="F523" s="634" t="s">
        <v>553</v>
      </c>
      <c r="G523" s="633" t="s">
        <v>601</v>
      </c>
      <c r="H523" s="633" t="s">
        <v>965</v>
      </c>
      <c r="I523" s="633" t="s">
        <v>966</v>
      </c>
      <c r="J523" s="633" t="s">
        <v>967</v>
      </c>
      <c r="K523" s="633" t="s">
        <v>968</v>
      </c>
      <c r="L523" s="635">
        <v>39.466666666666661</v>
      </c>
      <c r="M523" s="635">
        <v>3</v>
      </c>
      <c r="N523" s="636">
        <v>118.39999999999998</v>
      </c>
    </row>
    <row r="524" spans="1:14" ht="14.4" customHeight="1" x14ac:dyDescent="0.3">
      <c r="A524" s="631" t="s">
        <v>549</v>
      </c>
      <c r="B524" s="632" t="s">
        <v>551</v>
      </c>
      <c r="C524" s="633" t="s">
        <v>585</v>
      </c>
      <c r="D524" s="634" t="s">
        <v>586</v>
      </c>
      <c r="E524" s="633" t="s">
        <v>552</v>
      </c>
      <c r="F524" s="634" t="s">
        <v>553</v>
      </c>
      <c r="G524" s="633" t="s">
        <v>601</v>
      </c>
      <c r="H524" s="633" t="s">
        <v>637</v>
      </c>
      <c r="I524" s="633" t="s">
        <v>638</v>
      </c>
      <c r="J524" s="633" t="s">
        <v>639</v>
      </c>
      <c r="K524" s="633" t="s">
        <v>640</v>
      </c>
      <c r="L524" s="635">
        <v>60.349999999999994</v>
      </c>
      <c r="M524" s="635">
        <v>4</v>
      </c>
      <c r="N524" s="636">
        <v>241.39999999999998</v>
      </c>
    </row>
    <row r="525" spans="1:14" ht="14.4" customHeight="1" x14ac:dyDescent="0.3">
      <c r="A525" s="631" t="s">
        <v>549</v>
      </c>
      <c r="B525" s="632" t="s">
        <v>551</v>
      </c>
      <c r="C525" s="633" t="s">
        <v>585</v>
      </c>
      <c r="D525" s="634" t="s">
        <v>586</v>
      </c>
      <c r="E525" s="633" t="s">
        <v>552</v>
      </c>
      <c r="F525" s="634" t="s">
        <v>553</v>
      </c>
      <c r="G525" s="633" t="s">
        <v>601</v>
      </c>
      <c r="H525" s="633" t="s">
        <v>1221</v>
      </c>
      <c r="I525" s="633" t="s">
        <v>1222</v>
      </c>
      <c r="J525" s="633" t="s">
        <v>1223</v>
      </c>
      <c r="K525" s="633" t="s">
        <v>1224</v>
      </c>
      <c r="L525" s="635">
        <v>598.61569250056198</v>
      </c>
      <c r="M525" s="635">
        <v>1</v>
      </c>
      <c r="N525" s="636">
        <v>598.61569250056198</v>
      </c>
    </row>
    <row r="526" spans="1:14" ht="14.4" customHeight="1" x14ac:dyDescent="0.3">
      <c r="A526" s="631" t="s">
        <v>549</v>
      </c>
      <c r="B526" s="632" t="s">
        <v>551</v>
      </c>
      <c r="C526" s="633" t="s">
        <v>585</v>
      </c>
      <c r="D526" s="634" t="s">
        <v>586</v>
      </c>
      <c r="E526" s="633" t="s">
        <v>552</v>
      </c>
      <c r="F526" s="634" t="s">
        <v>553</v>
      </c>
      <c r="G526" s="633" t="s">
        <v>601</v>
      </c>
      <c r="H526" s="633" t="s">
        <v>969</v>
      </c>
      <c r="I526" s="633" t="s">
        <v>970</v>
      </c>
      <c r="J526" s="633" t="s">
        <v>971</v>
      </c>
      <c r="K526" s="633" t="s">
        <v>972</v>
      </c>
      <c r="L526" s="635">
        <v>363.77</v>
      </c>
      <c r="M526" s="635">
        <v>1</v>
      </c>
      <c r="N526" s="636">
        <v>363.77</v>
      </c>
    </row>
    <row r="527" spans="1:14" ht="14.4" customHeight="1" x14ac:dyDescent="0.3">
      <c r="A527" s="631" t="s">
        <v>549</v>
      </c>
      <c r="B527" s="632" t="s">
        <v>551</v>
      </c>
      <c r="C527" s="633" t="s">
        <v>585</v>
      </c>
      <c r="D527" s="634" t="s">
        <v>586</v>
      </c>
      <c r="E527" s="633" t="s">
        <v>552</v>
      </c>
      <c r="F527" s="634" t="s">
        <v>553</v>
      </c>
      <c r="G527" s="633" t="s">
        <v>601</v>
      </c>
      <c r="H527" s="633" t="s">
        <v>973</v>
      </c>
      <c r="I527" s="633" t="s">
        <v>974</v>
      </c>
      <c r="J527" s="633" t="s">
        <v>975</v>
      </c>
      <c r="K527" s="633" t="s">
        <v>976</v>
      </c>
      <c r="L527" s="635">
        <v>112.20999999999997</v>
      </c>
      <c r="M527" s="635">
        <v>2</v>
      </c>
      <c r="N527" s="636">
        <v>224.41999999999993</v>
      </c>
    </row>
    <row r="528" spans="1:14" ht="14.4" customHeight="1" x14ac:dyDescent="0.3">
      <c r="A528" s="631" t="s">
        <v>549</v>
      </c>
      <c r="B528" s="632" t="s">
        <v>551</v>
      </c>
      <c r="C528" s="633" t="s">
        <v>585</v>
      </c>
      <c r="D528" s="634" t="s">
        <v>586</v>
      </c>
      <c r="E528" s="633" t="s">
        <v>552</v>
      </c>
      <c r="F528" s="634" t="s">
        <v>553</v>
      </c>
      <c r="G528" s="633" t="s">
        <v>601</v>
      </c>
      <c r="H528" s="633" t="s">
        <v>641</v>
      </c>
      <c r="I528" s="633" t="s">
        <v>641</v>
      </c>
      <c r="J528" s="633" t="s">
        <v>642</v>
      </c>
      <c r="K528" s="633" t="s">
        <v>643</v>
      </c>
      <c r="L528" s="635">
        <v>38.240654732219554</v>
      </c>
      <c r="M528" s="635">
        <v>80</v>
      </c>
      <c r="N528" s="636">
        <v>3059.2523785775643</v>
      </c>
    </row>
    <row r="529" spans="1:14" ht="14.4" customHeight="1" x14ac:dyDescent="0.3">
      <c r="A529" s="631" t="s">
        <v>549</v>
      </c>
      <c r="B529" s="632" t="s">
        <v>551</v>
      </c>
      <c r="C529" s="633" t="s">
        <v>585</v>
      </c>
      <c r="D529" s="634" t="s">
        <v>586</v>
      </c>
      <c r="E529" s="633" t="s">
        <v>552</v>
      </c>
      <c r="F529" s="634" t="s">
        <v>553</v>
      </c>
      <c r="G529" s="633" t="s">
        <v>601</v>
      </c>
      <c r="H529" s="633" t="s">
        <v>1233</v>
      </c>
      <c r="I529" s="633" t="s">
        <v>1234</v>
      </c>
      <c r="J529" s="633" t="s">
        <v>979</v>
      </c>
      <c r="K529" s="633" t="s">
        <v>1235</v>
      </c>
      <c r="L529" s="635">
        <v>235.86</v>
      </c>
      <c r="M529" s="635">
        <v>2</v>
      </c>
      <c r="N529" s="636">
        <v>471.72</v>
      </c>
    </row>
    <row r="530" spans="1:14" ht="14.4" customHeight="1" x14ac:dyDescent="0.3">
      <c r="A530" s="631" t="s">
        <v>549</v>
      </c>
      <c r="B530" s="632" t="s">
        <v>551</v>
      </c>
      <c r="C530" s="633" t="s">
        <v>585</v>
      </c>
      <c r="D530" s="634" t="s">
        <v>586</v>
      </c>
      <c r="E530" s="633" t="s">
        <v>552</v>
      </c>
      <c r="F530" s="634" t="s">
        <v>553</v>
      </c>
      <c r="G530" s="633" t="s">
        <v>601</v>
      </c>
      <c r="H530" s="633" t="s">
        <v>1236</v>
      </c>
      <c r="I530" s="633" t="s">
        <v>1237</v>
      </c>
      <c r="J530" s="633" t="s">
        <v>1238</v>
      </c>
      <c r="K530" s="633" t="s">
        <v>1239</v>
      </c>
      <c r="L530" s="635">
        <v>331.02942857142898</v>
      </c>
      <c r="M530" s="635">
        <v>4</v>
      </c>
      <c r="N530" s="636">
        <v>1324.1177142857159</v>
      </c>
    </row>
    <row r="531" spans="1:14" ht="14.4" customHeight="1" x14ac:dyDescent="0.3">
      <c r="A531" s="631" t="s">
        <v>549</v>
      </c>
      <c r="B531" s="632" t="s">
        <v>551</v>
      </c>
      <c r="C531" s="633" t="s">
        <v>585</v>
      </c>
      <c r="D531" s="634" t="s">
        <v>586</v>
      </c>
      <c r="E531" s="633" t="s">
        <v>552</v>
      </c>
      <c r="F531" s="634" t="s">
        <v>553</v>
      </c>
      <c r="G531" s="633" t="s">
        <v>601</v>
      </c>
      <c r="H531" s="633" t="s">
        <v>1723</v>
      </c>
      <c r="I531" s="633" t="s">
        <v>1724</v>
      </c>
      <c r="J531" s="633" t="s">
        <v>1725</v>
      </c>
      <c r="K531" s="633" t="s">
        <v>1726</v>
      </c>
      <c r="L531" s="635">
        <v>8.9684368213784147</v>
      </c>
      <c r="M531" s="635">
        <v>43</v>
      </c>
      <c r="N531" s="636">
        <v>385.64278331927181</v>
      </c>
    </row>
    <row r="532" spans="1:14" ht="14.4" customHeight="1" x14ac:dyDescent="0.3">
      <c r="A532" s="631" t="s">
        <v>549</v>
      </c>
      <c r="B532" s="632" t="s">
        <v>551</v>
      </c>
      <c r="C532" s="633" t="s">
        <v>585</v>
      </c>
      <c r="D532" s="634" t="s">
        <v>586</v>
      </c>
      <c r="E532" s="633" t="s">
        <v>552</v>
      </c>
      <c r="F532" s="634" t="s">
        <v>553</v>
      </c>
      <c r="G532" s="633" t="s">
        <v>601</v>
      </c>
      <c r="H532" s="633" t="s">
        <v>1727</v>
      </c>
      <c r="I532" s="633" t="s">
        <v>1728</v>
      </c>
      <c r="J532" s="633" t="s">
        <v>1729</v>
      </c>
      <c r="K532" s="633" t="s">
        <v>1730</v>
      </c>
      <c r="L532" s="635">
        <v>38.817483121452781</v>
      </c>
      <c r="M532" s="635">
        <v>4</v>
      </c>
      <c r="N532" s="636">
        <v>155.26993248581113</v>
      </c>
    </row>
    <row r="533" spans="1:14" ht="14.4" customHeight="1" x14ac:dyDescent="0.3">
      <c r="A533" s="631" t="s">
        <v>549</v>
      </c>
      <c r="B533" s="632" t="s">
        <v>551</v>
      </c>
      <c r="C533" s="633" t="s">
        <v>585</v>
      </c>
      <c r="D533" s="634" t="s">
        <v>586</v>
      </c>
      <c r="E533" s="633" t="s">
        <v>552</v>
      </c>
      <c r="F533" s="634" t="s">
        <v>553</v>
      </c>
      <c r="G533" s="633" t="s">
        <v>601</v>
      </c>
      <c r="H533" s="633" t="s">
        <v>985</v>
      </c>
      <c r="I533" s="633" t="s">
        <v>986</v>
      </c>
      <c r="J533" s="633" t="s">
        <v>987</v>
      </c>
      <c r="K533" s="633" t="s">
        <v>988</v>
      </c>
      <c r="L533" s="635">
        <v>117.47999999999995</v>
      </c>
      <c r="M533" s="635">
        <v>3</v>
      </c>
      <c r="N533" s="636">
        <v>352.43999999999983</v>
      </c>
    </row>
    <row r="534" spans="1:14" ht="14.4" customHeight="1" x14ac:dyDescent="0.3">
      <c r="A534" s="631" t="s">
        <v>549</v>
      </c>
      <c r="B534" s="632" t="s">
        <v>551</v>
      </c>
      <c r="C534" s="633" t="s">
        <v>585</v>
      </c>
      <c r="D534" s="634" t="s">
        <v>586</v>
      </c>
      <c r="E534" s="633" t="s">
        <v>552</v>
      </c>
      <c r="F534" s="634" t="s">
        <v>553</v>
      </c>
      <c r="G534" s="633" t="s">
        <v>601</v>
      </c>
      <c r="H534" s="633" t="s">
        <v>1731</v>
      </c>
      <c r="I534" s="633" t="s">
        <v>1732</v>
      </c>
      <c r="J534" s="633" t="s">
        <v>639</v>
      </c>
      <c r="K534" s="633" t="s">
        <v>1733</v>
      </c>
      <c r="L534" s="635">
        <v>22.480149661187752</v>
      </c>
      <c r="M534" s="635">
        <v>2</v>
      </c>
      <c r="N534" s="636">
        <v>44.960299322375505</v>
      </c>
    </row>
    <row r="535" spans="1:14" ht="14.4" customHeight="1" x14ac:dyDescent="0.3">
      <c r="A535" s="631" t="s">
        <v>549</v>
      </c>
      <c r="B535" s="632" t="s">
        <v>551</v>
      </c>
      <c r="C535" s="633" t="s">
        <v>585</v>
      </c>
      <c r="D535" s="634" t="s">
        <v>586</v>
      </c>
      <c r="E535" s="633" t="s">
        <v>552</v>
      </c>
      <c r="F535" s="634" t="s">
        <v>553</v>
      </c>
      <c r="G535" s="633" t="s">
        <v>601</v>
      </c>
      <c r="H535" s="633" t="s">
        <v>1240</v>
      </c>
      <c r="I535" s="633" t="s">
        <v>1241</v>
      </c>
      <c r="J535" s="633" t="s">
        <v>1242</v>
      </c>
      <c r="K535" s="633" t="s">
        <v>1243</v>
      </c>
      <c r="L535" s="635">
        <v>60.454779869812903</v>
      </c>
      <c r="M535" s="635">
        <v>2</v>
      </c>
      <c r="N535" s="636">
        <v>120.90955973962581</v>
      </c>
    </row>
    <row r="536" spans="1:14" ht="14.4" customHeight="1" x14ac:dyDescent="0.3">
      <c r="A536" s="631" t="s">
        <v>549</v>
      </c>
      <c r="B536" s="632" t="s">
        <v>551</v>
      </c>
      <c r="C536" s="633" t="s">
        <v>585</v>
      </c>
      <c r="D536" s="634" t="s">
        <v>586</v>
      </c>
      <c r="E536" s="633" t="s">
        <v>552</v>
      </c>
      <c r="F536" s="634" t="s">
        <v>553</v>
      </c>
      <c r="G536" s="633" t="s">
        <v>601</v>
      </c>
      <c r="H536" s="633" t="s">
        <v>1734</v>
      </c>
      <c r="I536" s="633" t="s">
        <v>1735</v>
      </c>
      <c r="J536" s="633" t="s">
        <v>1736</v>
      </c>
      <c r="K536" s="633" t="s">
        <v>1737</v>
      </c>
      <c r="L536" s="635">
        <v>77.150000000000006</v>
      </c>
      <c r="M536" s="635">
        <v>2</v>
      </c>
      <c r="N536" s="636">
        <v>154.30000000000001</v>
      </c>
    </row>
    <row r="537" spans="1:14" ht="14.4" customHeight="1" x14ac:dyDescent="0.3">
      <c r="A537" s="631" t="s">
        <v>549</v>
      </c>
      <c r="B537" s="632" t="s">
        <v>551</v>
      </c>
      <c r="C537" s="633" t="s">
        <v>585</v>
      </c>
      <c r="D537" s="634" t="s">
        <v>586</v>
      </c>
      <c r="E537" s="633" t="s">
        <v>552</v>
      </c>
      <c r="F537" s="634" t="s">
        <v>553</v>
      </c>
      <c r="G537" s="633" t="s">
        <v>601</v>
      </c>
      <c r="H537" s="633" t="s">
        <v>1244</v>
      </c>
      <c r="I537" s="633" t="s">
        <v>1245</v>
      </c>
      <c r="J537" s="633" t="s">
        <v>1246</v>
      </c>
      <c r="K537" s="633" t="s">
        <v>1247</v>
      </c>
      <c r="L537" s="635">
        <v>103.4694896908526</v>
      </c>
      <c r="M537" s="635">
        <v>1</v>
      </c>
      <c r="N537" s="636">
        <v>103.4694896908526</v>
      </c>
    </row>
    <row r="538" spans="1:14" ht="14.4" customHeight="1" x14ac:dyDescent="0.3">
      <c r="A538" s="631" t="s">
        <v>549</v>
      </c>
      <c r="B538" s="632" t="s">
        <v>551</v>
      </c>
      <c r="C538" s="633" t="s">
        <v>585</v>
      </c>
      <c r="D538" s="634" t="s">
        <v>586</v>
      </c>
      <c r="E538" s="633" t="s">
        <v>552</v>
      </c>
      <c r="F538" s="634" t="s">
        <v>553</v>
      </c>
      <c r="G538" s="633" t="s">
        <v>601</v>
      </c>
      <c r="H538" s="633" t="s">
        <v>1738</v>
      </c>
      <c r="I538" s="633" t="s">
        <v>1739</v>
      </c>
      <c r="J538" s="633" t="s">
        <v>1740</v>
      </c>
      <c r="K538" s="633"/>
      <c r="L538" s="635">
        <v>198.99888781949099</v>
      </c>
      <c r="M538" s="635">
        <v>1</v>
      </c>
      <c r="N538" s="636">
        <v>198.99888781949099</v>
      </c>
    </row>
    <row r="539" spans="1:14" ht="14.4" customHeight="1" x14ac:dyDescent="0.3">
      <c r="A539" s="631" t="s">
        <v>549</v>
      </c>
      <c r="B539" s="632" t="s">
        <v>551</v>
      </c>
      <c r="C539" s="633" t="s">
        <v>585</v>
      </c>
      <c r="D539" s="634" t="s">
        <v>586</v>
      </c>
      <c r="E539" s="633" t="s">
        <v>552</v>
      </c>
      <c r="F539" s="634" t="s">
        <v>553</v>
      </c>
      <c r="G539" s="633" t="s">
        <v>601</v>
      </c>
      <c r="H539" s="633" t="s">
        <v>1741</v>
      </c>
      <c r="I539" s="633" t="s">
        <v>1742</v>
      </c>
      <c r="J539" s="633" t="s">
        <v>1743</v>
      </c>
      <c r="K539" s="633" t="s">
        <v>1744</v>
      </c>
      <c r="L539" s="635">
        <v>122.759999494886</v>
      </c>
      <c r="M539" s="635">
        <v>1</v>
      </c>
      <c r="N539" s="636">
        <v>122.759999494886</v>
      </c>
    </row>
    <row r="540" spans="1:14" ht="14.4" customHeight="1" x14ac:dyDescent="0.3">
      <c r="A540" s="631" t="s">
        <v>549</v>
      </c>
      <c r="B540" s="632" t="s">
        <v>551</v>
      </c>
      <c r="C540" s="633" t="s">
        <v>585</v>
      </c>
      <c r="D540" s="634" t="s">
        <v>586</v>
      </c>
      <c r="E540" s="633" t="s">
        <v>552</v>
      </c>
      <c r="F540" s="634" t="s">
        <v>553</v>
      </c>
      <c r="G540" s="633" t="s">
        <v>601</v>
      </c>
      <c r="H540" s="633" t="s">
        <v>1008</v>
      </c>
      <c r="I540" s="633" t="s">
        <v>1009</v>
      </c>
      <c r="J540" s="633" t="s">
        <v>1010</v>
      </c>
      <c r="K540" s="633" t="s">
        <v>1011</v>
      </c>
      <c r="L540" s="635">
        <v>41.7</v>
      </c>
      <c r="M540" s="635">
        <v>1</v>
      </c>
      <c r="N540" s="636">
        <v>41.7</v>
      </c>
    </row>
    <row r="541" spans="1:14" ht="14.4" customHeight="1" x14ac:dyDescent="0.3">
      <c r="A541" s="631" t="s">
        <v>549</v>
      </c>
      <c r="B541" s="632" t="s">
        <v>551</v>
      </c>
      <c r="C541" s="633" t="s">
        <v>585</v>
      </c>
      <c r="D541" s="634" t="s">
        <v>586</v>
      </c>
      <c r="E541" s="633" t="s">
        <v>552</v>
      </c>
      <c r="F541" s="634" t="s">
        <v>553</v>
      </c>
      <c r="G541" s="633" t="s">
        <v>601</v>
      </c>
      <c r="H541" s="633" t="s">
        <v>660</v>
      </c>
      <c r="I541" s="633" t="s">
        <v>661</v>
      </c>
      <c r="J541" s="633" t="s">
        <v>662</v>
      </c>
      <c r="K541" s="633" t="s">
        <v>663</v>
      </c>
      <c r="L541" s="635">
        <v>392.8889624077504</v>
      </c>
      <c r="M541" s="635">
        <v>15</v>
      </c>
      <c r="N541" s="636">
        <v>5893.3344361162563</v>
      </c>
    </row>
    <row r="542" spans="1:14" ht="14.4" customHeight="1" x14ac:dyDescent="0.3">
      <c r="A542" s="631" t="s">
        <v>549</v>
      </c>
      <c r="B542" s="632" t="s">
        <v>551</v>
      </c>
      <c r="C542" s="633" t="s">
        <v>585</v>
      </c>
      <c r="D542" s="634" t="s">
        <v>586</v>
      </c>
      <c r="E542" s="633" t="s">
        <v>552</v>
      </c>
      <c r="F542" s="634" t="s">
        <v>553</v>
      </c>
      <c r="G542" s="633" t="s">
        <v>601</v>
      </c>
      <c r="H542" s="633" t="s">
        <v>1745</v>
      </c>
      <c r="I542" s="633" t="s">
        <v>1746</v>
      </c>
      <c r="J542" s="633" t="s">
        <v>1747</v>
      </c>
      <c r="K542" s="633" t="s">
        <v>1748</v>
      </c>
      <c r="L542" s="635">
        <v>38.029726346925202</v>
      </c>
      <c r="M542" s="635">
        <v>1</v>
      </c>
      <c r="N542" s="636">
        <v>38.029726346925202</v>
      </c>
    </row>
    <row r="543" spans="1:14" ht="14.4" customHeight="1" x14ac:dyDescent="0.3">
      <c r="A543" s="631" t="s">
        <v>549</v>
      </c>
      <c r="B543" s="632" t="s">
        <v>551</v>
      </c>
      <c r="C543" s="633" t="s">
        <v>585</v>
      </c>
      <c r="D543" s="634" t="s">
        <v>586</v>
      </c>
      <c r="E543" s="633" t="s">
        <v>552</v>
      </c>
      <c r="F543" s="634" t="s">
        <v>553</v>
      </c>
      <c r="G543" s="633" t="s">
        <v>601</v>
      </c>
      <c r="H543" s="633" t="s">
        <v>1749</v>
      </c>
      <c r="I543" s="633" t="s">
        <v>1750</v>
      </c>
      <c r="J543" s="633" t="s">
        <v>1751</v>
      </c>
      <c r="K543" s="633" t="s">
        <v>1752</v>
      </c>
      <c r="L543" s="635">
        <v>117.09</v>
      </c>
      <c r="M543" s="635">
        <v>1</v>
      </c>
      <c r="N543" s="636">
        <v>117.09</v>
      </c>
    </row>
    <row r="544" spans="1:14" ht="14.4" customHeight="1" x14ac:dyDescent="0.3">
      <c r="A544" s="631" t="s">
        <v>549</v>
      </c>
      <c r="B544" s="632" t="s">
        <v>551</v>
      </c>
      <c r="C544" s="633" t="s">
        <v>585</v>
      </c>
      <c r="D544" s="634" t="s">
        <v>586</v>
      </c>
      <c r="E544" s="633" t="s">
        <v>552</v>
      </c>
      <c r="F544" s="634" t="s">
        <v>553</v>
      </c>
      <c r="G544" s="633" t="s">
        <v>601</v>
      </c>
      <c r="H544" s="633" t="s">
        <v>1753</v>
      </c>
      <c r="I544" s="633" t="s">
        <v>1754</v>
      </c>
      <c r="J544" s="633" t="s">
        <v>1755</v>
      </c>
      <c r="K544" s="633" t="s">
        <v>1756</v>
      </c>
      <c r="L544" s="635">
        <v>9.7163668749366803</v>
      </c>
      <c r="M544" s="635">
        <v>7</v>
      </c>
      <c r="N544" s="636">
        <v>68.01456812455676</v>
      </c>
    </row>
    <row r="545" spans="1:14" ht="14.4" customHeight="1" x14ac:dyDescent="0.3">
      <c r="A545" s="631" t="s">
        <v>549</v>
      </c>
      <c r="B545" s="632" t="s">
        <v>551</v>
      </c>
      <c r="C545" s="633" t="s">
        <v>585</v>
      </c>
      <c r="D545" s="634" t="s">
        <v>586</v>
      </c>
      <c r="E545" s="633" t="s">
        <v>552</v>
      </c>
      <c r="F545" s="634" t="s">
        <v>553</v>
      </c>
      <c r="G545" s="633" t="s">
        <v>601</v>
      </c>
      <c r="H545" s="633" t="s">
        <v>664</v>
      </c>
      <c r="I545" s="633" t="s">
        <v>665</v>
      </c>
      <c r="J545" s="633" t="s">
        <v>666</v>
      </c>
      <c r="K545" s="633" t="s">
        <v>667</v>
      </c>
      <c r="L545" s="635">
        <v>148.54902089791804</v>
      </c>
      <c r="M545" s="635">
        <v>19</v>
      </c>
      <c r="N545" s="636">
        <v>2822.431397060443</v>
      </c>
    </row>
    <row r="546" spans="1:14" ht="14.4" customHeight="1" x14ac:dyDescent="0.3">
      <c r="A546" s="631" t="s">
        <v>549</v>
      </c>
      <c r="B546" s="632" t="s">
        <v>551</v>
      </c>
      <c r="C546" s="633" t="s">
        <v>585</v>
      </c>
      <c r="D546" s="634" t="s">
        <v>586</v>
      </c>
      <c r="E546" s="633" t="s">
        <v>552</v>
      </c>
      <c r="F546" s="634" t="s">
        <v>553</v>
      </c>
      <c r="G546" s="633" t="s">
        <v>601</v>
      </c>
      <c r="H546" s="633" t="s">
        <v>1268</v>
      </c>
      <c r="I546" s="633" t="s">
        <v>1269</v>
      </c>
      <c r="J546" s="633" t="s">
        <v>1270</v>
      </c>
      <c r="K546" s="633" t="s">
        <v>1271</v>
      </c>
      <c r="L546" s="635">
        <v>253.04478343312348</v>
      </c>
      <c r="M546" s="635">
        <v>2</v>
      </c>
      <c r="N546" s="636">
        <v>506.08956686624697</v>
      </c>
    </row>
    <row r="547" spans="1:14" ht="14.4" customHeight="1" x14ac:dyDescent="0.3">
      <c r="A547" s="631" t="s">
        <v>549</v>
      </c>
      <c r="B547" s="632" t="s">
        <v>551</v>
      </c>
      <c r="C547" s="633" t="s">
        <v>585</v>
      </c>
      <c r="D547" s="634" t="s">
        <v>586</v>
      </c>
      <c r="E547" s="633" t="s">
        <v>552</v>
      </c>
      <c r="F547" s="634" t="s">
        <v>553</v>
      </c>
      <c r="G547" s="633" t="s">
        <v>601</v>
      </c>
      <c r="H547" s="633" t="s">
        <v>1757</v>
      </c>
      <c r="I547" s="633" t="s">
        <v>246</v>
      </c>
      <c r="J547" s="633" t="s">
        <v>1758</v>
      </c>
      <c r="K547" s="633"/>
      <c r="L547" s="635">
        <v>68.790000000000006</v>
      </c>
      <c r="M547" s="635">
        <v>1</v>
      </c>
      <c r="N547" s="636">
        <v>68.790000000000006</v>
      </c>
    </row>
    <row r="548" spans="1:14" ht="14.4" customHeight="1" x14ac:dyDescent="0.3">
      <c r="A548" s="631" t="s">
        <v>549</v>
      </c>
      <c r="B548" s="632" t="s">
        <v>551</v>
      </c>
      <c r="C548" s="633" t="s">
        <v>585</v>
      </c>
      <c r="D548" s="634" t="s">
        <v>586</v>
      </c>
      <c r="E548" s="633" t="s">
        <v>552</v>
      </c>
      <c r="F548" s="634" t="s">
        <v>553</v>
      </c>
      <c r="G548" s="633" t="s">
        <v>601</v>
      </c>
      <c r="H548" s="633" t="s">
        <v>670</v>
      </c>
      <c r="I548" s="633" t="s">
        <v>671</v>
      </c>
      <c r="J548" s="633" t="s">
        <v>672</v>
      </c>
      <c r="K548" s="633" t="s">
        <v>673</v>
      </c>
      <c r="L548" s="635">
        <v>63.643333333333338</v>
      </c>
      <c r="M548" s="635">
        <v>3</v>
      </c>
      <c r="N548" s="636">
        <v>190.93</v>
      </c>
    </row>
    <row r="549" spans="1:14" ht="14.4" customHeight="1" x14ac:dyDescent="0.3">
      <c r="A549" s="631" t="s">
        <v>549</v>
      </c>
      <c r="B549" s="632" t="s">
        <v>551</v>
      </c>
      <c r="C549" s="633" t="s">
        <v>585</v>
      </c>
      <c r="D549" s="634" t="s">
        <v>586</v>
      </c>
      <c r="E549" s="633" t="s">
        <v>552</v>
      </c>
      <c r="F549" s="634" t="s">
        <v>553</v>
      </c>
      <c r="G549" s="633" t="s">
        <v>601</v>
      </c>
      <c r="H549" s="633" t="s">
        <v>1759</v>
      </c>
      <c r="I549" s="633" t="s">
        <v>1760</v>
      </c>
      <c r="J549" s="633" t="s">
        <v>1761</v>
      </c>
      <c r="K549" s="633" t="s">
        <v>1762</v>
      </c>
      <c r="L549" s="635">
        <v>34.85</v>
      </c>
      <c r="M549" s="635">
        <v>1</v>
      </c>
      <c r="N549" s="636">
        <v>34.85</v>
      </c>
    </row>
    <row r="550" spans="1:14" ht="14.4" customHeight="1" x14ac:dyDescent="0.3">
      <c r="A550" s="631" t="s">
        <v>549</v>
      </c>
      <c r="B550" s="632" t="s">
        <v>551</v>
      </c>
      <c r="C550" s="633" t="s">
        <v>585</v>
      </c>
      <c r="D550" s="634" t="s">
        <v>586</v>
      </c>
      <c r="E550" s="633" t="s">
        <v>552</v>
      </c>
      <c r="F550" s="634" t="s">
        <v>553</v>
      </c>
      <c r="G550" s="633" t="s">
        <v>601</v>
      </c>
      <c r="H550" s="633" t="s">
        <v>1022</v>
      </c>
      <c r="I550" s="633" t="s">
        <v>1023</v>
      </c>
      <c r="J550" s="633" t="s">
        <v>1024</v>
      </c>
      <c r="K550" s="633" t="s">
        <v>1025</v>
      </c>
      <c r="L550" s="635">
        <v>59.21</v>
      </c>
      <c r="M550" s="635">
        <v>1</v>
      </c>
      <c r="N550" s="636">
        <v>59.21</v>
      </c>
    </row>
    <row r="551" spans="1:14" ht="14.4" customHeight="1" x14ac:dyDescent="0.3">
      <c r="A551" s="631" t="s">
        <v>549</v>
      </c>
      <c r="B551" s="632" t="s">
        <v>551</v>
      </c>
      <c r="C551" s="633" t="s">
        <v>585</v>
      </c>
      <c r="D551" s="634" t="s">
        <v>586</v>
      </c>
      <c r="E551" s="633" t="s">
        <v>552</v>
      </c>
      <c r="F551" s="634" t="s">
        <v>553</v>
      </c>
      <c r="G551" s="633" t="s">
        <v>601</v>
      </c>
      <c r="H551" s="633" t="s">
        <v>674</v>
      </c>
      <c r="I551" s="633" t="s">
        <v>675</v>
      </c>
      <c r="J551" s="633" t="s">
        <v>676</v>
      </c>
      <c r="K551" s="633" t="s">
        <v>677</v>
      </c>
      <c r="L551" s="635">
        <v>28.197525089214398</v>
      </c>
      <c r="M551" s="635">
        <v>4</v>
      </c>
      <c r="N551" s="636">
        <v>112.79010035685759</v>
      </c>
    </row>
    <row r="552" spans="1:14" ht="14.4" customHeight="1" x14ac:dyDescent="0.3">
      <c r="A552" s="631" t="s">
        <v>549</v>
      </c>
      <c r="B552" s="632" t="s">
        <v>551</v>
      </c>
      <c r="C552" s="633" t="s">
        <v>585</v>
      </c>
      <c r="D552" s="634" t="s">
        <v>586</v>
      </c>
      <c r="E552" s="633" t="s">
        <v>552</v>
      </c>
      <c r="F552" s="634" t="s">
        <v>553</v>
      </c>
      <c r="G552" s="633" t="s">
        <v>601</v>
      </c>
      <c r="H552" s="633" t="s">
        <v>1026</v>
      </c>
      <c r="I552" s="633" t="s">
        <v>1027</v>
      </c>
      <c r="J552" s="633" t="s">
        <v>1028</v>
      </c>
      <c r="K552" s="633" t="s">
        <v>1029</v>
      </c>
      <c r="L552" s="635">
        <v>42.840101219286019</v>
      </c>
      <c r="M552" s="635">
        <v>1</v>
      </c>
      <c r="N552" s="636">
        <v>42.840101219286019</v>
      </c>
    </row>
    <row r="553" spans="1:14" ht="14.4" customHeight="1" x14ac:dyDescent="0.3">
      <c r="A553" s="631" t="s">
        <v>549</v>
      </c>
      <c r="B553" s="632" t="s">
        <v>551</v>
      </c>
      <c r="C553" s="633" t="s">
        <v>585</v>
      </c>
      <c r="D553" s="634" t="s">
        <v>586</v>
      </c>
      <c r="E553" s="633" t="s">
        <v>552</v>
      </c>
      <c r="F553" s="634" t="s">
        <v>553</v>
      </c>
      <c r="G553" s="633" t="s">
        <v>601</v>
      </c>
      <c r="H553" s="633" t="s">
        <v>1034</v>
      </c>
      <c r="I553" s="633" t="s">
        <v>246</v>
      </c>
      <c r="J553" s="633" t="s">
        <v>1035</v>
      </c>
      <c r="K553" s="633"/>
      <c r="L553" s="635">
        <v>202.261982384552</v>
      </c>
      <c r="M553" s="635">
        <v>2</v>
      </c>
      <c r="N553" s="636">
        <v>404.523964769104</v>
      </c>
    </row>
    <row r="554" spans="1:14" ht="14.4" customHeight="1" x14ac:dyDescent="0.3">
      <c r="A554" s="631" t="s">
        <v>549</v>
      </c>
      <c r="B554" s="632" t="s">
        <v>551</v>
      </c>
      <c r="C554" s="633" t="s">
        <v>585</v>
      </c>
      <c r="D554" s="634" t="s">
        <v>586</v>
      </c>
      <c r="E554" s="633" t="s">
        <v>552</v>
      </c>
      <c r="F554" s="634" t="s">
        <v>553</v>
      </c>
      <c r="G554" s="633" t="s">
        <v>601</v>
      </c>
      <c r="H554" s="633" t="s">
        <v>1763</v>
      </c>
      <c r="I554" s="633" t="s">
        <v>1764</v>
      </c>
      <c r="J554" s="633" t="s">
        <v>1765</v>
      </c>
      <c r="K554" s="633" t="s">
        <v>890</v>
      </c>
      <c r="L554" s="635">
        <v>375.72</v>
      </c>
      <c r="M554" s="635">
        <v>2</v>
      </c>
      <c r="N554" s="636">
        <v>751.44</v>
      </c>
    </row>
    <row r="555" spans="1:14" ht="14.4" customHeight="1" x14ac:dyDescent="0.3">
      <c r="A555" s="631" t="s">
        <v>549</v>
      </c>
      <c r="B555" s="632" t="s">
        <v>551</v>
      </c>
      <c r="C555" s="633" t="s">
        <v>585</v>
      </c>
      <c r="D555" s="634" t="s">
        <v>586</v>
      </c>
      <c r="E555" s="633" t="s">
        <v>552</v>
      </c>
      <c r="F555" s="634" t="s">
        <v>553</v>
      </c>
      <c r="G555" s="633" t="s">
        <v>601</v>
      </c>
      <c r="H555" s="633" t="s">
        <v>1303</v>
      </c>
      <c r="I555" s="633" t="s">
        <v>1304</v>
      </c>
      <c r="J555" s="633" t="s">
        <v>1305</v>
      </c>
      <c r="K555" s="633" t="s">
        <v>1306</v>
      </c>
      <c r="L555" s="635">
        <v>103.339656500628</v>
      </c>
      <c r="M555" s="635">
        <v>2</v>
      </c>
      <c r="N555" s="636">
        <v>206.67931300125599</v>
      </c>
    </row>
    <row r="556" spans="1:14" ht="14.4" customHeight="1" x14ac:dyDescent="0.3">
      <c r="A556" s="631" t="s">
        <v>549</v>
      </c>
      <c r="B556" s="632" t="s">
        <v>551</v>
      </c>
      <c r="C556" s="633" t="s">
        <v>585</v>
      </c>
      <c r="D556" s="634" t="s">
        <v>586</v>
      </c>
      <c r="E556" s="633" t="s">
        <v>552</v>
      </c>
      <c r="F556" s="634" t="s">
        <v>553</v>
      </c>
      <c r="G556" s="633" t="s">
        <v>601</v>
      </c>
      <c r="H556" s="633" t="s">
        <v>1766</v>
      </c>
      <c r="I556" s="633" t="s">
        <v>1767</v>
      </c>
      <c r="J556" s="633" t="s">
        <v>1768</v>
      </c>
      <c r="K556" s="633" t="s">
        <v>1437</v>
      </c>
      <c r="L556" s="635">
        <v>126.03000000000002</v>
      </c>
      <c r="M556" s="635">
        <v>3</v>
      </c>
      <c r="N556" s="636">
        <v>378.09000000000003</v>
      </c>
    </row>
    <row r="557" spans="1:14" ht="14.4" customHeight="1" x14ac:dyDescent="0.3">
      <c r="A557" s="631" t="s">
        <v>549</v>
      </c>
      <c r="B557" s="632" t="s">
        <v>551</v>
      </c>
      <c r="C557" s="633" t="s">
        <v>585</v>
      </c>
      <c r="D557" s="634" t="s">
        <v>586</v>
      </c>
      <c r="E557" s="633" t="s">
        <v>552</v>
      </c>
      <c r="F557" s="634" t="s">
        <v>553</v>
      </c>
      <c r="G557" s="633" t="s">
        <v>601</v>
      </c>
      <c r="H557" s="633" t="s">
        <v>1769</v>
      </c>
      <c r="I557" s="633" t="s">
        <v>1770</v>
      </c>
      <c r="J557" s="633" t="s">
        <v>1771</v>
      </c>
      <c r="K557" s="633" t="s">
        <v>1772</v>
      </c>
      <c r="L557" s="635">
        <v>703.08749999999998</v>
      </c>
      <c r="M557" s="635">
        <v>2</v>
      </c>
      <c r="N557" s="636">
        <v>1406.175</v>
      </c>
    </row>
    <row r="558" spans="1:14" ht="14.4" customHeight="1" x14ac:dyDescent="0.3">
      <c r="A558" s="631" t="s">
        <v>549</v>
      </c>
      <c r="B558" s="632" t="s">
        <v>551</v>
      </c>
      <c r="C558" s="633" t="s">
        <v>585</v>
      </c>
      <c r="D558" s="634" t="s">
        <v>586</v>
      </c>
      <c r="E558" s="633" t="s">
        <v>552</v>
      </c>
      <c r="F558" s="634" t="s">
        <v>553</v>
      </c>
      <c r="G558" s="633" t="s">
        <v>601</v>
      </c>
      <c r="H558" s="633" t="s">
        <v>1773</v>
      </c>
      <c r="I558" s="633" t="s">
        <v>1774</v>
      </c>
      <c r="J558" s="633" t="s">
        <v>1775</v>
      </c>
      <c r="K558" s="633" t="s">
        <v>735</v>
      </c>
      <c r="L558" s="635">
        <v>21.9</v>
      </c>
      <c r="M558" s="635">
        <v>20</v>
      </c>
      <c r="N558" s="636">
        <v>438</v>
      </c>
    </row>
    <row r="559" spans="1:14" ht="14.4" customHeight="1" x14ac:dyDescent="0.3">
      <c r="A559" s="631" t="s">
        <v>549</v>
      </c>
      <c r="B559" s="632" t="s">
        <v>551</v>
      </c>
      <c r="C559" s="633" t="s">
        <v>585</v>
      </c>
      <c r="D559" s="634" t="s">
        <v>586</v>
      </c>
      <c r="E559" s="633" t="s">
        <v>552</v>
      </c>
      <c r="F559" s="634" t="s">
        <v>553</v>
      </c>
      <c r="G559" s="633" t="s">
        <v>601</v>
      </c>
      <c r="H559" s="633" t="s">
        <v>1776</v>
      </c>
      <c r="I559" s="633" t="s">
        <v>1777</v>
      </c>
      <c r="J559" s="633" t="s">
        <v>1778</v>
      </c>
      <c r="K559" s="633" t="s">
        <v>1779</v>
      </c>
      <c r="L559" s="635">
        <v>14.948501434230296</v>
      </c>
      <c r="M559" s="635">
        <v>2</v>
      </c>
      <c r="N559" s="636">
        <v>29.897002868460593</v>
      </c>
    </row>
    <row r="560" spans="1:14" ht="14.4" customHeight="1" x14ac:dyDescent="0.3">
      <c r="A560" s="631" t="s">
        <v>549</v>
      </c>
      <c r="B560" s="632" t="s">
        <v>551</v>
      </c>
      <c r="C560" s="633" t="s">
        <v>585</v>
      </c>
      <c r="D560" s="634" t="s">
        <v>586</v>
      </c>
      <c r="E560" s="633" t="s">
        <v>552</v>
      </c>
      <c r="F560" s="634" t="s">
        <v>553</v>
      </c>
      <c r="G560" s="633" t="s">
        <v>601</v>
      </c>
      <c r="H560" s="633" t="s">
        <v>1780</v>
      </c>
      <c r="I560" s="633" t="s">
        <v>1781</v>
      </c>
      <c r="J560" s="633" t="s">
        <v>1782</v>
      </c>
      <c r="K560" s="633" t="s">
        <v>1783</v>
      </c>
      <c r="L560" s="635">
        <v>9.7745999480353092</v>
      </c>
      <c r="M560" s="635">
        <v>11</v>
      </c>
      <c r="N560" s="636">
        <v>107.52059942838839</v>
      </c>
    </row>
    <row r="561" spans="1:14" ht="14.4" customHeight="1" x14ac:dyDescent="0.3">
      <c r="A561" s="631" t="s">
        <v>549</v>
      </c>
      <c r="B561" s="632" t="s">
        <v>551</v>
      </c>
      <c r="C561" s="633" t="s">
        <v>585</v>
      </c>
      <c r="D561" s="634" t="s">
        <v>586</v>
      </c>
      <c r="E561" s="633" t="s">
        <v>552</v>
      </c>
      <c r="F561" s="634" t="s">
        <v>553</v>
      </c>
      <c r="G561" s="633" t="s">
        <v>601</v>
      </c>
      <c r="H561" s="633" t="s">
        <v>1327</v>
      </c>
      <c r="I561" s="633" t="s">
        <v>246</v>
      </c>
      <c r="J561" s="633" t="s">
        <v>1328</v>
      </c>
      <c r="K561" s="633"/>
      <c r="L561" s="635">
        <v>28.68</v>
      </c>
      <c r="M561" s="635">
        <v>1</v>
      </c>
      <c r="N561" s="636">
        <v>28.68</v>
      </c>
    </row>
    <row r="562" spans="1:14" ht="14.4" customHeight="1" x14ac:dyDescent="0.3">
      <c r="A562" s="631" t="s">
        <v>549</v>
      </c>
      <c r="B562" s="632" t="s">
        <v>551</v>
      </c>
      <c r="C562" s="633" t="s">
        <v>585</v>
      </c>
      <c r="D562" s="634" t="s">
        <v>586</v>
      </c>
      <c r="E562" s="633" t="s">
        <v>552</v>
      </c>
      <c r="F562" s="634" t="s">
        <v>553</v>
      </c>
      <c r="G562" s="633" t="s">
        <v>601</v>
      </c>
      <c r="H562" s="633" t="s">
        <v>1784</v>
      </c>
      <c r="I562" s="633" t="s">
        <v>1785</v>
      </c>
      <c r="J562" s="633" t="s">
        <v>1336</v>
      </c>
      <c r="K562" s="633" t="s">
        <v>1786</v>
      </c>
      <c r="L562" s="635">
        <v>77.840000000000018</v>
      </c>
      <c r="M562" s="635">
        <v>1</v>
      </c>
      <c r="N562" s="636">
        <v>77.840000000000018</v>
      </c>
    </row>
    <row r="563" spans="1:14" ht="14.4" customHeight="1" x14ac:dyDescent="0.3">
      <c r="A563" s="631" t="s">
        <v>549</v>
      </c>
      <c r="B563" s="632" t="s">
        <v>551</v>
      </c>
      <c r="C563" s="633" t="s">
        <v>585</v>
      </c>
      <c r="D563" s="634" t="s">
        <v>586</v>
      </c>
      <c r="E563" s="633" t="s">
        <v>552</v>
      </c>
      <c r="F563" s="634" t="s">
        <v>553</v>
      </c>
      <c r="G563" s="633" t="s">
        <v>601</v>
      </c>
      <c r="H563" s="633" t="s">
        <v>1338</v>
      </c>
      <c r="I563" s="633" t="s">
        <v>1339</v>
      </c>
      <c r="J563" s="633" t="s">
        <v>1340</v>
      </c>
      <c r="K563" s="633" t="s">
        <v>1341</v>
      </c>
      <c r="L563" s="635">
        <v>95.849897658583401</v>
      </c>
      <c r="M563" s="635">
        <v>2</v>
      </c>
      <c r="N563" s="636">
        <v>191.6997953171668</v>
      </c>
    </row>
    <row r="564" spans="1:14" ht="14.4" customHeight="1" x14ac:dyDescent="0.3">
      <c r="A564" s="631" t="s">
        <v>549</v>
      </c>
      <c r="B564" s="632" t="s">
        <v>551</v>
      </c>
      <c r="C564" s="633" t="s">
        <v>585</v>
      </c>
      <c r="D564" s="634" t="s">
        <v>586</v>
      </c>
      <c r="E564" s="633" t="s">
        <v>552</v>
      </c>
      <c r="F564" s="634" t="s">
        <v>553</v>
      </c>
      <c r="G564" s="633" t="s">
        <v>601</v>
      </c>
      <c r="H564" s="633" t="s">
        <v>1344</v>
      </c>
      <c r="I564" s="633" t="s">
        <v>1345</v>
      </c>
      <c r="J564" s="633" t="s">
        <v>635</v>
      </c>
      <c r="K564" s="633" t="s">
        <v>1346</v>
      </c>
      <c r="L564" s="635">
        <v>147.91991665250137</v>
      </c>
      <c r="M564" s="635">
        <v>5</v>
      </c>
      <c r="N564" s="636">
        <v>739.59958326250683</v>
      </c>
    </row>
    <row r="565" spans="1:14" ht="14.4" customHeight="1" x14ac:dyDescent="0.3">
      <c r="A565" s="631" t="s">
        <v>549</v>
      </c>
      <c r="B565" s="632" t="s">
        <v>551</v>
      </c>
      <c r="C565" s="633" t="s">
        <v>585</v>
      </c>
      <c r="D565" s="634" t="s">
        <v>586</v>
      </c>
      <c r="E565" s="633" t="s">
        <v>552</v>
      </c>
      <c r="F565" s="634" t="s">
        <v>553</v>
      </c>
      <c r="G565" s="633" t="s">
        <v>601</v>
      </c>
      <c r="H565" s="633" t="s">
        <v>688</v>
      </c>
      <c r="I565" s="633" t="s">
        <v>689</v>
      </c>
      <c r="J565" s="633" t="s">
        <v>690</v>
      </c>
      <c r="K565" s="633" t="s">
        <v>691</v>
      </c>
      <c r="L565" s="635">
        <v>266.56999999999994</v>
      </c>
      <c r="M565" s="635">
        <v>2</v>
      </c>
      <c r="N565" s="636">
        <v>533.13999999999987</v>
      </c>
    </row>
    <row r="566" spans="1:14" ht="14.4" customHeight="1" x14ac:dyDescent="0.3">
      <c r="A566" s="631" t="s">
        <v>549</v>
      </c>
      <c r="B566" s="632" t="s">
        <v>551</v>
      </c>
      <c r="C566" s="633" t="s">
        <v>585</v>
      </c>
      <c r="D566" s="634" t="s">
        <v>586</v>
      </c>
      <c r="E566" s="633" t="s">
        <v>552</v>
      </c>
      <c r="F566" s="634" t="s">
        <v>553</v>
      </c>
      <c r="G566" s="633" t="s">
        <v>601</v>
      </c>
      <c r="H566" s="633" t="s">
        <v>1787</v>
      </c>
      <c r="I566" s="633" t="s">
        <v>1788</v>
      </c>
      <c r="J566" s="633" t="s">
        <v>1789</v>
      </c>
      <c r="K566" s="633" t="s">
        <v>1790</v>
      </c>
      <c r="L566" s="635">
        <v>1006.96</v>
      </c>
      <c r="M566" s="635">
        <v>1</v>
      </c>
      <c r="N566" s="636">
        <v>1006.96</v>
      </c>
    </row>
    <row r="567" spans="1:14" ht="14.4" customHeight="1" x14ac:dyDescent="0.3">
      <c r="A567" s="631" t="s">
        <v>549</v>
      </c>
      <c r="B567" s="632" t="s">
        <v>551</v>
      </c>
      <c r="C567" s="633" t="s">
        <v>585</v>
      </c>
      <c r="D567" s="634" t="s">
        <v>586</v>
      </c>
      <c r="E567" s="633" t="s">
        <v>552</v>
      </c>
      <c r="F567" s="634" t="s">
        <v>553</v>
      </c>
      <c r="G567" s="633" t="s">
        <v>601</v>
      </c>
      <c r="H567" s="633" t="s">
        <v>1605</v>
      </c>
      <c r="I567" s="633" t="s">
        <v>1606</v>
      </c>
      <c r="J567" s="633" t="s">
        <v>1607</v>
      </c>
      <c r="K567" s="633" t="s">
        <v>1608</v>
      </c>
      <c r="L567" s="635">
        <v>12.972099999999999</v>
      </c>
      <c r="M567" s="635">
        <v>4</v>
      </c>
      <c r="N567" s="636">
        <v>51.888399999999997</v>
      </c>
    </row>
    <row r="568" spans="1:14" ht="14.4" customHeight="1" x14ac:dyDescent="0.3">
      <c r="A568" s="631" t="s">
        <v>549</v>
      </c>
      <c r="B568" s="632" t="s">
        <v>551</v>
      </c>
      <c r="C568" s="633" t="s">
        <v>585</v>
      </c>
      <c r="D568" s="634" t="s">
        <v>586</v>
      </c>
      <c r="E568" s="633" t="s">
        <v>552</v>
      </c>
      <c r="F568" s="634" t="s">
        <v>553</v>
      </c>
      <c r="G568" s="633" t="s">
        <v>601</v>
      </c>
      <c r="H568" s="633" t="s">
        <v>1791</v>
      </c>
      <c r="I568" s="633" t="s">
        <v>1792</v>
      </c>
      <c r="J568" s="633" t="s">
        <v>1793</v>
      </c>
      <c r="K568" s="633" t="s">
        <v>1794</v>
      </c>
      <c r="L568" s="635">
        <v>1092.8046669918781</v>
      </c>
      <c r="M568" s="635">
        <v>2</v>
      </c>
      <c r="N568" s="636">
        <v>2185.6093339837562</v>
      </c>
    </row>
    <row r="569" spans="1:14" ht="14.4" customHeight="1" x14ac:dyDescent="0.3">
      <c r="A569" s="631" t="s">
        <v>549</v>
      </c>
      <c r="B569" s="632" t="s">
        <v>551</v>
      </c>
      <c r="C569" s="633" t="s">
        <v>585</v>
      </c>
      <c r="D569" s="634" t="s">
        <v>586</v>
      </c>
      <c r="E569" s="633" t="s">
        <v>552</v>
      </c>
      <c r="F569" s="634" t="s">
        <v>553</v>
      </c>
      <c r="G569" s="633" t="s">
        <v>601</v>
      </c>
      <c r="H569" s="633" t="s">
        <v>1795</v>
      </c>
      <c r="I569" s="633" t="s">
        <v>246</v>
      </c>
      <c r="J569" s="633" t="s">
        <v>1796</v>
      </c>
      <c r="K569" s="633"/>
      <c r="L569" s="635">
        <v>79.643401337331596</v>
      </c>
      <c r="M569" s="635">
        <v>1</v>
      </c>
      <c r="N569" s="636">
        <v>79.643401337331596</v>
      </c>
    </row>
    <row r="570" spans="1:14" ht="14.4" customHeight="1" x14ac:dyDescent="0.3">
      <c r="A570" s="631" t="s">
        <v>549</v>
      </c>
      <c r="B570" s="632" t="s">
        <v>551</v>
      </c>
      <c r="C570" s="633" t="s">
        <v>585</v>
      </c>
      <c r="D570" s="634" t="s">
        <v>586</v>
      </c>
      <c r="E570" s="633" t="s">
        <v>552</v>
      </c>
      <c r="F570" s="634" t="s">
        <v>553</v>
      </c>
      <c r="G570" s="633" t="s">
        <v>601</v>
      </c>
      <c r="H570" s="633" t="s">
        <v>1054</v>
      </c>
      <c r="I570" s="633" t="s">
        <v>1055</v>
      </c>
      <c r="J570" s="633" t="s">
        <v>738</v>
      </c>
      <c r="K570" s="633" t="s">
        <v>1056</v>
      </c>
      <c r="L570" s="635">
        <v>56.969912989561962</v>
      </c>
      <c r="M570" s="635">
        <v>7</v>
      </c>
      <c r="N570" s="636">
        <v>398.78939092693372</v>
      </c>
    </row>
    <row r="571" spans="1:14" ht="14.4" customHeight="1" x14ac:dyDescent="0.3">
      <c r="A571" s="631" t="s">
        <v>549</v>
      </c>
      <c r="B571" s="632" t="s">
        <v>551</v>
      </c>
      <c r="C571" s="633" t="s">
        <v>585</v>
      </c>
      <c r="D571" s="634" t="s">
        <v>586</v>
      </c>
      <c r="E571" s="633" t="s">
        <v>552</v>
      </c>
      <c r="F571" s="634" t="s">
        <v>553</v>
      </c>
      <c r="G571" s="633" t="s">
        <v>601</v>
      </c>
      <c r="H571" s="633" t="s">
        <v>1797</v>
      </c>
      <c r="I571" s="633" t="s">
        <v>1798</v>
      </c>
      <c r="J571" s="633" t="s">
        <v>1799</v>
      </c>
      <c r="K571" s="633"/>
      <c r="L571" s="635">
        <v>92.35499999999999</v>
      </c>
      <c r="M571" s="635">
        <v>2</v>
      </c>
      <c r="N571" s="636">
        <v>184.70999999999998</v>
      </c>
    </row>
    <row r="572" spans="1:14" ht="14.4" customHeight="1" x14ac:dyDescent="0.3">
      <c r="A572" s="631" t="s">
        <v>549</v>
      </c>
      <c r="B572" s="632" t="s">
        <v>551</v>
      </c>
      <c r="C572" s="633" t="s">
        <v>585</v>
      </c>
      <c r="D572" s="634" t="s">
        <v>586</v>
      </c>
      <c r="E572" s="633" t="s">
        <v>552</v>
      </c>
      <c r="F572" s="634" t="s">
        <v>553</v>
      </c>
      <c r="G572" s="633" t="s">
        <v>601</v>
      </c>
      <c r="H572" s="633" t="s">
        <v>1800</v>
      </c>
      <c r="I572" s="633" t="s">
        <v>1801</v>
      </c>
      <c r="J572" s="633" t="s">
        <v>1398</v>
      </c>
      <c r="K572" s="633" t="s">
        <v>1802</v>
      </c>
      <c r="L572" s="635">
        <v>39.233333333333327</v>
      </c>
      <c r="M572" s="635">
        <v>3</v>
      </c>
      <c r="N572" s="636">
        <v>117.69999999999999</v>
      </c>
    </row>
    <row r="573" spans="1:14" ht="14.4" customHeight="1" x14ac:dyDescent="0.3">
      <c r="A573" s="631" t="s">
        <v>549</v>
      </c>
      <c r="B573" s="632" t="s">
        <v>551</v>
      </c>
      <c r="C573" s="633" t="s">
        <v>585</v>
      </c>
      <c r="D573" s="634" t="s">
        <v>586</v>
      </c>
      <c r="E573" s="633" t="s">
        <v>552</v>
      </c>
      <c r="F573" s="634" t="s">
        <v>553</v>
      </c>
      <c r="G573" s="633" t="s">
        <v>601</v>
      </c>
      <c r="H573" s="633" t="s">
        <v>702</v>
      </c>
      <c r="I573" s="633" t="s">
        <v>703</v>
      </c>
      <c r="J573" s="633" t="s">
        <v>704</v>
      </c>
      <c r="K573" s="633" t="s">
        <v>705</v>
      </c>
      <c r="L573" s="635">
        <v>29.64</v>
      </c>
      <c r="M573" s="635">
        <v>4</v>
      </c>
      <c r="N573" s="636">
        <v>118.56</v>
      </c>
    </row>
    <row r="574" spans="1:14" ht="14.4" customHeight="1" x14ac:dyDescent="0.3">
      <c r="A574" s="631" t="s">
        <v>549</v>
      </c>
      <c r="B574" s="632" t="s">
        <v>551</v>
      </c>
      <c r="C574" s="633" t="s">
        <v>585</v>
      </c>
      <c r="D574" s="634" t="s">
        <v>586</v>
      </c>
      <c r="E574" s="633" t="s">
        <v>552</v>
      </c>
      <c r="F574" s="634" t="s">
        <v>553</v>
      </c>
      <c r="G574" s="633" t="s">
        <v>601</v>
      </c>
      <c r="H574" s="633" t="s">
        <v>1354</v>
      </c>
      <c r="I574" s="633" t="s">
        <v>1355</v>
      </c>
      <c r="J574" s="633" t="s">
        <v>1356</v>
      </c>
      <c r="K574" s="633" t="s">
        <v>1357</v>
      </c>
      <c r="L574" s="635">
        <v>128.41</v>
      </c>
      <c r="M574" s="635">
        <v>3</v>
      </c>
      <c r="N574" s="636">
        <v>385.23</v>
      </c>
    </row>
    <row r="575" spans="1:14" ht="14.4" customHeight="1" x14ac:dyDescent="0.3">
      <c r="A575" s="631" t="s">
        <v>549</v>
      </c>
      <c r="B575" s="632" t="s">
        <v>551</v>
      </c>
      <c r="C575" s="633" t="s">
        <v>585</v>
      </c>
      <c r="D575" s="634" t="s">
        <v>586</v>
      </c>
      <c r="E575" s="633" t="s">
        <v>552</v>
      </c>
      <c r="F575" s="634" t="s">
        <v>553</v>
      </c>
      <c r="G575" s="633" t="s">
        <v>601</v>
      </c>
      <c r="H575" s="633" t="s">
        <v>1803</v>
      </c>
      <c r="I575" s="633" t="s">
        <v>1804</v>
      </c>
      <c r="J575" s="633" t="s">
        <v>1805</v>
      </c>
      <c r="K575" s="633" t="s">
        <v>1806</v>
      </c>
      <c r="L575" s="635">
        <v>30.59</v>
      </c>
      <c r="M575" s="635">
        <v>2</v>
      </c>
      <c r="N575" s="636">
        <v>61.18</v>
      </c>
    </row>
    <row r="576" spans="1:14" ht="14.4" customHeight="1" x14ac:dyDescent="0.3">
      <c r="A576" s="631" t="s">
        <v>549</v>
      </c>
      <c r="B576" s="632" t="s">
        <v>551</v>
      </c>
      <c r="C576" s="633" t="s">
        <v>585</v>
      </c>
      <c r="D576" s="634" t="s">
        <v>586</v>
      </c>
      <c r="E576" s="633" t="s">
        <v>552</v>
      </c>
      <c r="F576" s="634" t="s">
        <v>553</v>
      </c>
      <c r="G576" s="633" t="s">
        <v>601</v>
      </c>
      <c r="H576" s="633" t="s">
        <v>1059</v>
      </c>
      <c r="I576" s="633" t="s">
        <v>1060</v>
      </c>
      <c r="J576" s="633" t="s">
        <v>1061</v>
      </c>
      <c r="K576" s="633" t="s">
        <v>1062</v>
      </c>
      <c r="L576" s="635">
        <v>107.65672996065804</v>
      </c>
      <c r="M576" s="635">
        <v>6</v>
      </c>
      <c r="N576" s="636">
        <v>645.94037976394827</v>
      </c>
    </row>
    <row r="577" spans="1:14" ht="14.4" customHeight="1" x14ac:dyDescent="0.3">
      <c r="A577" s="631" t="s">
        <v>549</v>
      </c>
      <c r="B577" s="632" t="s">
        <v>551</v>
      </c>
      <c r="C577" s="633" t="s">
        <v>585</v>
      </c>
      <c r="D577" s="634" t="s">
        <v>586</v>
      </c>
      <c r="E577" s="633" t="s">
        <v>552</v>
      </c>
      <c r="F577" s="634" t="s">
        <v>553</v>
      </c>
      <c r="G577" s="633" t="s">
        <v>601</v>
      </c>
      <c r="H577" s="633" t="s">
        <v>1705</v>
      </c>
      <c r="I577" s="633" t="s">
        <v>1706</v>
      </c>
      <c r="J577" s="633" t="s">
        <v>1707</v>
      </c>
      <c r="K577" s="633" t="s">
        <v>1708</v>
      </c>
      <c r="L577" s="635">
        <v>304.29947459045741</v>
      </c>
      <c r="M577" s="635">
        <v>2</v>
      </c>
      <c r="N577" s="636">
        <v>608.59894918091481</v>
      </c>
    </row>
    <row r="578" spans="1:14" ht="14.4" customHeight="1" x14ac:dyDescent="0.3">
      <c r="A578" s="631" t="s">
        <v>549</v>
      </c>
      <c r="B578" s="632" t="s">
        <v>551</v>
      </c>
      <c r="C578" s="633" t="s">
        <v>585</v>
      </c>
      <c r="D578" s="634" t="s">
        <v>586</v>
      </c>
      <c r="E578" s="633" t="s">
        <v>552</v>
      </c>
      <c r="F578" s="634" t="s">
        <v>553</v>
      </c>
      <c r="G578" s="633" t="s">
        <v>601</v>
      </c>
      <c r="H578" s="633" t="s">
        <v>1807</v>
      </c>
      <c r="I578" s="633" t="s">
        <v>1807</v>
      </c>
      <c r="J578" s="633" t="s">
        <v>1808</v>
      </c>
      <c r="K578" s="633" t="s">
        <v>1809</v>
      </c>
      <c r="L578" s="635">
        <v>262.44969687624865</v>
      </c>
      <c r="M578" s="635">
        <v>3</v>
      </c>
      <c r="N578" s="636">
        <v>787.3490906287459</v>
      </c>
    </row>
    <row r="579" spans="1:14" ht="14.4" customHeight="1" x14ac:dyDescent="0.3">
      <c r="A579" s="631" t="s">
        <v>549</v>
      </c>
      <c r="B579" s="632" t="s">
        <v>551</v>
      </c>
      <c r="C579" s="633" t="s">
        <v>585</v>
      </c>
      <c r="D579" s="634" t="s">
        <v>586</v>
      </c>
      <c r="E579" s="633" t="s">
        <v>552</v>
      </c>
      <c r="F579" s="634" t="s">
        <v>553</v>
      </c>
      <c r="G579" s="633" t="s">
        <v>601</v>
      </c>
      <c r="H579" s="633" t="s">
        <v>1063</v>
      </c>
      <c r="I579" s="633" t="s">
        <v>1064</v>
      </c>
      <c r="J579" s="633" t="s">
        <v>690</v>
      </c>
      <c r="K579" s="633" t="s">
        <v>1065</v>
      </c>
      <c r="L579" s="635">
        <v>61.793336356082705</v>
      </c>
      <c r="M579" s="635">
        <v>3</v>
      </c>
      <c r="N579" s="636">
        <v>185.38000906824811</v>
      </c>
    </row>
    <row r="580" spans="1:14" ht="14.4" customHeight="1" x14ac:dyDescent="0.3">
      <c r="A580" s="631" t="s">
        <v>549</v>
      </c>
      <c r="B580" s="632" t="s">
        <v>551</v>
      </c>
      <c r="C580" s="633" t="s">
        <v>585</v>
      </c>
      <c r="D580" s="634" t="s">
        <v>586</v>
      </c>
      <c r="E580" s="633" t="s">
        <v>552</v>
      </c>
      <c r="F580" s="634" t="s">
        <v>553</v>
      </c>
      <c r="G580" s="633" t="s">
        <v>601</v>
      </c>
      <c r="H580" s="633" t="s">
        <v>1810</v>
      </c>
      <c r="I580" s="633" t="s">
        <v>1811</v>
      </c>
      <c r="J580" s="633" t="s">
        <v>1812</v>
      </c>
      <c r="K580" s="633" t="s">
        <v>1813</v>
      </c>
      <c r="L580" s="635">
        <v>65.81</v>
      </c>
      <c r="M580" s="635">
        <v>1</v>
      </c>
      <c r="N580" s="636">
        <v>65.81</v>
      </c>
    </row>
    <row r="581" spans="1:14" ht="14.4" customHeight="1" x14ac:dyDescent="0.3">
      <c r="A581" s="631" t="s">
        <v>549</v>
      </c>
      <c r="B581" s="632" t="s">
        <v>551</v>
      </c>
      <c r="C581" s="633" t="s">
        <v>585</v>
      </c>
      <c r="D581" s="634" t="s">
        <v>586</v>
      </c>
      <c r="E581" s="633" t="s">
        <v>552</v>
      </c>
      <c r="F581" s="634" t="s">
        <v>553</v>
      </c>
      <c r="G581" s="633" t="s">
        <v>601</v>
      </c>
      <c r="H581" s="633" t="s">
        <v>1814</v>
      </c>
      <c r="I581" s="633" t="s">
        <v>1815</v>
      </c>
      <c r="J581" s="633" t="s">
        <v>1816</v>
      </c>
      <c r="K581" s="633" t="s">
        <v>1817</v>
      </c>
      <c r="L581" s="635">
        <v>13.223980105363433</v>
      </c>
      <c r="M581" s="635">
        <v>3</v>
      </c>
      <c r="N581" s="636">
        <v>39.6719403160903</v>
      </c>
    </row>
    <row r="582" spans="1:14" ht="14.4" customHeight="1" x14ac:dyDescent="0.3">
      <c r="A582" s="631" t="s">
        <v>549</v>
      </c>
      <c r="B582" s="632" t="s">
        <v>551</v>
      </c>
      <c r="C582" s="633" t="s">
        <v>585</v>
      </c>
      <c r="D582" s="634" t="s">
        <v>586</v>
      </c>
      <c r="E582" s="633" t="s">
        <v>552</v>
      </c>
      <c r="F582" s="634" t="s">
        <v>553</v>
      </c>
      <c r="G582" s="633" t="s">
        <v>601</v>
      </c>
      <c r="H582" s="633" t="s">
        <v>1818</v>
      </c>
      <c r="I582" s="633" t="s">
        <v>246</v>
      </c>
      <c r="J582" s="633" t="s">
        <v>1819</v>
      </c>
      <c r="K582" s="633"/>
      <c r="L582" s="635">
        <v>78.759425912134603</v>
      </c>
      <c r="M582" s="635">
        <v>1</v>
      </c>
      <c r="N582" s="636">
        <v>78.759425912134603</v>
      </c>
    </row>
    <row r="583" spans="1:14" ht="14.4" customHeight="1" x14ac:dyDescent="0.3">
      <c r="A583" s="631" t="s">
        <v>549</v>
      </c>
      <c r="B583" s="632" t="s">
        <v>551</v>
      </c>
      <c r="C583" s="633" t="s">
        <v>585</v>
      </c>
      <c r="D583" s="634" t="s">
        <v>586</v>
      </c>
      <c r="E583" s="633" t="s">
        <v>552</v>
      </c>
      <c r="F583" s="634" t="s">
        <v>553</v>
      </c>
      <c r="G583" s="633" t="s">
        <v>601</v>
      </c>
      <c r="H583" s="633" t="s">
        <v>1820</v>
      </c>
      <c r="I583" s="633" t="s">
        <v>246</v>
      </c>
      <c r="J583" s="633" t="s">
        <v>1821</v>
      </c>
      <c r="K583" s="633"/>
      <c r="L583" s="635">
        <v>74.096969428260024</v>
      </c>
      <c r="M583" s="635">
        <v>3</v>
      </c>
      <c r="N583" s="636">
        <v>222.29090828478007</v>
      </c>
    </row>
    <row r="584" spans="1:14" ht="14.4" customHeight="1" x14ac:dyDescent="0.3">
      <c r="A584" s="631" t="s">
        <v>549</v>
      </c>
      <c r="B584" s="632" t="s">
        <v>551</v>
      </c>
      <c r="C584" s="633" t="s">
        <v>585</v>
      </c>
      <c r="D584" s="634" t="s">
        <v>586</v>
      </c>
      <c r="E584" s="633" t="s">
        <v>552</v>
      </c>
      <c r="F584" s="634" t="s">
        <v>553</v>
      </c>
      <c r="G584" s="633" t="s">
        <v>601</v>
      </c>
      <c r="H584" s="633" t="s">
        <v>1822</v>
      </c>
      <c r="I584" s="633" t="s">
        <v>1823</v>
      </c>
      <c r="J584" s="633" t="s">
        <v>1824</v>
      </c>
      <c r="K584" s="633" t="s">
        <v>1825</v>
      </c>
      <c r="L584" s="635">
        <v>117.79429236326089</v>
      </c>
      <c r="M584" s="635">
        <v>2</v>
      </c>
      <c r="N584" s="636">
        <v>235.58858472652179</v>
      </c>
    </row>
    <row r="585" spans="1:14" ht="14.4" customHeight="1" x14ac:dyDescent="0.3">
      <c r="A585" s="631" t="s">
        <v>549</v>
      </c>
      <c r="B585" s="632" t="s">
        <v>551</v>
      </c>
      <c r="C585" s="633" t="s">
        <v>585</v>
      </c>
      <c r="D585" s="634" t="s">
        <v>586</v>
      </c>
      <c r="E585" s="633" t="s">
        <v>552</v>
      </c>
      <c r="F585" s="634" t="s">
        <v>553</v>
      </c>
      <c r="G585" s="633" t="s">
        <v>601</v>
      </c>
      <c r="H585" s="633" t="s">
        <v>1826</v>
      </c>
      <c r="I585" s="633" t="s">
        <v>1827</v>
      </c>
      <c r="J585" s="633" t="s">
        <v>1134</v>
      </c>
      <c r="K585" s="633" t="s">
        <v>1828</v>
      </c>
      <c r="L585" s="635">
        <v>399.47865014756553</v>
      </c>
      <c r="M585" s="635">
        <v>2</v>
      </c>
      <c r="N585" s="636">
        <v>798.95730029513106</v>
      </c>
    </row>
    <row r="586" spans="1:14" ht="14.4" customHeight="1" x14ac:dyDescent="0.3">
      <c r="A586" s="631" t="s">
        <v>549</v>
      </c>
      <c r="B586" s="632" t="s">
        <v>551</v>
      </c>
      <c r="C586" s="633" t="s">
        <v>585</v>
      </c>
      <c r="D586" s="634" t="s">
        <v>586</v>
      </c>
      <c r="E586" s="633" t="s">
        <v>552</v>
      </c>
      <c r="F586" s="634" t="s">
        <v>553</v>
      </c>
      <c r="G586" s="633" t="s">
        <v>601</v>
      </c>
      <c r="H586" s="633" t="s">
        <v>1829</v>
      </c>
      <c r="I586" s="633" t="s">
        <v>1830</v>
      </c>
      <c r="J586" s="633" t="s">
        <v>1831</v>
      </c>
      <c r="K586" s="633" t="s">
        <v>1832</v>
      </c>
      <c r="L586" s="635">
        <v>243.75</v>
      </c>
      <c r="M586" s="635">
        <v>1</v>
      </c>
      <c r="N586" s="636">
        <v>243.75</v>
      </c>
    </row>
    <row r="587" spans="1:14" ht="14.4" customHeight="1" x14ac:dyDescent="0.3">
      <c r="A587" s="631" t="s">
        <v>549</v>
      </c>
      <c r="B587" s="632" t="s">
        <v>551</v>
      </c>
      <c r="C587" s="633" t="s">
        <v>585</v>
      </c>
      <c r="D587" s="634" t="s">
        <v>586</v>
      </c>
      <c r="E587" s="633" t="s">
        <v>552</v>
      </c>
      <c r="F587" s="634" t="s">
        <v>553</v>
      </c>
      <c r="G587" s="633" t="s">
        <v>601</v>
      </c>
      <c r="H587" s="633" t="s">
        <v>721</v>
      </c>
      <c r="I587" s="633" t="s">
        <v>722</v>
      </c>
      <c r="J587" s="633" t="s">
        <v>723</v>
      </c>
      <c r="K587" s="633" t="s">
        <v>724</v>
      </c>
      <c r="L587" s="635">
        <v>93.77</v>
      </c>
      <c r="M587" s="635">
        <v>2</v>
      </c>
      <c r="N587" s="636">
        <v>187.54</v>
      </c>
    </row>
    <row r="588" spans="1:14" ht="14.4" customHeight="1" x14ac:dyDescent="0.3">
      <c r="A588" s="631" t="s">
        <v>549</v>
      </c>
      <c r="B588" s="632" t="s">
        <v>551</v>
      </c>
      <c r="C588" s="633" t="s">
        <v>585</v>
      </c>
      <c r="D588" s="634" t="s">
        <v>586</v>
      </c>
      <c r="E588" s="633" t="s">
        <v>552</v>
      </c>
      <c r="F588" s="634" t="s">
        <v>553</v>
      </c>
      <c r="G588" s="633" t="s">
        <v>601</v>
      </c>
      <c r="H588" s="633" t="s">
        <v>1833</v>
      </c>
      <c r="I588" s="633" t="s">
        <v>1834</v>
      </c>
      <c r="J588" s="633" t="s">
        <v>1835</v>
      </c>
      <c r="K588" s="633" t="s">
        <v>1836</v>
      </c>
      <c r="L588" s="635">
        <v>35.75</v>
      </c>
      <c r="M588" s="635">
        <v>1</v>
      </c>
      <c r="N588" s="636">
        <v>35.75</v>
      </c>
    </row>
    <row r="589" spans="1:14" ht="14.4" customHeight="1" x14ac:dyDescent="0.3">
      <c r="A589" s="631" t="s">
        <v>549</v>
      </c>
      <c r="B589" s="632" t="s">
        <v>551</v>
      </c>
      <c r="C589" s="633" t="s">
        <v>585</v>
      </c>
      <c r="D589" s="634" t="s">
        <v>586</v>
      </c>
      <c r="E589" s="633" t="s">
        <v>552</v>
      </c>
      <c r="F589" s="634" t="s">
        <v>553</v>
      </c>
      <c r="G589" s="633" t="s">
        <v>601</v>
      </c>
      <c r="H589" s="633" t="s">
        <v>1837</v>
      </c>
      <c r="I589" s="633" t="s">
        <v>1838</v>
      </c>
      <c r="J589" s="633" t="s">
        <v>1839</v>
      </c>
      <c r="K589" s="633" t="s">
        <v>1840</v>
      </c>
      <c r="L589" s="635">
        <v>2736.9250000000002</v>
      </c>
      <c r="M589" s="635">
        <v>4</v>
      </c>
      <c r="N589" s="636">
        <v>10947.7</v>
      </c>
    </row>
    <row r="590" spans="1:14" ht="14.4" customHeight="1" x14ac:dyDescent="0.3">
      <c r="A590" s="631" t="s">
        <v>549</v>
      </c>
      <c r="B590" s="632" t="s">
        <v>551</v>
      </c>
      <c r="C590" s="633" t="s">
        <v>585</v>
      </c>
      <c r="D590" s="634" t="s">
        <v>586</v>
      </c>
      <c r="E590" s="633" t="s">
        <v>552</v>
      </c>
      <c r="F590" s="634" t="s">
        <v>553</v>
      </c>
      <c r="G590" s="633" t="s">
        <v>601</v>
      </c>
      <c r="H590" s="633" t="s">
        <v>725</v>
      </c>
      <c r="I590" s="633" t="s">
        <v>726</v>
      </c>
      <c r="J590" s="633" t="s">
        <v>727</v>
      </c>
      <c r="K590" s="633" t="s">
        <v>728</v>
      </c>
      <c r="L590" s="635">
        <v>74.22</v>
      </c>
      <c r="M590" s="635">
        <v>3</v>
      </c>
      <c r="N590" s="636">
        <v>222.66</v>
      </c>
    </row>
    <row r="591" spans="1:14" ht="14.4" customHeight="1" x14ac:dyDescent="0.3">
      <c r="A591" s="631" t="s">
        <v>549</v>
      </c>
      <c r="B591" s="632" t="s">
        <v>551</v>
      </c>
      <c r="C591" s="633" t="s">
        <v>585</v>
      </c>
      <c r="D591" s="634" t="s">
        <v>586</v>
      </c>
      <c r="E591" s="633" t="s">
        <v>552</v>
      </c>
      <c r="F591" s="634" t="s">
        <v>553</v>
      </c>
      <c r="G591" s="633" t="s">
        <v>601</v>
      </c>
      <c r="H591" s="633" t="s">
        <v>1841</v>
      </c>
      <c r="I591" s="633" t="s">
        <v>1842</v>
      </c>
      <c r="J591" s="633" t="s">
        <v>1843</v>
      </c>
      <c r="K591" s="633" t="s">
        <v>1844</v>
      </c>
      <c r="L591" s="635">
        <v>76.0396960579872</v>
      </c>
      <c r="M591" s="635">
        <v>1</v>
      </c>
      <c r="N591" s="636">
        <v>76.0396960579872</v>
      </c>
    </row>
    <row r="592" spans="1:14" ht="14.4" customHeight="1" x14ac:dyDescent="0.3">
      <c r="A592" s="631" t="s">
        <v>549</v>
      </c>
      <c r="B592" s="632" t="s">
        <v>551</v>
      </c>
      <c r="C592" s="633" t="s">
        <v>585</v>
      </c>
      <c r="D592" s="634" t="s">
        <v>586</v>
      </c>
      <c r="E592" s="633" t="s">
        <v>552</v>
      </c>
      <c r="F592" s="634" t="s">
        <v>553</v>
      </c>
      <c r="G592" s="633" t="s">
        <v>601</v>
      </c>
      <c r="H592" s="633" t="s">
        <v>1613</v>
      </c>
      <c r="I592" s="633" t="s">
        <v>1614</v>
      </c>
      <c r="J592" s="633" t="s">
        <v>1615</v>
      </c>
      <c r="K592" s="633" t="s">
        <v>1616</v>
      </c>
      <c r="L592" s="635">
        <v>635.66172870970343</v>
      </c>
      <c r="M592" s="635">
        <v>1.0479585999999999</v>
      </c>
      <c r="N592" s="636">
        <v>666.14717529220047</v>
      </c>
    </row>
    <row r="593" spans="1:14" ht="14.4" customHeight="1" x14ac:dyDescent="0.3">
      <c r="A593" s="631" t="s">
        <v>549</v>
      </c>
      <c r="B593" s="632" t="s">
        <v>551</v>
      </c>
      <c r="C593" s="633" t="s">
        <v>585</v>
      </c>
      <c r="D593" s="634" t="s">
        <v>586</v>
      </c>
      <c r="E593" s="633" t="s">
        <v>552</v>
      </c>
      <c r="F593" s="634" t="s">
        <v>553</v>
      </c>
      <c r="G593" s="633" t="s">
        <v>601</v>
      </c>
      <c r="H593" s="633" t="s">
        <v>1845</v>
      </c>
      <c r="I593" s="633" t="s">
        <v>1846</v>
      </c>
      <c r="J593" s="633" t="s">
        <v>1847</v>
      </c>
      <c r="K593" s="633" t="s">
        <v>1848</v>
      </c>
      <c r="L593" s="635">
        <v>159.35022317381191</v>
      </c>
      <c r="M593" s="635">
        <v>3.4940046000000002</v>
      </c>
      <c r="N593" s="636">
        <v>556.7704127803255</v>
      </c>
    </row>
    <row r="594" spans="1:14" ht="14.4" customHeight="1" x14ac:dyDescent="0.3">
      <c r="A594" s="631" t="s">
        <v>549</v>
      </c>
      <c r="B594" s="632" t="s">
        <v>551</v>
      </c>
      <c r="C594" s="633" t="s">
        <v>585</v>
      </c>
      <c r="D594" s="634" t="s">
        <v>586</v>
      </c>
      <c r="E594" s="633" t="s">
        <v>552</v>
      </c>
      <c r="F594" s="634" t="s">
        <v>553</v>
      </c>
      <c r="G594" s="633" t="s">
        <v>601</v>
      </c>
      <c r="H594" s="633" t="s">
        <v>1849</v>
      </c>
      <c r="I594" s="633" t="s">
        <v>1850</v>
      </c>
      <c r="J594" s="633" t="s">
        <v>1851</v>
      </c>
      <c r="K594" s="633" t="s">
        <v>1852</v>
      </c>
      <c r="L594" s="635">
        <v>325.89062354906775</v>
      </c>
      <c r="M594" s="635">
        <v>1.6867494999999999</v>
      </c>
      <c r="N594" s="636">
        <v>549.69584632607825</v>
      </c>
    </row>
    <row r="595" spans="1:14" ht="14.4" customHeight="1" x14ac:dyDescent="0.3">
      <c r="A595" s="631" t="s">
        <v>549</v>
      </c>
      <c r="B595" s="632" t="s">
        <v>551</v>
      </c>
      <c r="C595" s="633" t="s">
        <v>585</v>
      </c>
      <c r="D595" s="634" t="s">
        <v>586</v>
      </c>
      <c r="E595" s="633" t="s">
        <v>552</v>
      </c>
      <c r="F595" s="634" t="s">
        <v>553</v>
      </c>
      <c r="G595" s="633" t="s">
        <v>601</v>
      </c>
      <c r="H595" s="633" t="s">
        <v>1379</v>
      </c>
      <c r="I595" s="633" t="s">
        <v>1380</v>
      </c>
      <c r="J595" s="633" t="s">
        <v>1381</v>
      </c>
      <c r="K595" s="633" t="s">
        <v>1382</v>
      </c>
      <c r="L595" s="635">
        <v>111.61</v>
      </c>
      <c r="M595" s="635">
        <v>1</v>
      </c>
      <c r="N595" s="636">
        <v>111.61</v>
      </c>
    </row>
    <row r="596" spans="1:14" ht="14.4" customHeight="1" x14ac:dyDescent="0.3">
      <c r="A596" s="631" t="s">
        <v>549</v>
      </c>
      <c r="B596" s="632" t="s">
        <v>551</v>
      </c>
      <c r="C596" s="633" t="s">
        <v>585</v>
      </c>
      <c r="D596" s="634" t="s">
        <v>586</v>
      </c>
      <c r="E596" s="633" t="s">
        <v>552</v>
      </c>
      <c r="F596" s="634" t="s">
        <v>553</v>
      </c>
      <c r="G596" s="633" t="s">
        <v>601</v>
      </c>
      <c r="H596" s="633" t="s">
        <v>729</v>
      </c>
      <c r="I596" s="633" t="s">
        <v>730</v>
      </c>
      <c r="J596" s="633" t="s">
        <v>731</v>
      </c>
      <c r="K596" s="633"/>
      <c r="L596" s="635">
        <v>326.61829334287552</v>
      </c>
      <c r="M596" s="635">
        <v>4</v>
      </c>
      <c r="N596" s="636">
        <v>1306.4731733715021</v>
      </c>
    </row>
    <row r="597" spans="1:14" ht="14.4" customHeight="1" x14ac:dyDescent="0.3">
      <c r="A597" s="631" t="s">
        <v>549</v>
      </c>
      <c r="B597" s="632" t="s">
        <v>551</v>
      </c>
      <c r="C597" s="633" t="s">
        <v>585</v>
      </c>
      <c r="D597" s="634" t="s">
        <v>586</v>
      </c>
      <c r="E597" s="633" t="s">
        <v>552</v>
      </c>
      <c r="F597" s="634" t="s">
        <v>553</v>
      </c>
      <c r="G597" s="633" t="s">
        <v>601</v>
      </c>
      <c r="H597" s="633" t="s">
        <v>1853</v>
      </c>
      <c r="I597" s="633" t="s">
        <v>1854</v>
      </c>
      <c r="J597" s="633" t="s">
        <v>1855</v>
      </c>
      <c r="K597" s="633" t="s">
        <v>1856</v>
      </c>
      <c r="L597" s="635">
        <v>458.85035023125556</v>
      </c>
      <c r="M597" s="635">
        <v>4.3407499999999999</v>
      </c>
      <c r="N597" s="636">
        <v>1991.7546577663225</v>
      </c>
    </row>
    <row r="598" spans="1:14" ht="14.4" customHeight="1" x14ac:dyDescent="0.3">
      <c r="A598" s="631" t="s">
        <v>549</v>
      </c>
      <c r="B598" s="632" t="s">
        <v>551</v>
      </c>
      <c r="C598" s="633" t="s">
        <v>585</v>
      </c>
      <c r="D598" s="634" t="s">
        <v>586</v>
      </c>
      <c r="E598" s="633" t="s">
        <v>552</v>
      </c>
      <c r="F598" s="634" t="s">
        <v>553</v>
      </c>
      <c r="G598" s="633" t="s">
        <v>601</v>
      </c>
      <c r="H598" s="633" t="s">
        <v>1857</v>
      </c>
      <c r="I598" s="633" t="s">
        <v>1858</v>
      </c>
      <c r="J598" s="633" t="s">
        <v>1855</v>
      </c>
      <c r="K598" s="633" t="s">
        <v>1859</v>
      </c>
      <c r="L598" s="635">
        <v>102.58035856435208</v>
      </c>
      <c r="M598" s="635">
        <v>8.1509999999999998</v>
      </c>
      <c r="N598" s="636">
        <v>836.13250265803379</v>
      </c>
    </row>
    <row r="599" spans="1:14" ht="14.4" customHeight="1" x14ac:dyDescent="0.3">
      <c r="A599" s="631" t="s">
        <v>549</v>
      </c>
      <c r="B599" s="632" t="s">
        <v>551</v>
      </c>
      <c r="C599" s="633" t="s">
        <v>585</v>
      </c>
      <c r="D599" s="634" t="s">
        <v>586</v>
      </c>
      <c r="E599" s="633" t="s">
        <v>552</v>
      </c>
      <c r="F599" s="634" t="s">
        <v>553</v>
      </c>
      <c r="G599" s="633" t="s">
        <v>601</v>
      </c>
      <c r="H599" s="633" t="s">
        <v>1383</v>
      </c>
      <c r="I599" s="633" t="s">
        <v>246</v>
      </c>
      <c r="J599" s="633" t="s">
        <v>1384</v>
      </c>
      <c r="K599" s="633"/>
      <c r="L599" s="635">
        <v>225.13202118539897</v>
      </c>
      <c r="M599" s="635">
        <v>4</v>
      </c>
      <c r="N599" s="636">
        <v>900.52808474159588</v>
      </c>
    </row>
    <row r="600" spans="1:14" ht="14.4" customHeight="1" x14ac:dyDescent="0.3">
      <c r="A600" s="631" t="s">
        <v>549</v>
      </c>
      <c r="B600" s="632" t="s">
        <v>551</v>
      </c>
      <c r="C600" s="633" t="s">
        <v>585</v>
      </c>
      <c r="D600" s="634" t="s">
        <v>586</v>
      </c>
      <c r="E600" s="633" t="s">
        <v>552</v>
      </c>
      <c r="F600" s="634" t="s">
        <v>553</v>
      </c>
      <c r="G600" s="633" t="s">
        <v>601</v>
      </c>
      <c r="H600" s="633" t="s">
        <v>1860</v>
      </c>
      <c r="I600" s="633" t="s">
        <v>1861</v>
      </c>
      <c r="J600" s="633" t="s">
        <v>1862</v>
      </c>
      <c r="K600" s="633" t="s">
        <v>1863</v>
      </c>
      <c r="L600" s="635">
        <v>742.89</v>
      </c>
      <c r="M600" s="635">
        <v>1</v>
      </c>
      <c r="N600" s="636">
        <v>742.89</v>
      </c>
    </row>
    <row r="601" spans="1:14" ht="14.4" customHeight="1" x14ac:dyDescent="0.3">
      <c r="A601" s="631" t="s">
        <v>549</v>
      </c>
      <c r="B601" s="632" t="s">
        <v>551</v>
      </c>
      <c r="C601" s="633" t="s">
        <v>585</v>
      </c>
      <c r="D601" s="634" t="s">
        <v>586</v>
      </c>
      <c r="E601" s="633" t="s">
        <v>552</v>
      </c>
      <c r="F601" s="634" t="s">
        <v>553</v>
      </c>
      <c r="G601" s="633" t="s">
        <v>601</v>
      </c>
      <c r="H601" s="633" t="s">
        <v>1617</v>
      </c>
      <c r="I601" s="633" t="s">
        <v>1617</v>
      </c>
      <c r="J601" s="633" t="s">
        <v>1618</v>
      </c>
      <c r="K601" s="633" t="s">
        <v>1619</v>
      </c>
      <c r="L601" s="635">
        <v>2948.0499999999997</v>
      </c>
      <c r="M601" s="635">
        <v>6</v>
      </c>
      <c r="N601" s="636">
        <v>17688.3</v>
      </c>
    </row>
    <row r="602" spans="1:14" ht="14.4" customHeight="1" x14ac:dyDescent="0.3">
      <c r="A602" s="631" t="s">
        <v>549</v>
      </c>
      <c r="B602" s="632" t="s">
        <v>551</v>
      </c>
      <c r="C602" s="633" t="s">
        <v>585</v>
      </c>
      <c r="D602" s="634" t="s">
        <v>586</v>
      </c>
      <c r="E602" s="633" t="s">
        <v>552</v>
      </c>
      <c r="F602" s="634" t="s">
        <v>553</v>
      </c>
      <c r="G602" s="633" t="s">
        <v>601</v>
      </c>
      <c r="H602" s="633" t="s">
        <v>1620</v>
      </c>
      <c r="I602" s="633" t="s">
        <v>246</v>
      </c>
      <c r="J602" s="633" t="s">
        <v>1621</v>
      </c>
      <c r="K602" s="633"/>
      <c r="L602" s="635">
        <v>2.6219999999999999</v>
      </c>
      <c r="M602" s="635">
        <v>19</v>
      </c>
      <c r="N602" s="636">
        <v>49.817999999999998</v>
      </c>
    </row>
    <row r="603" spans="1:14" ht="14.4" customHeight="1" x14ac:dyDescent="0.3">
      <c r="A603" s="631" t="s">
        <v>549</v>
      </c>
      <c r="B603" s="632" t="s">
        <v>551</v>
      </c>
      <c r="C603" s="633" t="s">
        <v>585</v>
      </c>
      <c r="D603" s="634" t="s">
        <v>586</v>
      </c>
      <c r="E603" s="633" t="s">
        <v>552</v>
      </c>
      <c r="F603" s="634" t="s">
        <v>553</v>
      </c>
      <c r="G603" s="633" t="s">
        <v>601</v>
      </c>
      <c r="H603" s="633" t="s">
        <v>1864</v>
      </c>
      <c r="I603" s="633" t="s">
        <v>1865</v>
      </c>
      <c r="J603" s="633" t="s">
        <v>1866</v>
      </c>
      <c r="K603" s="633" t="s">
        <v>1867</v>
      </c>
      <c r="L603" s="635">
        <v>101.89</v>
      </c>
      <c r="M603" s="635">
        <v>1</v>
      </c>
      <c r="N603" s="636">
        <v>101.89</v>
      </c>
    </row>
    <row r="604" spans="1:14" ht="14.4" customHeight="1" x14ac:dyDescent="0.3">
      <c r="A604" s="631" t="s">
        <v>549</v>
      </c>
      <c r="B604" s="632" t="s">
        <v>551</v>
      </c>
      <c r="C604" s="633" t="s">
        <v>585</v>
      </c>
      <c r="D604" s="634" t="s">
        <v>586</v>
      </c>
      <c r="E604" s="633" t="s">
        <v>552</v>
      </c>
      <c r="F604" s="634" t="s">
        <v>553</v>
      </c>
      <c r="G604" s="633" t="s">
        <v>601</v>
      </c>
      <c r="H604" s="633" t="s">
        <v>1868</v>
      </c>
      <c r="I604" s="633" t="s">
        <v>1869</v>
      </c>
      <c r="J604" s="633" t="s">
        <v>1870</v>
      </c>
      <c r="K604" s="633" t="s">
        <v>1825</v>
      </c>
      <c r="L604" s="635">
        <v>600.94000000000005</v>
      </c>
      <c r="M604" s="635">
        <v>1</v>
      </c>
      <c r="N604" s="636">
        <v>600.94000000000005</v>
      </c>
    </row>
    <row r="605" spans="1:14" ht="14.4" customHeight="1" x14ac:dyDescent="0.3">
      <c r="A605" s="631" t="s">
        <v>549</v>
      </c>
      <c r="B605" s="632" t="s">
        <v>551</v>
      </c>
      <c r="C605" s="633" t="s">
        <v>585</v>
      </c>
      <c r="D605" s="634" t="s">
        <v>586</v>
      </c>
      <c r="E605" s="633" t="s">
        <v>552</v>
      </c>
      <c r="F605" s="634" t="s">
        <v>553</v>
      </c>
      <c r="G605" s="633" t="s">
        <v>601</v>
      </c>
      <c r="H605" s="633" t="s">
        <v>1084</v>
      </c>
      <c r="I605" s="633" t="s">
        <v>1085</v>
      </c>
      <c r="J605" s="633" t="s">
        <v>1086</v>
      </c>
      <c r="K605" s="633" t="s">
        <v>1087</v>
      </c>
      <c r="L605" s="635">
        <v>72.06</v>
      </c>
      <c r="M605" s="635">
        <v>2</v>
      </c>
      <c r="N605" s="636">
        <v>144.12</v>
      </c>
    </row>
    <row r="606" spans="1:14" ht="14.4" customHeight="1" x14ac:dyDescent="0.3">
      <c r="A606" s="631" t="s">
        <v>549</v>
      </c>
      <c r="B606" s="632" t="s">
        <v>551</v>
      </c>
      <c r="C606" s="633" t="s">
        <v>585</v>
      </c>
      <c r="D606" s="634" t="s">
        <v>586</v>
      </c>
      <c r="E606" s="633" t="s">
        <v>552</v>
      </c>
      <c r="F606" s="634" t="s">
        <v>553</v>
      </c>
      <c r="G606" s="633" t="s">
        <v>601</v>
      </c>
      <c r="H606" s="633" t="s">
        <v>1092</v>
      </c>
      <c r="I606" s="633" t="s">
        <v>1093</v>
      </c>
      <c r="J606" s="633" t="s">
        <v>1094</v>
      </c>
      <c r="K606" s="633" t="s">
        <v>1095</v>
      </c>
      <c r="L606" s="635">
        <v>339.93996627637341</v>
      </c>
      <c r="M606" s="635">
        <v>7</v>
      </c>
      <c r="N606" s="636">
        <v>2379.5797639346138</v>
      </c>
    </row>
    <row r="607" spans="1:14" ht="14.4" customHeight="1" x14ac:dyDescent="0.3">
      <c r="A607" s="631" t="s">
        <v>549</v>
      </c>
      <c r="B607" s="632" t="s">
        <v>551</v>
      </c>
      <c r="C607" s="633" t="s">
        <v>585</v>
      </c>
      <c r="D607" s="634" t="s">
        <v>586</v>
      </c>
      <c r="E607" s="633" t="s">
        <v>552</v>
      </c>
      <c r="F607" s="634" t="s">
        <v>553</v>
      </c>
      <c r="G607" s="633" t="s">
        <v>601</v>
      </c>
      <c r="H607" s="633" t="s">
        <v>1871</v>
      </c>
      <c r="I607" s="633" t="s">
        <v>246</v>
      </c>
      <c r="J607" s="633" t="s">
        <v>1872</v>
      </c>
      <c r="K607" s="633"/>
      <c r="L607" s="635">
        <v>86.931396431817902</v>
      </c>
      <c r="M607" s="635">
        <v>1</v>
      </c>
      <c r="N607" s="636">
        <v>86.931396431817902</v>
      </c>
    </row>
    <row r="608" spans="1:14" ht="14.4" customHeight="1" x14ac:dyDescent="0.3">
      <c r="A608" s="631" t="s">
        <v>549</v>
      </c>
      <c r="B608" s="632" t="s">
        <v>551</v>
      </c>
      <c r="C608" s="633" t="s">
        <v>585</v>
      </c>
      <c r="D608" s="634" t="s">
        <v>586</v>
      </c>
      <c r="E608" s="633" t="s">
        <v>552</v>
      </c>
      <c r="F608" s="634" t="s">
        <v>553</v>
      </c>
      <c r="G608" s="633" t="s">
        <v>601</v>
      </c>
      <c r="H608" s="633" t="s">
        <v>1873</v>
      </c>
      <c r="I608" s="633" t="s">
        <v>246</v>
      </c>
      <c r="J608" s="633" t="s">
        <v>1874</v>
      </c>
      <c r="K608" s="633"/>
      <c r="L608" s="635">
        <v>50.819587292190597</v>
      </c>
      <c r="M608" s="635">
        <v>2</v>
      </c>
      <c r="N608" s="636">
        <v>101.63917458438119</v>
      </c>
    </row>
    <row r="609" spans="1:14" ht="14.4" customHeight="1" x14ac:dyDescent="0.3">
      <c r="A609" s="631" t="s">
        <v>549</v>
      </c>
      <c r="B609" s="632" t="s">
        <v>551</v>
      </c>
      <c r="C609" s="633" t="s">
        <v>585</v>
      </c>
      <c r="D609" s="634" t="s">
        <v>586</v>
      </c>
      <c r="E609" s="633" t="s">
        <v>552</v>
      </c>
      <c r="F609" s="634" t="s">
        <v>553</v>
      </c>
      <c r="G609" s="633" t="s">
        <v>601</v>
      </c>
      <c r="H609" s="633" t="s">
        <v>1875</v>
      </c>
      <c r="I609" s="633" t="s">
        <v>1876</v>
      </c>
      <c r="J609" s="633" t="s">
        <v>1877</v>
      </c>
      <c r="K609" s="633" t="s">
        <v>1878</v>
      </c>
      <c r="L609" s="635">
        <v>60.75</v>
      </c>
      <c r="M609" s="635">
        <v>1</v>
      </c>
      <c r="N609" s="636">
        <v>60.75</v>
      </c>
    </row>
    <row r="610" spans="1:14" ht="14.4" customHeight="1" x14ac:dyDescent="0.3">
      <c r="A610" s="631" t="s">
        <v>549</v>
      </c>
      <c r="B610" s="632" t="s">
        <v>551</v>
      </c>
      <c r="C610" s="633" t="s">
        <v>585</v>
      </c>
      <c r="D610" s="634" t="s">
        <v>586</v>
      </c>
      <c r="E610" s="633" t="s">
        <v>552</v>
      </c>
      <c r="F610" s="634" t="s">
        <v>553</v>
      </c>
      <c r="G610" s="633" t="s">
        <v>601</v>
      </c>
      <c r="H610" s="633" t="s">
        <v>1879</v>
      </c>
      <c r="I610" s="633" t="s">
        <v>1880</v>
      </c>
      <c r="J610" s="633" t="s">
        <v>1881</v>
      </c>
      <c r="K610" s="633" t="s">
        <v>1882</v>
      </c>
      <c r="L610" s="635">
        <v>32.939976238784027</v>
      </c>
      <c r="M610" s="635">
        <v>8</v>
      </c>
      <c r="N610" s="636">
        <v>263.51980991027222</v>
      </c>
    </row>
    <row r="611" spans="1:14" ht="14.4" customHeight="1" x14ac:dyDescent="0.3">
      <c r="A611" s="631" t="s">
        <v>549</v>
      </c>
      <c r="B611" s="632" t="s">
        <v>551</v>
      </c>
      <c r="C611" s="633" t="s">
        <v>585</v>
      </c>
      <c r="D611" s="634" t="s">
        <v>586</v>
      </c>
      <c r="E611" s="633" t="s">
        <v>552</v>
      </c>
      <c r="F611" s="634" t="s">
        <v>553</v>
      </c>
      <c r="G611" s="633" t="s">
        <v>601</v>
      </c>
      <c r="H611" s="633" t="s">
        <v>732</v>
      </c>
      <c r="I611" s="633" t="s">
        <v>733</v>
      </c>
      <c r="J611" s="633" t="s">
        <v>734</v>
      </c>
      <c r="K611" s="633" t="s">
        <v>735</v>
      </c>
      <c r="L611" s="635">
        <v>20.11</v>
      </c>
      <c r="M611" s="635">
        <v>11</v>
      </c>
      <c r="N611" s="636">
        <v>221.20999999999998</v>
      </c>
    </row>
    <row r="612" spans="1:14" ht="14.4" customHeight="1" x14ac:dyDescent="0.3">
      <c r="A612" s="631" t="s">
        <v>549</v>
      </c>
      <c r="B612" s="632" t="s">
        <v>551</v>
      </c>
      <c r="C612" s="633" t="s">
        <v>585</v>
      </c>
      <c r="D612" s="634" t="s">
        <v>586</v>
      </c>
      <c r="E612" s="633" t="s">
        <v>552</v>
      </c>
      <c r="F612" s="634" t="s">
        <v>553</v>
      </c>
      <c r="G612" s="633" t="s">
        <v>601</v>
      </c>
      <c r="H612" s="633" t="s">
        <v>1100</v>
      </c>
      <c r="I612" s="633" t="s">
        <v>1100</v>
      </c>
      <c r="J612" s="633" t="s">
        <v>1101</v>
      </c>
      <c r="K612" s="633" t="s">
        <v>1102</v>
      </c>
      <c r="L612" s="635">
        <v>649.83818468462152</v>
      </c>
      <c r="M612" s="635">
        <v>3</v>
      </c>
      <c r="N612" s="636">
        <v>1949.5145540538647</v>
      </c>
    </row>
    <row r="613" spans="1:14" ht="14.4" customHeight="1" x14ac:dyDescent="0.3">
      <c r="A613" s="631" t="s">
        <v>549</v>
      </c>
      <c r="B613" s="632" t="s">
        <v>551</v>
      </c>
      <c r="C613" s="633" t="s">
        <v>585</v>
      </c>
      <c r="D613" s="634" t="s">
        <v>586</v>
      </c>
      <c r="E613" s="633" t="s">
        <v>552</v>
      </c>
      <c r="F613" s="634" t="s">
        <v>553</v>
      </c>
      <c r="G613" s="633" t="s">
        <v>601</v>
      </c>
      <c r="H613" s="633" t="s">
        <v>1390</v>
      </c>
      <c r="I613" s="633" t="s">
        <v>1390</v>
      </c>
      <c r="J613" s="633" t="s">
        <v>1391</v>
      </c>
      <c r="K613" s="633" t="s">
        <v>1392</v>
      </c>
      <c r="L613" s="635">
        <v>775.45999999999981</v>
      </c>
      <c r="M613" s="635">
        <v>1</v>
      </c>
      <c r="N613" s="636">
        <v>775.45999999999981</v>
      </c>
    </row>
    <row r="614" spans="1:14" ht="14.4" customHeight="1" x14ac:dyDescent="0.3">
      <c r="A614" s="631" t="s">
        <v>549</v>
      </c>
      <c r="B614" s="632" t="s">
        <v>551</v>
      </c>
      <c r="C614" s="633" t="s">
        <v>585</v>
      </c>
      <c r="D614" s="634" t="s">
        <v>586</v>
      </c>
      <c r="E614" s="633" t="s">
        <v>552</v>
      </c>
      <c r="F614" s="634" t="s">
        <v>553</v>
      </c>
      <c r="G614" s="633" t="s">
        <v>601</v>
      </c>
      <c r="H614" s="633" t="s">
        <v>1622</v>
      </c>
      <c r="I614" s="633" t="s">
        <v>1623</v>
      </c>
      <c r="J614" s="633" t="s">
        <v>1624</v>
      </c>
      <c r="K614" s="633" t="s">
        <v>1625</v>
      </c>
      <c r="L614" s="635">
        <v>74.645360456239814</v>
      </c>
      <c r="M614" s="635">
        <v>30</v>
      </c>
      <c r="N614" s="636">
        <v>2239.3608136871944</v>
      </c>
    </row>
    <row r="615" spans="1:14" ht="14.4" customHeight="1" x14ac:dyDescent="0.3">
      <c r="A615" s="631" t="s">
        <v>549</v>
      </c>
      <c r="B615" s="632" t="s">
        <v>551</v>
      </c>
      <c r="C615" s="633" t="s">
        <v>585</v>
      </c>
      <c r="D615" s="634" t="s">
        <v>586</v>
      </c>
      <c r="E615" s="633" t="s">
        <v>552</v>
      </c>
      <c r="F615" s="634" t="s">
        <v>553</v>
      </c>
      <c r="G615" s="633" t="s">
        <v>601</v>
      </c>
      <c r="H615" s="633" t="s">
        <v>736</v>
      </c>
      <c r="I615" s="633" t="s">
        <v>737</v>
      </c>
      <c r="J615" s="633" t="s">
        <v>738</v>
      </c>
      <c r="K615" s="633" t="s">
        <v>739</v>
      </c>
      <c r="L615" s="635">
        <v>51.049943010793925</v>
      </c>
      <c r="M615" s="635">
        <v>3</v>
      </c>
      <c r="N615" s="636">
        <v>153.14982903238177</v>
      </c>
    </row>
    <row r="616" spans="1:14" ht="14.4" customHeight="1" x14ac:dyDescent="0.3">
      <c r="A616" s="631" t="s">
        <v>549</v>
      </c>
      <c r="B616" s="632" t="s">
        <v>551</v>
      </c>
      <c r="C616" s="633" t="s">
        <v>585</v>
      </c>
      <c r="D616" s="634" t="s">
        <v>586</v>
      </c>
      <c r="E616" s="633" t="s">
        <v>552</v>
      </c>
      <c r="F616" s="634" t="s">
        <v>553</v>
      </c>
      <c r="G616" s="633" t="s">
        <v>601</v>
      </c>
      <c r="H616" s="633" t="s">
        <v>1883</v>
      </c>
      <c r="I616" s="633" t="s">
        <v>1884</v>
      </c>
      <c r="J616" s="633" t="s">
        <v>1885</v>
      </c>
      <c r="K616" s="633"/>
      <c r="L616" s="635">
        <v>643.59775365125404</v>
      </c>
      <c r="M616" s="635">
        <v>2</v>
      </c>
      <c r="N616" s="636">
        <v>1287.1955073025081</v>
      </c>
    </row>
    <row r="617" spans="1:14" ht="14.4" customHeight="1" x14ac:dyDescent="0.3">
      <c r="A617" s="631" t="s">
        <v>549</v>
      </c>
      <c r="B617" s="632" t="s">
        <v>551</v>
      </c>
      <c r="C617" s="633" t="s">
        <v>585</v>
      </c>
      <c r="D617" s="634" t="s">
        <v>586</v>
      </c>
      <c r="E617" s="633" t="s">
        <v>552</v>
      </c>
      <c r="F617" s="634" t="s">
        <v>553</v>
      </c>
      <c r="G617" s="633" t="s">
        <v>601</v>
      </c>
      <c r="H617" s="633" t="s">
        <v>1630</v>
      </c>
      <c r="I617" s="633" t="s">
        <v>1631</v>
      </c>
      <c r="J617" s="633" t="s">
        <v>1624</v>
      </c>
      <c r="K617" s="633" t="s">
        <v>1632</v>
      </c>
      <c r="L617" s="635">
        <v>52.440011809811189</v>
      </c>
      <c r="M617" s="635">
        <v>20</v>
      </c>
      <c r="N617" s="636">
        <v>1048.8002361962238</v>
      </c>
    </row>
    <row r="618" spans="1:14" ht="14.4" customHeight="1" x14ac:dyDescent="0.3">
      <c r="A618" s="631" t="s">
        <v>549</v>
      </c>
      <c r="B618" s="632" t="s">
        <v>551</v>
      </c>
      <c r="C618" s="633" t="s">
        <v>585</v>
      </c>
      <c r="D618" s="634" t="s">
        <v>586</v>
      </c>
      <c r="E618" s="633" t="s">
        <v>552</v>
      </c>
      <c r="F618" s="634" t="s">
        <v>553</v>
      </c>
      <c r="G618" s="633" t="s">
        <v>601</v>
      </c>
      <c r="H618" s="633" t="s">
        <v>1105</v>
      </c>
      <c r="I618" s="633" t="s">
        <v>246</v>
      </c>
      <c r="J618" s="633" t="s">
        <v>1106</v>
      </c>
      <c r="K618" s="633"/>
      <c r="L618" s="635">
        <v>145.60000000000002</v>
      </c>
      <c r="M618" s="635">
        <v>1</v>
      </c>
      <c r="N618" s="636">
        <v>145.60000000000002</v>
      </c>
    </row>
    <row r="619" spans="1:14" ht="14.4" customHeight="1" x14ac:dyDescent="0.3">
      <c r="A619" s="631" t="s">
        <v>549</v>
      </c>
      <c r="B619" s="632" t="s">
        <v>551</v>
      </c>
      <c r="C619" s="633" t="s">
        <v>585</v>
      </c>
      <c r="D619" s="634" t="s">
        <v>586</v>
      </c>
      <c r="E619" s="633" t="s">
        <v>552</v>
      </c>
      <c r="F619" s="634" t="s">
        <v>553</v>
      </c>
      <c r="G619" s="633" t="s">
        <v>601</v>
      </c>
      <c r="H619" s="633" t="s">
        <v>743</v>
      </c>
      <c r="I619" s="633" t="s">
        <v>744</v>
      </c>
      <c r="J619" s="633" t="s">
        <v>745</v>
      </c>
      <c r="K619" s="633" t="s">
        <v>746</v>
      </c>
      <c r="L619" s="635">
        <v>18.88</v>
      </c>
      <c r="M619" s="635">
        <v>2</v>
      </c>
      <c r="N619" s="636">
        <v>37.76</v>
      </c>
    </row>
    <row r="620" spans="1:14" ht="14.4" customHeight="1" x14ac:dyDescent="0.3">
      <c r="A620" s="631" t="s">
        <v>549</v>
      </c>
      <c r="B620" s="632" t="s">
        <v>551</v>
      </c>
      <c r="C620" s="633" t="s">
        <v>585</v>
      </c>
      <c r="D620" s="634" t="s">
        <v>586</v>
      </c>
      <c r="E620" s="633" t="s">
        <v>552</v>
      </c>
      <c r="F620" s="634" t="s">
        <v>553</v>
      </c>
      <c r="G620" s="633" t="s">
        <v>601</v>
      </c>
      <c r="H620" s="633" t="s">
        <v>1886</v>
      </c>
      <c r="I620" s="633" t="s">
        <v>1887</v>
      </c>
      <c r="J620" s="633" t="s">
        <v>1888</v>
      </c>
      <c r="K620" s="633" t="s">
        <v>1889</v>
      </c>
      <c r="L620" s="635">
        <v>2908.36</v>
      </c>
      <c r="M620" s="635">
        <v>2</v>
      </c>
      <c r="N620" s="636">
        <v>5816.72</v>
      </c>
    </row>
    <row r="621" spans="1:14" ht="14.4" customHeight="1" x14ac:dyDescent="0.3">
      <c r="A621" s="631" t="s">
        <v>549</v>
      </c>
      <c r="B621" s="632" t="s">
        <v>551</v>
      </c>
      <c r="C621" s="633" t="s">
        <v>585</v>
      </c>
      <c r="D621" s="634" t="s">
        <v>586</v>
      </c>
      <c r="E621" s="633" t="s">
        <v>552</v>
      </c>
      <c r="F621" s="634" t="s">
        <v>553</v>
      </c>
      <c r="G621" s="633" t="s">
        <v>601</v>
      </c>
      <c r="H621" s="633" t="s">
        <v>747</v>
      </c>
      <c r="I621" s="633" t="s">
        <v>748</v>
      </c>
      <c r="J621" s="633" t="s">
        <v>738</v>
      </c>
      <c r="K621" s="633" t="s">
        <v>749</v>
      </c>
      <c r="L621" s="635">
        <v>51.049954518196635</v>
      </c>
      <c r="M621" s="635">
        <v>6</v>
      </c>
      <c r="N621" s="636">
        <v>306.2997271091798</v>
      </c>
    </row>
    <row r="622" spans="1:14" ht="14.4" customHeight="1" x14ac:dyDescent="0.3">
      <c r="A622" s="631" t="s">
        <v>549</v>
      </c>
      <c r="B622" s="632" t="s">
        <v>551</v>
      </c>
      <c r="C622" s="633" t="s">
        <v>585</v>
      </c>
      <c r="D622" s="634" t="s">
        <v>586</v>
      </c>
      <c r="E622" s="633" t="s">
        <v>552</v>
      </c>
      <c r="F622" s="634" t="s">
        <v>553</v>
      </c>
      <c r="G622" s="633" t="s">
        <v>601</v>
      </c>
      <c r="H622" s="633" t="s">
        <v>750</v>
      </c>
      <c r="I622" s="633" t="s">
        <v>751</v>
      </c>
      <c r="J622" s="633" t="s">
        <v>752</v>
      </c>
      <c r="K622" s="633" t="s">
        <v>753</v>
      </c>
      <c r="L622" s="635">
        <v>100.35</v>
      </c>
      <c r="M622" s="635">
        <v>1</v>
      </c>
      <c r="N622" s="636">
        <v>100.35</v>
      </c>
    </row>
    <row r="623" spans="1:14" ht="14.4" customHeight="1" x14ac:dyDescent="0.3">
      <c r="A623" s="631" t="s">
        <v>549</v>
      </c>
      <c r="B623" s="632" t="s">
        <v>551</v>
      </c>
      <c r="C623" s="633" t="s">
        <v>585</v>
      </c>
      <c r="D623" s="634" t="s">
        <v>586</v>
      </c>
      <c r="E623" s="633" t="s">
        <v>552</v>
      </c>
      <c r="F623" s="634" t="s">
        <v>553</v>
      </c>
      <c r="G623" s="633" t="s">
        <v>601</v>
      </c>
      <c r="H623" s="633" t="s">
        <v>762</v>
      </c>
      <c r="I623" s="633" t="s">
        <v>763</v>
      </c>
      <c r="J623" s="633" t="s">
        <v>764</v>
      </c>
      <c r="K623" s="633" t="s">
        <v>765</v>
      </c>
      <c r="L623" s="635">
        <v>39.799999999999997</v>
      </c>
      <c r="M623" s="635">
        <v>1</v>
      </c>
      <c r="N623" s="636">
        <v>39.799999999999997</v>
      </c>
    </row>
    <row r="624" spans="1:14" ht="14.4" customHeight="1" x14ac:dyDescent="0.3">
      <c r="A624" s="631" t="s">
        <v>549</v>
      </c>
      <c r="B624" s="632" t="s">
        <v>551</v>
      </c>
      <c r="C624" s="633" t="s">
        <v>585</v>
      </c>
      <c r="D624" s="634" t="s">
        <v>586</v>
      </c>
      <c r="E624" s="633" t="s">
        <v>552</v>
      </c>
      <c r="F624" s="634" t="s">
        <v>553</v>
      </c>
      <c r="G624" s="633" t="s">
        <v>601</v>
      </c>
      <c r="H624" s="633" t="s">
        <v>1111</v>
      </c>
      <c r="I624" s="633" t="s">
        <v>1112</v>
      </c>
      <c r="J624" s="633" t="s">
        <v>1113</v>
      </c>
      <c r="K624" s="633" t="s">
        <v>1114</v>
      </c>
      <c r="L624" s="635">
        <v>57.83</v>
      </c>
      <c r="M624" s="635">
        <v>2</v>
      </c>
      <c r="N624" s="636">
        <v>115.66</v>
      </c>
    </row>
    <row r="625" spans="1:14" ht="14.4" customHeight="1" x14ac:dyDescent="0.3">
      <c r="A625" s="631" t="s">
        <v>549</v>
      </c>
      <c r="B625" s="632" t="s">
        <v>551</v>
      </c>
      <c r="C625" s="633" t="s">
        <v>585</v>
      </c>
      <c r="D625" s="634" t="s">
        <v>586</v>
      </c>
      <c r="E625" s="633" t="s">
        <v>552</v>
      </c>
      <c r="F625" s="634" t="s">
        <v>553</v>
      </c>
      <c r="G625" s="633" t="s">
        <v>601</v>
      </c>
      <c r="H625" s="633" t="s">
        <v>766</v>
      </c>
      <c r="I625" s="633" t="s">
        <v>767</v>
      </c>
      <c r="J625" s="633" t="s">
        <v>768</v>
      </c>
      <c r="K625" s="633" t="s">
        <v>769</v>
      </c>
      <c r="L625" s="635">
        <v>83.66982442261488</v>
      </c>
      <c r="M625" s="635">
        <v>4</v>
      </c>
      <c r="N625" s="636">
        <v>334.67929769045952</v>
      </c>
    </row>
    <row r="626" spans="1:14" ht="14.4" customHeight="1" x14ac:dyDescent="0.3">
      <c r="A626" s="631" t="s">
        <v>549</v>
      </c>
      <c r="B626" s="632" t="s">
        <v>551</v>
      </c>
      <c r="C626" s="633" t="s">
        <v>585</v>
      </c>
      <c r="D626" s="634" t="s">
        <v>586</v>
      </c>
      <c r="E626" s="633" t="s">
        <v>552</v>
      </c>
      <c r="F626" s="634" t="s">
        <v>553</v>
      </c>
      <c r="G626" s="633" t="s">
        <v>601</v>
      </c>
      <c r="H626" s="633" t="s">
        <v>770</v>
      </c>
      <c r="I626" s="633" t="s">
        <v>771</v>
      </c>
      <c r="J626" s="633" t="s">
        <v>772</v>
      </c>
      <c r="K626" s="633" t="s">
        <v>773</v>
      </c>
      <c r="L626" s="635">
        <v>34.42</v>
      </c>
      <c r="M626" s="635">
        <v>132</v>
      </c>
      <c r="N626" s="636">
        <v>4543.4400000000005</v>
      </c>
    </row>
    <row r="627" spans="1:14" ht="14.4" customHeight="1" x14ac:dyDescent="0.3">
      <c r="A627" s="631" t="s">
        <v>549</v>
      </c>
      <c r="B627" s="632" t="s">
        <v>551</v>
      </c>
      <c r="C627" s="633" t="s">
        <v>585</v>
      </c>
      <c r="D627" s="634" t="s">
        <v>586</v>
      </c>
      <c r="E627" s="633" t="s">
        <v>552</v>
      </c>
      <c r="F627" s="634" t="s">
        <v>553</v>
      </c>
      <c r="G627" s="633" t="s">
        <v>601</v>
      </c>
      <c r="H627" s="633" t="s">
        <v>774</v>
      </c>
      <c r="I627" s="633" t="s">
        <v>775</v>
      </c>
      <c r="J627" s="633" t="s">
        <v>776</v>
      </c>
      <c r="K627" s="633" t="s">
        <v>695</v>
      </c>
      <c r="L627" s="635">
        <v>12.51</v>
      </c>
      <c r="M627" s="635">
        <v>40</v>
      </c>
      <c r="N627" s="636">
        <v>500.4</v>
      </c>
    </row>
    <row r="628" spans="1:14" ht="14.4" customHeight="1" x14ac:dyDescent="0.3">
      <c r="A628" s="631" t="s">
        <v>549</v>
      </c>
      <c r="B628" s="632" t="s">
        <v>551</v>
      </c>
      <c r="C628" s="633" t="s">
        <v>585</v>
      </c>
      <c r="D628" s="634" t="s">
        <v>586</v>
      </c>
      <c r="E628" s="633" t="s">
        <v>552</v>
      </c>
      <c r="F628" s="634" t="s">
        <v>553</v>
      </c>
      <c r="G628" s="633" t="s">
        <v>601</v>
      </c>
      <c r="H628" s="633" t="s">
        <v>1115</v>
      </c>
      <c r="I628" s="633" t="s">
        <v>246</v>
      </c>
      <c r="J628" s="633" t="s">
        <v>1116</v>
      </c>
      <c r="K628" s="633"/>
      <c r="L628" s="635">
        <v>217.00998774541372</v>
      </c>
      <c r="M628" s="635">
        <v>7</v>
      </c>
      <c r="N628" s="636">
        <v>1519.069914217896</v>
      </c>
    </row>
    <row r="629" spans="1:14" ht="14.4" customHeight="1" x14ac:dyDescent="0.3">
      <c r="A629" s="631" t="s">
        <v>549</v>
      </c>
      <c r="B629" s="632" t="s">
        <v>551</v>
      </c>
      <c r="C629" s="633" t="s">
        <v>585</v>
      </c>
      <c r="D629" s="634" t="s">
        <v>586</v>
      </c>
      <c r="E629" s="633" t="s">
        <v>552</v>
      </c>
      <c r="F629" s="634" t="s">
        <v>553</v>
      </c>
      <c r="G629" s="633" t="s">
        <v>601</v>
      </c>
      <c r="H629" s="633" t="s">
        <v>790</v>
      </c>
      <c r="I629" s="633" t="s">
        <v>246</v>
      </c>
      <c r="J629" s="633" t="s">
        <v>791</v>
      </c>
      <c r="K629" s="633"/>
      <c r="L629" s="635">
        <v>126.21257108964684</v>
      </c>
      <c r="M629" s="635">
        <v>8</v>
      </c>
      <c r="N629" s="636">
        <v>1009.7005687171747</v>
      </c>
    </row>
    <row r="630" spans="1:14" ht="14.4" customHeight="1" x14ac:dyDescent="0.3">
      <c r="A630" s="631" t="s">
        <v>549</v>
      </c>
      <c r="B630" s="632" t="s">
        <v>551</v>
      </c>
      <c r="C630" s="633" t="s">
        <v>585</v>
      </c>
      <c r="D630" s="634" t="s">
        <v>586</v>
      </c>
      <c r="E630" s="633" t="s">
        <v>552</v>
      </c>
      <c r="F630" s="634" t="s">
        <v>553</v>
      </c>
      <c r="G630" s="633" t="s">
        <v>601</v>
      </c>
      <c r="H630" s="633" t="s">
        <v>1890</v>
      </c>
      <c r="I630" s="633" t="s">
        <v>246</v>
      </c>
      <c r="J630" s="633" t="s">
        <v>1891</v>
      </c>
      <c r="K630" s="633"/>
      <c r="L630" s="635">
        <v>122.82453820485975</v>
      </c>
      <c r="M630" s="635">
        <v>1</v>
      </c>
      <c r="N630" s="636">
        <v>122.82453820485975</v>
      </c>
    </row>
    <row r="631" spans="1:14" ht="14.4" customHeight="1" x14ac:dyDescent="0.3">
      <c r="A631" s="631" t="s">
        <v>549</v>
      </c>
      <c r="B631" s="632" t="s">
        <v>551</v>
      </c>
      <c r="C631" s="633" t="s">
        <v>585</v>
      </c>
      <c r="D631" s="634" t="s">
        <v>586</v>
      </c>
      <c r="E631" s="633" t="s">
        <v>552</v>
      </c>
      <c r="F631" s="634" t="s">
        <v>553</v>
      </c>
      <c r="G631" s="633" t="s">
        <v>601</v>
      </c>
      <c r="H631" s="633" t="s">
        <v>1643</v>
      </c>
      <c r="I631" s="633" t="s">
        <v>1644</v>
      </c>
      <c r="J631" s="633" t="s">
        <v>1645</v>
      </c>
      <c r="K631" s="633" t="s">
        <v>773</v>
      </c>
      <c r="L631" s="635">
        <v>37.539981842722902</v>
      </c>
      <c r="M631" s="635">
        <v>396</v>
      </c>
      <c r="N631" s="636">
        <v>14865.832809718269</v>
      </c>
    </row>
    <row r="632" spans="1:14" ht="14.4" customHeight="1" x14ac:dyDescent="0.3">
      <c r="A632" s="631" t="s">
        <v>549</v>
      </c>
      <c r="B632" s="632" t="s">
        <v>551</v>
      </c>
      <c r="C632" s="633" t="s">
        <v>585</v>
      </c>
      <c r="D632" s="634" t="s">
        <v>586</v>
      </c>
      <c r="E632" s="633" t="s">
        <v>552</v>
      </c>
      <c r="F632" s="634" t="s">
        <v>553</v>
      </c>
      <c r="G632" s="633" t="s">
        <v>601</v>
      </c>
      <c r="H632" s="633" t="s">
        <v>1892</v>
      </c>
      <c r="I632" s="633" t="s">
        <v>1893</v>
      </c>
      <c r="J632" s="633" t="s">
        <v>1894</v>
      </c>
      <c r="K632" s="633" t="s">
        <v>1895</v>
      </c>
      <c r="L632" s="635">
        <v>189.45048059612697</v>
      </c>
      <c r="M632" s="635">
        <v>4.3090000000000002</v>
      </c>
      <c r="N632" s="636">
        <v>816.34212088871107</v>
      </c>
    </row>
    <row r="633" spans="1:14" ht="14.4" customHeight="1" x14ac:dyDescent="0.3">
      <c r="A633" s="631" t="s">
        <v>549</v>
      </c>
      <c r="B633" s="632" t="s">
        <v>551</v>
      </c>
      <c r="C633" s="633" t="s">
        <v>585</v>
      </c>
      <c r="D633" s="634" t="s">
        <v>586</v>
      </c>
      <c r="E633" s="633" t="s">
        <v>552</v>
      </c>
      <c r="F633" s="634" t="s">
        <v>553</v>
      </c>
      <c r="G633" s="633" t="s">
        <v>601</v>
      </c>
      <c r="H633" s="633" t="s">
        <v>1896</v>
      </c>
      <c r="I633" s="633" t="s">
        <v>1897</v>
      </c>
      <c r="J633" s="633" t="s">
        <v>1894</v>
      </c>
      <c r="K633" s="633" t="s">
        <v>1898</v>
      </c>
      <c r="L633" s="635">
        <v>378.27410933993792</v>
      </c>
      <c r="M633" s="635">
        <v>9.1199999999999992</v>
      </c>
      <c r="N633" s="636">
        <v>3449.8598771802335</v>
      </c>
    </row>
    <row r="634" spans="1:14" ht="14.4" customHeight="1" x14ac:dyDescent="0.3">
      <c r="A634" s="631" t="s">
        <v>549</v>
      </c>
      <c r="B634" s="632" t="s">
        <v>551</v>
      </c>
      <c r="C634" s="633" t="s">
        <v>585</v>
      </c>
      <c r="D634" s="634" t="s">
        <v>586</v>
      </c>
      <c r="E634" s="633" t="s">
        <v>552</v>
      </c>
      <c r="F634" s="634" t="s">
        <v>553</v>
      </c>
      <c r="G634" s="633" t="s">
        <v>601</v>
      </c>
      <c r="H634" s="633" t="s">
        <v>1899</v>
      </c>
      <c r="I634" s="633" t="s">
        <v>1900</v>
      </c>
      <c r="J634" s="633" t="s">
        <v>1901</v>
      </c>
      <c r="K634" s="633" t="s">
        <v>1902</v>
      </c>
      <c r="L634" s="635">
        <v>489.10666666666674</v>
      </c>
      <c r="M634" s="635">
        <v>3</v>
      </c>
      <c r="N634" s="636">
        <v>1467.3200000000002</v>
      </c>
    </row>
    <row r="635" spans="1:14" ht="14.4" customHeight="1" x14ac:dyDescent="0.3">
      <c r="A635" s="631" t="s">
        <v>549</v>
      </c>
      <c r="B635" s="632" t="s">
        <v>551</v>
      </c>
      <c r="C635" s="633" t="s">
        <v>585</v>
      </c>
      <c r="D635" s="634" t="s">
        <v>586</v>
      </c>
      <c r="E635" s="633" t="s">
        <v>552</v>
      </c>
      <c r="F635" s="634" t="s">
        <v>553</v>
      </c>
      <c r="G635" s="633" t="s">
        <v>601</v>
      </c>
      <c r="H635" s="633" t="s">
        <v>1903</v>
      </c>
      <c r="I635" s="633" t="s">
        <v>1904</v>
      </c>
      <c r="J635" s="633" t="s">
        <v>1905</v>
      </c>
      <c r="K635" s="633" t="s">
        <v>1848</v>
      </c>
      <c r="L635" s="635">
        <v>430.18374989771871</v>
      </c>
      <c r="M635" s="635">
        <v>3.9999998999999988</v>
      </c>
      <c r="N635" s="636">
        <v>1720.7349565724994</v>
      </c>
    </row>
    <row r="636" spans="1:14" ht="14.4" customHeight="1" x14ac:dyDescent="0.3">
      <c r="A636" s="631" t="s">
        <v>549</v>
      </c>
      <c r="B636" s="632" t="s">
        <v>551</v>
      </c>
      <c r="C636" s="633" t="s">
        <v>585</v>
      </c>
      <c r="D636" s="634" t="s">
        <v>586</v>
      </c>
      <c r="E636" s="633" t="s">
        <v>552</v>
      </c>
      <c r="F636" s="634" t="s">
        <v>553</v>
      </c>
      <c r="G636" s="633" t="s">
        <v>601</v>
      </c>
      <c r="H636" s="633" t="s">
        <v>1906</v>
      </c>
      <c r="I636" s="633" t="s">
        <v>1907</v>
      </c>
      <c r="J636" s="633" t="s">
        <v>1908</v>
      </c>
      <c r="K636" s="633" t="s">
        <v>1852</v>
      </c>
      <c r="L636" s="635">
        <v>936.78713471857566</v>
      </c>
      <c r="M636" s="635">
        <v>5.8096192000000002</v>
      </c>
      <c r="N636" s="636">
        <v>5442.3765241740239</v>
      </c>
    </row>
    <row r="637" spans="1:14" ht="14.4" customHeight="1" x14ac:dyDescent="0.3">
      <c r="A637" s="631" t="s">
        <v>549</v>
      </c>
      <c r="B637" s="632" t="s">
        <v>551</v>
      </c>
      <c r="C637" s="633" t="s">
        <v>585</v>
      </c>
      <c r="D637" s="634" t="s">
        <v>586</v>
      </c>
      <c r="E637" s="633" t="s">
        <v>552</v>
      </c>
      <c r="F637" s="634" t="s">
        <v>553</v>
      </c>
      <c r="G637" s="633" t="s">
        <v>601</v>
      </c>
      <c r="H637" s="633" t="s">
        <v>1909</v>
      </c>
      <c r="I637" s="633" t="s">
        <v>1910</v>
      </c>
      <c r="J637" s="633" t="s">
        <v>1911</v>
      </c>
      <c r="K637" s="633" t="s">
        <v>1912</v>
      </c>
      <c r="L637" s="635">
        <v>1739.2516201550386</v>
      </c>
      <c r="M637" s="635">
        <v>2.0640000000000001</v>
      </c>
      <c r="N637" s="636">
        <v>3589.8153439999996</v>
      </c>
    </row>
    <row r="638" spans="1:14" ht="14.4" customHeight="1" x14ac:dyDescent="0.3">
      <c r="A638" s="631" t="s">
        <v>549</v>
      </c>
      <c r="B638" s="632" t="s">
        <v>551</v>
      </c>
      <c r="C638" s="633" t="s">
        <v>585</v>
      </c>
      <c r="D638" s="634" t="s">
        <v>586</v>
      </c>
      <c r="E638" s="633" t="s">
        <v>552</v>
      </c>
      <c r="F638" s="634" t="s">
        <v>553</v>
      </c>
      <c r="G638" s="633" t="s">
        <v>601</v>
      </c>
      <c r="H638" s="633" t="s">
        <v>1913</v>
      </c>
      <c r="I638" s="633" t="s">
        <v>1913</v>
      </c>
      <c r="J638" s="633" t="s">
        <v>1914</v>
      </c>
      <c r="K638" s="633" t="s">
        <v>1915</v>
      </c>
      <c r="L638" s="635">
        <v>397.28979885060244</v>
      </c>
      <c r="M638" s="635">
        <v>13.780999999999999</v>
      </c>
      <c r="N638" s="636">
        <v>5475.0507179601518</v>
      </c>
    </row>
    <row r="639" spans="1:14" ht="14.4" customHeight="1" x14ac:dyDescent="0.3">
      <c r="A639" s="631" t="s">
        <v>549</v>
      </c>
      <c r="B639" s="632" t="s">
        <v>551</v>
      </c>
      <c r="C639" s="633" t="s">
        <v>585</v>
      </c>
      <c r="D639" s="634" t="s">
        <v>586</v>
      </c>
      <c r="E639" s="633" t="s">
        <v>552</v>
      </c>
      <c r="F639" s="634" t="s">
        <v>553</v>
      </c>
      <c r="G639" s="633" t="s">
        <v>601</v>
      </c>
      <c r="H639" s="633" t="s">
        <v>1916</v>
      </c>
      <c r="I639" s="633" t="s">
        <v>1917</v>
      </c>
      <c r="J639" s="633" t="s">
        <v>719</v>
      </c>
      <c r="K639" s="633" t="s">
        <v>1918</v>
      </c>
      <c r="L639" s="635">
        <v>44.869994433242049</v>
      </c>
      <c r="M639" s="635">
        <v>1</v>
      </c>
      <c r="N639" s="636">
        <v>44.869994433242049</v>
      </c>
    </row>
    <row r="640" spans="1:14" ht="14.4" customHeight="1" x14ac:dyDescent="0.3">
      <c r="A640" s="631" t="s">
        <v>549</v>
      </c>
      <c r="B640" s="632" t="s">
        <v>551</v>
      </c>
      <c r="C640" s="633" t="s">
        <v>585</v>
      </c>
      <c r="D640" s="634" t="s">
        <v>586</v>
      </c>
      <c r="E640" s="633" t="s">
        <v>552</v>
      </c>
      <c r="F640" s="634" t="s">
        <v>553</v>
      </c>
      <c r="G640" s="633" t="s">
        <v>601</v>
      </c>
      <c r="H640" s="633" t="s">
        <v>1919</v>
      </c>
      <c r="I640" s="633" t="s">
        <v>1920</v>
      </c>
      <c r="J640" s="633" t="s">
        <v>1921</v>
      </c>
      <c r="K640" s="633"/>
      <c r="L640" s="635">
        <v>45080</v>
      </c>
      <c r="M640" s="635">
        <v>3</v>
      </c>
      <c r="N640" s="636">
        <v>135240</v>
      </c>
    </row>
    <row r="641" spans="1:14" ht="14.4" customHeight="1" x14ac:dyDescent="0.3">
      <c r="A641" s="631" t="s">
        <v>549</v>
      </c>
      <c r="B641" s="632" t="s">
        <v>551</v>
      </c>
      <c r="C641" s="633" t="s">
        <v>585</v>
      </c>
      <c r="D641" s="634" t="s">
        <v>586</v>
      </c>
      <c r="E641" s="633" t="s">
        <v>552</v>
      </c>
      <c r="F641" s="634" t="s">
        <v>553</v>
      </c>
      <c r="G641" s="633" t="s">
        <v>601</v>
      </c>
      <c r="H641" s="633" t="s">
        <v>1922</v>
      </c>
      <c r="I641" s="633" t="s">
        <v>1920</v>
      </c>
      <c r="J641" s="633" t="s">
        <v>1923</v>
      </c>
      <c r="K641" s="633" t="s">
        <v>1924</v>
      </c>
      <c r="L641" s="635">
        <v>821.62740407400565</v>
      </c>
      <c r="M641" s="635">
        <v>5.4771426999999999</v>
      </c>
      <c r="N641" s="636">
        <v>4500.1705383438903</v>
      </c>
    </row>
    <row r="642" spans="1:14" ht="14.4" customHeight="1" x14ac:dyDescent="0.3">
      <c r="A642" s="631" t="s">
        <v>549</v>
      </c>
      <c r="B642" s="632" t="s">
        <v>551</v>
      </c>
      <c r="C642" s="633" t="s">
        <v>585</v>
      </c>
      <c r="D642" s="634" t="s">
        <v>586</v>
      </c>
      <c r="E642" s="633" t="s">
        <v>552</v>
      </c>
      <c r="F642" s="634" t="s">
        <v>553</v>
      </c>
      <c r="G642" s="633" t="s">
        <v>601</v>
      </c>
      <c r="H642" s="633" t="s">
        <v>1925</v>
      </c>
      <c r="I642" s="633" t="s">
        <v>1926</v>
      </c>
      <c r="J642" s="633" t="s">
        <v>1927</v>
      </c>
      <c r="K642" s="633" t="s">
        <v>1928</v>
      </c>
      <c r="L642" s="635">
        <v>102.17</v>
      </c>
      <c r="M642" s="635">
        <v>2</v>
      </c>
      <c r="N642" s="636">
        <v>204.34</v>
      </c>
    </row>
    <row r="643" spans="1:14" ht="14.4" customHeight="1" x14ac:dyDescent="0.3">
      <c r="A643" s="631" t="s">
        <v>549</v>
      </c>
      <c r="B643" s="632" t="s">
        <v>551</v>
      </c>
      <c r="C643" s="633" t="s">
        <v>585</v>
      </c>
      <c r="D643" s="634" t="s">
        <v>586</v>
      </c>
      <c r="E643" s="633" t="s">
        <v>552</v>
      </c>
      <c r="F643" s="634" t="s">
        <v>553</v>
      </c>
      <c r="G643" s="633" t="s">
        <v>601</v>
      </c>
      <c r="H643" s="633" t="s">
        <v>1929</v>
      </c>
      <c r="I643" s="633" t="s">
        <v>246</v>
      </c>
      <c r="J643" s="633" t="s">
        <v>1930</v>
      </c>
      <c r="K643" s="633"/>
      <c r="L643" s="635">
        <v>104.45</v>
      </c>
      <c r="M643" s="635">
        <v>1</v>
      </c>
      <c r="N643" s="636">
        <v>104.45</v>
      </c>
    </row>
    <row r="644" spans="1:14" ht="14.4" customHeight="1" x14ac:dyDescent="0.3">
      <c r="A644" s="631" t="s">
        <v>549</v>
      </c>
      <c r="B644" s="632" t="s">
        <v>551</v>
      </c>
      <c r="C644" s="633" t="s">
        <v>585</v>
      </c>
      <c r="D644" s="634" t="s">
        <v>586</v>
      </c>
      <c r="E644" s="633" t="s">
        <v>552</v>
      </c>
      <c r="F644" s="634" t="s">
        <v>553</v>
      </c>
      <c r="G644" s="633" t="s">
        <v>601</v>
      </c>
      <c r="H644" s="633" t="s">
        <v>1667</v>
      </c>
      <c r="I644" s="633" t="s">
        <v>1668</v>
      </c>
      <c r="J644" s="633" t="s">
        <v>1669</v>
      </c>
      <c r="K644" s="633" t="s">
        <v>1670</v>
      </c>
      <c r="L644" s="635">
        <v>119.09959913813648</v>
      </c>
      <c r="M644" s="635">
        <v>13.140721100000002</v>
      </c>
      <c r="N644" s="636">
        <v>1565.0546153960522</v>
      </c>
    </row>
    <row r="645" spans="1:14" ht="14.4" customHeight="1" x14ac:dyDescent="0.3">
      <c r="A645" s="631" t="s">
        <v>549</v>
      </c>
      <c r="B645" s="632" t="s">
        <v>551</v>
      </c>
      <c r="C645" s="633" t="s">
        <v>585</v>
      </c>
      <c r="D645" s="634" t="s">
        <v>586</v>
      </c>
      <c r="E645" s="633" t="s">
        <v>552</v>
      </c>
      <c r="F645" s="634" t="s">
        <v>553</v>
      </c>
      <c r="G645" s="633" t="s">
        <v>601</v>
      </c>
      <c r="H645" s="633" t="s">
        <v>804</v>
      </c>
      <c r="I645" s="633" t="s">
        <v>246</v>
      </c>
      <c r="J645" s="633" t="s">
        <v>805</v>
      </c>
      <c r="K645" s="633"/>
      <c r="L645" s="635">
        <v>104.31215968268766</v>
      </c>
      <c r="M645" s="635">
        <v>3</v>
      </c>
      <c r="N645" s="636">
        <v>312.93647904806301</v>
      </c>
    </row>
    <row r="646" spans="1:14" ht="14.4" customHeight="1" x14ac:dyDescent="0.3">
      <c r="A646" s="631" t="s">
        <v>549</v>
      </c>
      <c r="B646" s="632" t="s">
        <v>551</v>
      </c>
      <c r="C646" s="633" t="s">
        <v>585</v>
      </c>
      <c r="D646" s="634" t="s">
        <v>586</v>
      </c>
      <c r="E646" s="633" t="s">
        <v>552</v>
      </c>
      <c r="F646" s="634" t="s">
        <v>553</v>
      </c>
      <c r="G646" s="633" t="s">
        <v>601</v>
      </c>
      <c r="H646" s="633" t="s">
        <v>1931</v>
      </c>
      <c r="I646" s="633" t="s">
        <v>1932</v>
      </c>
      <c r="J646" s="633" t="s">
        <v>1933</v>
      </c>
      <c r="K646" s="633" t="s">
        <v>1934</v>
      </c>
      <c r="L646" s="635">
        <v>69.47</v>
      </c>
      <c r="M646" s="635">
        <v>1</v>
      </c>
      <c r="N646" s="636">
        <v>69.47</v>
      </c>
    </row>
    <row r="647" spans="1:14" ht="14.4" customHeight="1" x14ac:dyDescent="0.3">
      <c r="A647" s="631" t="s">
        <v>549</v>
      </c>
      <c r="B647" s="632" t="s">
        <v>551</v>
      </c>
      <c r="C647" s="633" t="s">
        <v>585</v>
      </c>
      <c r="D647" s="634" t="s">
        <v>586</v>
      </c>
      <c r="E647" s="633" t="s">
        <v>552</v>
      </c>
      <c r="F647" s="634" t="s">
        <v>553</v>
      </c>
      <c r="G647" s="633" t="s">
        <v>601</v>
      </c>
      <c r="H647" s="633" t="s">
        <v>1935</v>
      </c>
      <c r="I647" s="633" t="s">
        <v>1936</v>
      </c>
      <c r="J647" s="633" t="s">
        <v>1937</v>
      </c>
      <c r="K647" s="633" t="s">
        <v>1938</v>
      </c>
      <c r="L647" s="635">
        <v>128.96</v>
      </c>
      <c r="M647" s="635">
        <v>1</v>
      </c>
      <c r="N647" s="636">
        <v>128.96</v>
      </c>
    </row>
    <row r="648" spans="1:14" ht="14.4" customHeight="1" x14ac:dyDescent="0.3">
      <c r="A648" s="631" t="s">
        <v>549</v>
      </c>
      <c r="B648" s="632" t="s">
        <v>551</v>
      </c>
      <c r="C648" s="633" t="s">
        <v>585</v>
      </c>
      <c r="D648" s="634" t="s">
        <v>586</v>
      </c>
      <c r="E648" s="633" t="s">
        <v>552</v>
      </c>
      <c r="F648" s="634" t="s">
        <v>553</v>
      </c>
      <c r="G648" s="633" t="s">
        <v>601</v>
      </c>
      <c r="H648" s="633" t="s">
        <v>1939</v>
      </c>
      <c r="I648" s="633" t="s">
        <v>1940</v>
      </c>
      <c r="J648" s="633" t="s">
        <v>1941</v>
      </c>
      <c r="K648" s="633" t="s">
        <v>1942</v>
      </c>
      <c r="L648" s="635">
        <v>203.20150070695999</v>
      </c>
      <c r="M648" s="635">
        <v>5</v>
      </c>
      <c r="N648" s="636">
        <v>1016.0075035348</v>
      </c>
    </row>
    <row r="649" spans="1:14" ht="14.4" customHeight="1" x14ac:dyDescent="0.3">
      <c r="A649" s="631" t="s">
        <v>549</v>
      </c>
      <c r="B649" s="632" t="s">
        <v>551</v>
      </c>
      <c r="C649" s="633" t="s">
        <v>585</v>
      </c>
      <c r="D649" s="634" t="s">
        <v>586</v>
      </c>
      <c r="E649" s="633" t="s">
        <v>552</v>
      </c>
      <c r="F649" s="634" t="s">
        <v>553</v>
      </c>
      <c r="G649" s="633" t="s">
        <v>601</v>
      </c>
      <c r="H649" s="633" t="s">
        <v>1943</v>
      </c>
      <c r="I649" s="633" t="s">
        <v>1920</v>
      </c>
      <c r="J649" s="633" t="s">
        <v>1944</v>
      </c>
      <c r="K649" s="633" t="s">
        <v>1945</v>
      </c>
      <c r="L649" s="635">
        <v>3487.5360000000001</v>
      </c>
      <c r="M649" s="635">
        <v>2</v>
      </c>
      <c r="N649" s="636">
        <v>6975.0720000000001</v>
      </c>
    </row>
    <row r="650" spans="1:14" ht="14.4" customHeight="1" x14ac:dyDescent="0.3">
      <c r="A650" s="631" t="s">
        <v>549</v>
      </c>
      <c r="B650" s="632" t="s">
        <v>551</v>
      </c>
      <c r="C650" s="633" t="s">
        <v>585</v>
      </c>
      <c r="D650" s="634" t="s">
        <v>586</v>
      </c>
      <c r="E650" s="633" t="s">
        <v>552</v>
      </c>
      <c r="F650" s="634" t="s">
        <v>553</v>
      </c>
      <c r="G650" s="633" t="s">
        <v>601</v>
      </c>
      <c r="H650" s="633" t="s">
        <v>808</v>
      </c>
      <c r="I650" s="633" t="s">
        <v>808</v>
      </c>
      <c r="J650" s="633" t="s">
        <v>809</v>
      </c>
      <c r="K650" s="633" t="s">
        <v>810</v>
      </c>
      <c r="L650" s="635">
        <v>258.75</v>
      </c>
      <c r="M650" s="635">
        <v>6</v>
      </c>
      <c r="N650" s="636">
        <v>1552.5</v>
      </c>
    </row>
    <row r="651" spans="1:14" ht="14.4" customHeight="1" x14ac:dyDescent="0.3">
      <c r="A651" s="631" t="s">
        <v>549</v>
      </c>
      <c r="B651" s="632" t="s">
        <v>551</v>
      </c>
      <c r="C651" s="633" t="s">
        <v>585</v>
      </c>
      <c r="D651" s="634" t="s">
        <v>586</v>
      </c>
      <c r="E651" s="633" t="s">
        <v>552</v>
      </c>
      <c r="F651" s="634" t="s">
        <v>553</v>
      </c>
      <c r="G651" s="633" t="s">
        <v>601</v>
      </c>
      <c r="H651" s="633" t="s">
        <v>1429</v>
      </c>
      <c r="I651" s="633" t="s">
        <v>246</v>
      </c>
      <c r="J651" s="633" t="s">
        <v>1430</v>
      </c>
      <c r="K651" s="633"/>
      <c r="L651" s="635">
        <v>265.73999999999995</v>
      </c>
      <c r="M651" s="635">
        <v>2</v>
      </c>
      <c r="N651" s="636">
        <v>531.4799999999999</v>
      </c>
    </row>
    <row r="652" spans="1:14" ht="14.4" customHeight="1" x14ac:dyDescent="0.3">
      <c r="A652" s="631" t="s">
        <v>549</v>
      </c>
      <c r="B652" s="632" t="s">
        <v>551</v>
      </c>
      <c r="C652" s="633" t="s">
        <v>585</v>
      </c>
      <c r="D652" s="634" t="s">
        <v>586</v>
      </c>
      <c r="E652" s="633" t="s">
        <v>552</v>
      </c>
      <c r="F652" s="634" t="s">
        <v>553</v>
      </c>
      <c r="G652" s="633" t="s">
        <v>601</v>
      </c>
      <c r="H652" s="633" t="s">
        <v>815</v>
      </c>
      <c r="I652" s="633" t="s">
        <v>815</v>
      </c>
      <c r="J652" s="633" t="s">
        <v>624</v>
      </c>
      <c r="K652" s="633" t="s">
        <v>816</v>
      </c>
      <c r="L652" s="635">
        <v>60.259999999999991</v>
      </c>
      <c r="M652" s="635">
        <v>3</v>
      </c>
      <c r="N652" s="636">
        <v>180.77999999999997</v>
      </c>
    </row>
    <row r="653" spans="1:14" ht="14.4" customHeight="1" x14ac:dyDescent="0.3">
      <c r="A653" s="631" t="s">
        <v>549</v>
      </c>
      <c r="B653" s="632" t="s">
        <v>551</v>
      </c>
      <c r="C653" s="633" t="s">
        <v>585</v>
      </c>
      <c r="D653" s="634" t="s">
        <v>586</v>
      </c>
      <c r="E653" s="633" t="s">
        <v>552</v>
      </c>
      <c r="F653" s="634" t="s">
        <v>553</v>
      </c>
      <c r="G653" s="633" t="s">
        <v>817</v>
      </c>
      <c r="H653" s="633" t="s">
        <v>818</v>
      </c>
      <c r="I653" s="633" t="s">
        <v>819</v>
      </c>
      <c r="J653" s="633" t="s">
        <v>820</v>
      </c>
      <c r="K653" s="633" t="s">
        <v>821</v>
      </c>
      <c r="L653" s="635">
        <v>36.4</v>
      </c>
      <c r="M653" s="635">
        <v>10</v>
      </c>
      <c r="N653" s="636">
        <v>364</v>
      </c>
    </row>
    <row r="654" spans="1:14" ht="14.4" customHeight="1" x14ac:dyDescent="0.3">
      <c r="A654" s="631" t="s">
        <v>549</v>
      </c>
      <c r="B654" s="632" t="s">
        <v>551</v>
      </c>
      <c r="C654" s="633" t="s">
        <v>585</v>
      </c>
      <c r="D654" s="634" t="s">
        <v>586</v>
      </c>
      <c r="E654" s="633" t="s">
        <v>552</v>
      </c>
      <c r="F654" s="634" t="s">
        <v>553</v>
      </c>
      <c r="G654" s="633" t="s">
        <v>817</v>
      </c>
      <c r="H654" s="633" t="s">
        <v>1140</v>
      </c>
      <c r="I654" s="633" t="s">
        <v>1141</v>
      </c>
      <c r="J654" s="633" t="s">
        <v>1142</v>
      </c>
      <c r="K654" s="633" t="s">
        <v>1143</v>
      </c>
      <c r="L654" s="635">
        <v>144.53</v>
      </c>
      <c r="M654" s="635">
        <v>1</v>
      </c>
      <c r="N654" s="636">
        <v>144.53</v>
      </c>
    </row>
    <row r="655" spans="1:14" ht="14.4" customHeight="1" x14ac:dyDescent="0.3">
      <c r="A655" s="631" t="s">
        <v>549</v>
      </c>
      <c r="B655" s="632" t="s">
        <v>551</v>
      </c>
      <c r="C655" s="633" t="s">
        <v>585</v>
      </c>
      <c r="D655" s="634" t="s">
        <v>586</v>
      </c>
      <c r="E655" s="633" t="s">
        <v>552</v>
      </c>
      <c r="F655" s="634" t="s">
        <v>553</v>
      </c>
      <c r="G655" s="633" t="s">
        <v>817</v>
      </c>
      <c r="H655" s="633" t="s">
        <v>1946</v>
      </c>
      <c r="I655" s="633" t="s">
        <v>1947</v>
      </c>
      <c r="J655" s="633" t="s">
        <v>1948</v>
      </c>
      <c r="K655" s="633" t="s">
        <v>1949</v>
      </c>
      <c r="L655" s="635">
        <v>118.01455113551705</v>
      </c>
      <c r="M655" s="635">
        <v>2</v>
      </c>
      <c r="N655" s="636">
        <v>236.02910227103411</v>
      </c>
    </row>
    <row r="656" spans="1:14" ht="14.4" customHeight="1" x14ac:dyDescent="0.3">
      <c r="A656" s="631" t="s">
        <v>549</v>
      </c>
      <c r="B656" s="632" t="s">
        <v>551</v>
      </c>
      <c r="C656" s="633" t="s">
        <v>585</v>
      </c>
      <c r="D656" s="634" t="s">
        <v>586</v>
      </c>
      <c r="E656" s="633" t="s">
        <v>552</v>
      </c>
      <c r="F656" s="634" t="s">
        <v>553</v>
      </c>
      <c r="G656" s="633" t="s">
        <v>817</v>
      </c>
      <c r="H656" s="633" t="s">
        <v>1950</v>
      </c>
      <c r="I656" s="633" t="s">
        <v>1951</v>
      </c>
      <c r="J656" s="633" t="s">
        <v>1952</v>
      </c>
      <c r="K656" s="633" t="s">
        <v>1953</v>
      </c>
      <c r="L656" s="635">
        <v>71.67</v>
      </c>
      <c r="M656" s="635">
        <v>1</v>
      </c>
      <c r="N656" s="636">
        <v>71.67</v>
      </c>
    </row>
    <row r="657" spans="1:14" ht="14.4" customHeight="1" x14ac:dyDescent="0.3">
      <c r="A657" s="631" t="s">
        <v>549</v>
      </c>
      <c r="B657" s="632" t="s">
        <v>551</v>
      </c>
      <c r="C657" s="633" t="s">
        <v>585</v>
      </c>
      <c r="D657" s="634" t="s">
        <v>586</v>
      </c>
      <c r="E657" s="633" t="s">
        <v>552</v>
      </c>
      <c r="F657" s="634" t="s">
        <v>553</v>
      </c>
      <c r="G657" s="633" t="s">
        <v>817</v>
      </c>
      <c r="H657" s="633" t="s">
        <v>1954</v>
      </c>
      <c r="I657" s="633" t="s">
        <v>1955</v>
      </c>
      <c r="J657" s="633" t="s">
        <v>1956</v>
      </c>
      <c r="K657" s="633" t="s">
        <v>1957</v>
      </c>
      <c r="L657" s="635">
        <v>135.47</v>
      </c>
      <c r="M657" s="635">
        <v>1</v>
      </c>
      <c r="N657" s="636">
        <v>135.47</v>
      </c>
    </row>
    <row r="658" spans="1:14" ht="14.4" customHeight="1" x14ac:dyDescent="0.3">
      <c r="A658" s="631" t="s">
        <v>549</v>
      </c>
      <c r="B658" s="632" t="s">
        <v>551</v>
      </c>
      <c r="C658" s="633" t="s">
        <v>585</v>
      </c>
      <c r="D658" s="634" t="s">
        <v>586</v>
      </c>
      <c r="E658" s="633" t="s">
        <v>552</v>
      </c>
      <c r="F658" s="634" t="s">
        <v>553</v>
      </c>
      <c r="G658" s="633" t="s">
        <v>817</v>
      </c>
      <c r="H658" s="633" t="s">
        <v>1447</v>
      </c>
      <c r="I658" s="633" t="s">
        <v>1448</v>
      </c>
      <c r="J658" s="633" t="s">
        <v>820</v>
      </c>
      <c r="K658" s="633" t="s">
        <v>1449</v>
      </c>
      <c r="L658" s="635">
        <v>224.63199999999998</v>
      </c>
      <c r="M658" s="635">
        <v>5</v>
      </c>
      <c r="N658" s="636">
        <v>1123.1599999999999</v>
      </c>
    </row>
    <row r="659" spans="1:14" ht="14.4" customHeight="1" x14ac:dyDescent="0.3">
      <c r="A659" s="631" t="s">
        <v>549</v>
      </c>
      <c r="B659" s="632" t="s">
        <v>551</v>
      </c>
      <c r="C659" s="633" t="s">
        <v>585</v>
      </c>
      <c r="D659" s="634" t="s">
        <v>586</v>
      </c>
      <c r="E659" s="633" t="s">
        <v>552</v>
      </c>
      <c r="F659" s="634" t="s">
        <v>553</v>
      </c>
      <c r="G659" s="633" t="s">
        <v>817</v>
      </c>
      <c r="H659" s="633" t="s">
        <v>1958</v>
      </c>
      <c r="I659" s="633" t="s">
        <v>1959</v>
      </c>
      <c r="J659" s="633" t="s">
        <v>820</v>
      </c>
      <c r="K659" s="633" t="s">
        <v>1960</v>
      </c>
      <c r="L659" s="635">
        <v>130.80000000000001</v>
      </c>
      <c r="M659" s="635">
        <v>5</v>
      </c>
      <c r="N659" s="636">
        <v>654</v>
      </c>
    </row>
    <row r="660" spans="1:14" ht="14.4" customHeight="1" x14ac:dyDescent="0.3">
      <c r="A660" s="631" t="s">
        <v>549</v>
      </c>
      <c r="B660" s="632" t="s">
        <v>551</v>
      </c>
      <c r="C660" s="633" t="s">
        <v>585</v>
      </c>
      <c r="D660" s="634" t="s">
        <v>586</v>
      </c>
      <c r="E660" s="633" t="s">
        <v>552</v>
      </c>
      <c r="F660" s="634" t="s">
        <v>553</v>
      </c>
      <c r="G660" s="633" t="s">
        <v>817</v>
      </c>
      <c r="H660" s="633" t="s">
        <v>1961</v>
      </c>
      <c r="I660" s="633" t="s">
        <v>1962</v>
      </c>
      <c r="J660" s="633" t="s">
        <v>1963</v>
      </c>
      <c r="K660" s="633" t="s">
        <v>1964</v>
      </c>
      <c r="L660" s="635">
        <v>305.51</v>
      </c>
      <c r="M660" s="635">
        <v>1</v>
      </c>
      <c r="N660" s="636">
        <v>305.51</v>
      </c>
    </row>
    <row r="661" spans="1:14" ht="14.4" customHeight="1" x14ac:dyDescent="0.3">
      <c r="A661" s="631" t="s">
        <v>549</v>
      </c>
      <c r="B661" s="632" t="s">
        <v>551</v>
      </c>
      <c r="C661" s="633" t="s">
        <v>585</v>
      </c>
      <c r="D661" s="634" t="s">
        <v>586</v>
      </c>
      <c r="E661" s="633" t="s">
        <v>552</v>
      </c>
      <c r="F661" s="634" t="s">
        <v>553</v>
      </c>
      <c r="G661" s="633" t="s">
        <v>817</v>
      </c>
      <c r="H661" s="633" t="s">
        <v>1453</v>
      </c>
      <c r="I661" s="633" t="s">
        <v>1454</v>
      </c>
      <c r="J661" s="633" t="s">
        <v>1455</v>
      </c>
      <c r="K661" s="633" t="s">
        <v>1456</v>
      </c>
      <c r="L661" s="635">
        <v>151.25</v>
      </c>
      <c r="M661" s="635">
        <v>2</v>
      </c>
      <c r="N661" s="636">
        <v>302.5</v>
      </c>
    </row>
    <row r="662" spans="1:14" ht="14.4" customHeight="1" x14ac:dyDescent="0.3">
      <c r="A662" s="631" t="s">
        <v>549</v>
      </c>
      <c r="B662" s="632" t="s">
        <v>551</v>
      </c>
      <c r="C662" s="633" t="s">
        <v>585</v>
      </c>
      <c r="D662" s="634" t="s">
        <v>586</v>
      </c>
      <c r="E662" s="633" t="s">
        <v>552</v>
      </c>
      <c r="F662" s="634" t="s">
        <v>553</v>
      </c>
      <c r="G662" s="633" t="s">
        <v>817</v>
      </c>
      <c r="H662" s="633" t="s">
        <v>1965</v>
      </c>
      <c r="I662" s="633" t="s">
        <v>1965</v>
      </c>
      <c r="J662" s="633" t="s">
        <v>1966</v>
      </c>
      <c r="K662" s="633" t="s">
        <v>1967</v>
      </c>
      <c r="L662" s="635">
        <v>90.480131179262997</v>
      </c>
      <c r="M662" s="635">
        <v>1.609</v>
      </c>
      <c r="N662" s="636">
        <v>145.58253106743416</v>
      </c>
    </row>
    <row r="663" spans="1:14" ht="14.4" customHeight="1" x14ac:dyDescent="0.3">
      <c r="A663" s="631" t="s">
        <v>549</v>
      </c>
      <c r="B663" s="632" t="s">
        <v>551</v>
      </c>
      <c r="C663" s="633" t="s">
        <v>585</v>
      </c>
      <c r="D663" s="634" t="s">
        <v>586</v>
      </c>
      <c r="E663" s="633" t="s">
        <v>552</v>
      </c>
      <c r="F663" s="634" t="s">
        <v>553</v>
      </c>
      <c r="G663" s="633" t="s">
        <v>817</v>
      </c>
      <c r="H663" s="633" t="s">
        <v>1968</v>
      </c>
      <c r="I663" s="633" t="s">
        <v>1969</v>
      </c>
      <c r="J663" s="633" t="s">
        <v>1966</v>
      </c>
      <c r="K663" s="633" t="s">
        <v>1970</v>
      </c>
      <c r="L663" s="635">
        <v>251.40054793457196</v>
      </c>
      <c r="M663" s="635">
        <v>4.99</v>
      </c>
      <c r="N663" s="636">
        <v>1254.4887341935141</v>
      </c>
    </row>
    <row r="664" spans="1:14" ht="14.4" customHeight="1" x14ac:dyDescent="0.3">
      <c r="A664" s="631" t="s">
        <v>549</v>
      </c>
      <c r="B664" s="632" t="s">
        <v>551</v>
      </c>
      <c r="C664" s="633" t="s">
        <v>585</v>
      </c>
      <c r="D664" s="634" t="s">
        <v>586</v>
      </c>
      <c r="E664" s="633" t="s">
        <v>552</v>
      </c>
      <c r="F664" s="634" t="s">
        <v>553</v>
      </c>
      <c r="G664" s="633" t="s">
        <v>817</v>
      </c>
      <c r="H664" s="633" t="s">
        <v>1971</v>
      </c>
      <c r="I664" s="633" t="s">
        <v>1972</v>
      </c>
      <c r="J664" s="633" t="s">
        <v>1973</v>
      </c>
      <c r="K664" s="633" t="s">
        <v>1974</v>
      </c>
      <c r="L664" s="635">
        <v>530.32000000000005</v>
      </c>
      <c r="M664" s="635">
        <v>2</v>
      </c>
      <c r="N664" s="636">
        <v>1060.6400000000001</v>
      </c>
    </row>
    <row r="665" spans="1:14" ht="14.4" customHeight="1" x14ac:dyDescent="0.3">
      <c r="A665" s="631" t="s">
        <v>549</v>
      </c>
      <c r="B665" s="632" t="s">
        <v>551</v>
      </c>
      <c r="C665" s="633" t="s">
        <v>585</v>
      </c>
      <c r="D665" s="634" t="s">
        <v>586</v>
      </c>
      <c r="E665" s="633" t="s">
        <v>552</v>
      </c>
      <c r="F665" s="634" t="s">
        <v>553</v>
      </c>
      <c r="G665" s="633" t="s">
        <v>817</v>
      </c>
      <c r="H665" s="633" t="s">
        <v>838</v>
      </c>
      <c r="I665" s="633" t="s">
        <v>839</v>
      </c>
      <c r="J665" s="633" t="s">
        <v>840</v>
      </c>
      <c r="K665" s="633" t="s">
        <v>841</v>
      </c>
      <c r="L665" s="635">
        <v>183.79</v>
      </c>
      <c r="M665" s="635">
        <v>1</v>
      </c>
      <c r="N665" s="636">
        <v>183.79</v>
      </c>
    </row>
    <row r="666" spans="1:14" ht="14.4" customHeight="1" x14ac:dyDescent="0.3">
      <c r="A666" s="631" t="s">
        <v>549</v>
      </c>
      <c r="B666" s="632" t="s">
        <v>551</v>
      </c>
      <c r="C666" s="633" t="s">
        <v>585</v>
      </c>
      <c r="D666" s="634" t="s">
        <v>586</v>
      </c>
      <c r="E666" s="633" t="s">
        <v>552</v>
      </c>
      <c r="F666" s="634" t="s">
        <v>553</v>
      </c>
      <c r="G666" s="633" t="s">
        <v>817</v>
      </c>
      <c r="H666" s="633" t="s">
        <v>1155</v>
      </c>
      <c r="I666" s="633" t="s">
        <v>1156</v>
      </c>
      <c r="J666" s="633" t="s">
        <v>1157</v>
      </c>
      <c r="K666" s="633" t="s">
        <v>1158</v>
      </c>
      <c r="L666" s="635">
        <v>82.72</v>
      </c>
      <c r="M666" s="635">
        <v>1</v>
      </c>
      <c r="N666" s="636">
        <v>82.72</v>
      </c>
    </row>
    <row r="667" spans="1:14" ht="14.4" customHeight="1" x14ac:dyDescent="0.3">
      <c r="A667" s="631" t="s">
        <v>549</v>
      </c>
      <c r="B667" s="632" t="s">
        <v>551</v>
      </c>
      <c r="C667" s="633" t="s">
        <v>585</v>
      </c>
      <c r="D667" s="634" t="s">
        <v>586</v>
      </c>
      <c r="E667" s="633" t="s">
        <v>552</v>
      </c>
      <c r="F667" s="634" t="s">
        <v>553</v>
      </c>
      <c r="G667" s="633" t="s">
        <v>817</v>
      </c>
      <c r="H667" s="633" t="s">
        <v>1682</v>
      </c>
      <c r="I667" s="633" t="s">
        <v>1683</v>
      </c>
      <c r="J667" s="633" t="s">
        <v>1684</v>
      </c>
      <c r="K667" s="633" t="s">
        <v>1685</v>
      </c>
      <c r="L667" s="635">
        <v>84.605601917127984</v>
      </c>
      <c r="M667" s="635">
        <v>25.71119989999999</v>
      </c>
      <c r="N667" s="636">
        <v>2175.3115435510999</v>
      </c>
    </row>
    <row r="668" spans="1:14" ht="14.4" customHeight="1" x14ac:dyDescent="0.3">
      <c r="A668" s="631" t="s">
        <v>549</v>
      </c>
      <c r="B668" s="632" t="s">
        <v>551</v>
      </c>
      <c r="C668" s="633" t="s">
        <v>585</v>
      </c>
      <c r="D668" s="634" t="s">
        <v>586</v>
      </c>
      <c r="E668" s="633" t="s">
        <v>552</v>
      </c>
      <c r="F668" s="634" t="s">
        <v>553</v>
      </c>
      <c r="G668" s="633" t="s">
        <v>817</v>
      </c>
      <c r="H668" s="633" t="s">
        <v>1975</v>
      </c>
      <c r="I668" s="633" t="s">
        <v>1976</v>
      </c>
      <c r="J668" s="633" t="s">
        <v>1977</v>
      </c>
      <c r="K668" s="633" t="s">
        <v>1852</v>
      </c>
      <c r="L668" s="635">
        <v>497.76590909090913</v>
      </c>
      <c r="M668" s="635">
        <v>0.78835979999999994</v>
      </c>
      <c r="N668" s="636">
        <v>392.41863253772726</v>
      </c>
    </row>
    <row r="669" spans="1:14" ht="14.4" customHeight="1" x14ac:dyDescent="0.3">
      <c r="A669" s="631" t="s">
        <v>549</v>
      </c>
      <c r="B669" s="632" t="s">
        <v>551</v>
      </c>
      <c r="C669" s="633" t="s">
        <v>585</v>
      </c>
      <c r="D669" s="634" t="s">
        <v>586</v>
      </c>
      <c r="E669" s="633" t="s">
        <v>552</v>
      </c>
      <c r="F669" s="634" t="s">
        <v>553</v>
      </c>
      <c r="G669" s="633" t="s">
        <v>817</v>
      </c>
      <c r="H669" s="633" t="s">
        <v>1978</v>
      </c>
      <c r="I669" s="633" t="s">
        <v>1978</v>
      </c>
      <c r="J669" s="633" t="s">
        <v>1979</v>
      </c>
      <c r="K669" s="633" t="s">
        <v>1980</v>
      </c>
      <c r="L669" s="635">
        <v>173.06219861360682</v>
      </c>
      <c r="M669" s="635">
        <v>3.6233910000000007</v>
      </c>
      <c r="N669" s="636">
        <v>627.07201289675561</v>
      </c>
    </row>
    <row r="670" spans="1:14" ht="14.4" customHeight="1" x14ac:dyDescent="0.3">
      <c r="A670" s="631" t="s">
        <v>549</v>
      </c>
      <c r="B670" s="632" t="s">
        <v>551</v>
      </c>
      <c r="C670" s="633" t="s">
        <v>585</v>
      </c>
      <c r="D670" s="634" t="s">
        <v>586</v>
      </c>
      <c r="E670" s="633" t="s">
        <v>552</v>
      </c>
      <c r="F670" s="634" t="s">
        <v>553</v>
      </c>
      <c r="G670" s="633" t="s">
        <v>817</v>
      </c>
      <c r="H670" s="633" t="s">
        <v>1981</v>
      </c>
      <c r="I670" s="633" t="s">
        <v>1982</v>
      </c>
      <c r="J670" s="633" t="s">
        <v>1983</v>
      </c>
      <c r="K670" s="633" t="s">
        <v>1984</v>
      </c>
      <c r="L670" s="635">
        <v>528.7600000000001</v>
      </c>
      <c r="M670" s="635">
        <v>11</v>
      </c>
      <c r="N670" s="636">
        <v>5816.3600000000006</v>
      </c>
    </row>
    <row r="671" spans="1:14" ht="14.4" customHeight="1" x14ac:dyDescent="0.3">
      <c r="A671" s="631" t="s">
        <v>549</v>
      </c>
      <c r="B671" s="632" t="s">
        <v>551</v>
      </c>
      <c r="C671" s="633" t="s">
        <v>585</v>
      </c>
      <c r="D671" s="634" t="s">
        <v>586</v>
      </c>
      <c r="E671" s="633" t="s">
        <v>552</v>
      </c>
      <c r="F671" s="634" t="s">
        <v>553</v>
      </c>
      <c r="G671" s="633" t="s">
        <v>817</v>
      </c>
      <c r="H671" s="633" t="s">
        <v>1985</v>
      </c>
      <c r="I671" s="633" t="s">
        <v>1985</v>
      </c>
      <c r="J671" s="633" t="s">
        <v>1979</v>
      </c>
      <c r="K671" s="633" t="s">
        <v>1986</v>
      </c>
      <c r="L671" s="635">
        <v>622.25221259463353</v>
      </c>
      <c r="M671" s="635">
        <v>3.75254E-2</v>
      </c>
      <c r="N671" s="636">
        <v>23.350263178498661</v>
      </c>
    </row>
    <row r="672" spans="1:14" ht="14.4" customHeight="1" x14ac:dyDescent="0.3">
      <c r="A672" s="631" t="s">
        <v>549</v>
      </c>
      <c r="B672" s="632" t="s">
        <v>551</v>
      </c>
      <c r="C672" s="633" t="s">
        <v>585</v>
      </c>
      <c r="D672" s="634" t="s">
        <v>586</v>
      </c>
      <c r="E672" s="633" t="s">
        <v>554</v>
      </c>
      <c r="F672" s="634" t="s">
        <v>555</v>
      </c>
      <c r="G672" s="633" t="s">
        <v>601</v>
      </c>
      <c r="H672" s="633" t="s">
        <v>1987</v>
      </c>
      <c r="I672" s="633" t="s">
        <v>1988</v>
      </c>
      <c r="J672" s="633" t="s">
        <v>1691</v>
      </c>
      <c r="K672" s="633" t="s">
        <v>1989</v>
      </c>
      <c r="L672" s="635">
        <v>3243</v>
      </c>
      <c r="M672" s="635">
        <v>2</v>
      </c>
      <c r="N672" s="636">
        <v>6486</v>
      </c>
    </row>
    <row r="673" spans="1:14" ht="14.4" customHeight="1" x14ac:dyDescent="0.3">
      <c r="A673" s="631" t="s">
        <v>549</v>
      </c>
      <c r="B673" s="632" t="s">
        <v>551</v>
      </c>
      <c r="C673" s="633" t="s">
        <v>585</v>
      </c>
      <c r="D673" s="634" t="s">
        <v>586</v>
      </c>
      <c r="E673" s="633" t="s">
        <v>554</v>
      </c>
      <c r="F673" s="634" t="s">
        <v>555</v>
      </c>
      <c r="G673" s="633" t="s">
        <v>601</v>
      </c>
      <c r="H673" s="633" t="s">
        <v>1689</v>
      </c>
      <c r="I673" s="633" t="s">
        <v>1690</v>
      </c>
      <c r="J673" s="633" t="s">
        <v>1691</v>
      </c>
      <c r="K673" s="633" t="s">
        <v>1692</v>
      </c>
      <c r="L673" s="635">
        <v>2842.8000000000006</v>
      </c>
      <c r="M673" s="635">
        <v>3</v>
      </c>
      <c r="N673" s="636">
        <v>8528.4000000000015</v>
      </c>
    </row>
    <row r="674" spans="1:14" ht="14.4" customHeight="1" x14ac:dyDescent="0.3">
      <c r="A674" s="631" t="s">
        <v>549</v>
      </c>
      <c r="B674" s="632" t="s">
        <v>551</v>
      </c>
      <c r="C674" s="633" t="s">
        <v>585</v>
      </c>
      <c r="D674" s="634" t="s">
        <v>586</v>
      </c>
      <c r="E674" s="633" t="s">
        <v>554</v>
      </c>
      <c r="F674" s="634" t="s">
        <v>555</v>
      </c>
      <c r="G674" s="633" t="s">
        <v>601</v>
      </c>
      <c r="H674" s="633" t="s">
        <v>1990</v>
      </c>
      <c r="I674" s="633" t="s">
        <v>1991</v>
      </c>
      <c r="J674" s="633" t="s">
        <v>1992</v>
      </c>
      <c r="K674" s="633" t="s">
        <v>1993</v>
      </c>
      <c r="L674" s="635">
        <v>2288.44</v>
      </c>
      <c r="M674" s="635">
        <v>1</v>
      </c>
      <c r="N674" s="636">
        <v>2288.44</v>
      </c>
    </row>
    <row r="675" spans="1:14" ht="14.4" customHeight="1" x14ac:dyDescent="0.3">
      <c r="A675" s="631" t="s">
        <v>549</v>
      </c>
      <c r="B675" s="632" t="s">
        <v>551</v>
      </c>
      <c r="C675" s="633" t="s">
        <v>585</v>
      </c>
      <c r="D675" s="634" t="s">
        <v>586</v>
      </c>
      <c r="E675" s="633" t="s">
        <v>554</v>
      </c>
      <c r="F675" s="634" t="s">
        <v>555</v>
      </c>
      <c r="G675" s="633" t="s">
        <v>601</v>
      </c>
      <c r="H675" s="633" t="s">
        <v>1994</v>
      </c>
      <c r="I675" s="633" t="s">
        <v>246</v>
      </c>
      <c r="J675" s="633" t="s">
        <v>1995</v>
      </c>
      <c r="K675" s="633"/>
      <c r="L675" s="635">
        <v>44.840000000000011</v>
      </c>
      <c r="M675" s="635">
        <v>20</v>
      </c>
      <c r="N675" s="636">
        <v>896.80000000000018</v>
      </c>
    </row>
    <row r="676" spans="1:14" ht="14.4" customHeight="1" x14ac:dyDescent="0.3">
      <c r="A676" s="631" t="s">
        <v>549</v>
      </c>
      <c r="B676" s="632" t="s">
        <v>551</v>
      </c>
      <c r="C676" s="633" t="s">
        <v>585</v>
      </c>
      <c r="D676" s="634" t="s">
        <v>586</v>
      </c>
      <c r="E676" s="633" t="s">
        <v>554</v>
      </c>
      <c r="F676" s="634" t="s">
        <v>555</v>
      </c>
      <c r="G676" s="633" t="s">
        <v>601</v>
      </c>
      <c r="H676" s="633" t="s">
        <v>1996</v>
      </c>
      <c r="I676" s="633" t="s">
        <v>246</v>
      </c>
      <c r="J676" s="633" t="s">
        <v>1997</v>
      </c>
      <c r="K676" s="633"/>
      <c r="L676" s="635">
        <v>44.840000000000018</v>
      </c>
      <c r="M676" s="635">
        <v>20</v>
      </c>
      <c r="N676" s="636">
        <v>896.8000000000003</v>
      </c>
    </row>
    <row r="677" spans="1:14" ht="14.4" customHeight="1" x14ac:dyDescent="0.3">
      <c r="A677" s="631" t="s">
        <v>549</v>
      </c>
      <c r="B677" s="632" t="s">
        <v>551</v>
      </c>
      <c r="C677" s="633" t="s">
        <v>585</v>
      </c>
      <c r="D677" s="634" t="s">
        <v>586</v>
      </c>
      <c r="E677" s="633" t="s">
        <v>554</v>
      </c>
      <c r="F677" s="634" t="s">
        <v>555</v>
      </c>
      <c r="G677" s="633" t="s">
        <v>601</v>
      </c>
      <c r="H677" s="633" t="s">
        <v>1998</v>
      </c>
      <c r="I677" s="633" t="s">
        <v>1999</v>
      </c>
      <c r="J677" s="633" t="s">
        <v>2000</v>
      </c>
      <c r="K677" s="633" t="s">
        <v>1464</v>
      </c>
      <c r="L677" s="635">
        <v>3910.0000000000009</v>
      </c>
      <c r="M677" s="635">
        <v>1</v>
      </c>
      <c r="N677" s="636">
        <v>3910.0000000000009</v>
      </c>
    </row>
    <row r="678" spans="1:14" ht="14.4" customHeight="1" x14ac:dyDescent="0.3">
      <c r="A678" s="631" t="s">
        <v>549</v>
      </c>
      <c r="B678" s="632" t="s">
        <v>551</v>
      </c>
      <c r="C678" s="633" t="s">
        <v>585</v>
      </c>
      <c r="D678" s="634" t="s">
        <v>586</v>
      </c>
      <c r="E678" s="633" t="s">
        <v>554</v>
      </c>
      <c r="F678" s="634" t="s">
        <v>555</v>
      </c>
      <c r="G678" s="633" t="s">
        <v>601</v>
      </c>
      <c r="H678" s="633" t="s">
        <v>856</v>
      </c>
      <c r="I678" s="633" t="s">
        <v>857</v>
      </c>
      <c r="J678" s="633" t="s">
        <v>858</v>
      </c>
      <c r="K678" s="633" t="s">
        <v>859</v>
      </c>
      <c r="L678" s="635">
        <v>3243.0000000000005</v>
      </c>
      <c r="M678" s="635">
        <v>4</v>
      </c>
      <c r="N678" s="636">
        <v>12972.000000000002</v>
      </c>
    </row>
    <row r="679" spans="1:14" ht="14.4" customHeight="1" x14ac:dyDescent="0.3">
      <c r="A679" s="631" t="s">
        <v>549</v>
      </c>
      <c r="B679" s="632" t="s">
        <v>551</v>
      </c>
      <c r="C679" s="633" t="s">
        <v>585</v>
      </c>
      <c r="D679" s="634" t="s">
        <v>586</v>
      </c>
      <c r="E679" s="633" t="s">
        <v>554</v>
      </c>
      <c r="F679" s="634" t="s">
        <v>555</v>
      </c>
      <c r="G679" s="633" t="s">
        <v>817</v>
      </c>
      <c r="H679" s="633" t="s">
        <v>2001</v>
      </c>
      <c r="I679" s="633" t="s">
        <v>2001</v>
      </c>
      <c r="J679" s="633" t="s">
        <v>2002</v>
      </c>
      <c r="K679" s="633" t="s">
        <v>2003</v>
      </c>
      <c r="L679" s="635">
        <v>197.04000000000002</v>
      </c>
      <c r="M679" s="635">
        <v>7</v>
      </c>
      <c r="N679" s="636">
        <v>1379.2800000000002</v>
      </c>
    </row>
    <row r="680" spans="1:14" ht="14.4" customHeight="1" x14ac:dyDescent="0.3">
      <c r="A680" s="631" t="s">
        <v>549</v>
      </c>
      <c r="B680" s="632" t="s">
        <v>551</v>
      </c>
      <c r="C680" s="633" t="s">
        <v>585</v>
      </c>
      <c r="D680" s="634" t="s">
        <v>586</v>
      </c>
      <c r="E680" s="633" t="s">
        <v>554</v>
      </c>
      <c r="F680" s="634" t="s">
        <v>555</v>
      </c>
      <c r="G680" s="633" t="s">
        <v>817</v>
      </c>
      <c r="H680" s="633" t="s">
        <v>2004</v>
      </c>
      <c r="I680" s="633" t="s">
        <v>2004</v>
      </c>
      <c r="J680" s="633" t="s">
        <v>2005</v>
      </c>
      <c r="K680" s="633" t="s">
        <v>2003</v>
      </c>
      <c r="L680" s="635">
        <v>197.04</v>
      </c>
      <c r="M680" s="635">
        <v>4</v>
      </c>
      <c r="N680" s="636">
        <v>788.16</v>
      </c>
    </row>
    <row r="681" spans="1:14" ht="14.4" customHeight="1" x14ac:dyDescent="0.3">
      <c r="A681" s="631" t="s">
        <v>549</v>
      </c>
      <c r="B681" s="632" t="s">
        <v>551</v>
      </c>
      <c r="C681" s="633" t="s">
        <v>585</v>
      </c>
      <c r="D681" s="634" t="s">
        <v>586</v>
      </c>
      <c r="E681" s="633" t="s">
        <v>554</v>
      </c>
      <c r="F681" s="634" t="s">
        <v>555</v>
      </c>
      <c r="G681" s="633" t="s">
        <v>817</v>
      </c>
      <c r="H681" s="633" t="s">
        <v>2006</v>
      </c>
      <c r="I681" s="633" t="s">
        <v>2006</v>
      </c>
      <c r="J681" s="633" t="s">
        <v>2007</v>
      </c>
      <c r="K681" s="633" t="s">
        <v>2003</v>
      </c>
      <c r="L681" s="635">
        <v>197.04000000000002</v>
      </c>
      <c r="M681" s="635">
        <v>4</v>
      </c>
      <c r="N681" s="636">
        <v>788.16000000000008</v>
      </c>
    </row>
    <row r="682" spans="1:14" ht="14.4" customHeight="1" x14ac:dyDescent="0.3">
      <c r="A682" s="631" t="s">
        <v>549</v>
      </c>
      <c r="B682" s="632" t="s">
        <v>551</v>
      </c>
      <c r="C682" s="633" t="s">
        <v>585</v>
      </c>
      <c r="D682" s="634" t="s">
        <v>586</v>
      </c>
      <c r="E682" s="633" t="s">
        <v>554</v>
      </c>
      <c r="F682" s="634" t="s">
        <v>555</v>
      </c>
      <c r="G682" s="633" t="s">
        <v>817</v>
      </c>
      <c r="H682" s="633" t="s">
        <v>862</v>
      </c>
      <c r="I682" s="633" t="s">
        <v>863</v>
      </c>
      <c r="J682" s="633" t="s">
        <v>864</v>
      </c>
      <c r="K682" s="633" t="s">
        <v>865</v>
      </c>
      <c r="L682" s="635">
        <v>198.26000000000002</v>
      </c>
      <c r="M682" s="635">
        <v>2</v>
      </c>
      <c r="N682" s="636">
        <v>396.52000000000004</v>
      </c>
    </row>
    <row r="683" spans="1:14" ht="14.4" customHeight="1" x14ac:dyDescent="0.3">
      <c r="A683" s="631" t="s">
        <v>549</v>
      </c>
      <c r="B683" s="632" t="s">
        <v>551</v>
      </c>
      <c r="C683" s="633" t="s">
        <v>585</v>
      </c>
      <c r="D683" s="634" t="s">
        <v>586</v>
      </c>
      <c r="E683" s="633" t="s">
        <v>554</v>
      </c>
      <c r="F683" s="634" t="s">
        <v>555</v>
      </c>
      <c r="G683" s="633" t="s">
        <v>817</v>
      </c>
      <c r="H683" s="633" t="s">
        <v>870</v>
      </c>
      <c r="I683" s="633" t="s">
        <v>871</v>
      </c>
      <c r="J683" s="633" t="s">
        <v>872</v>
      </c>
      <c r="K683" s="633" t="s">
        <v>873</v>
      </c>
      <c r="L683" s="635">
        <v>76.13</v>
      </c>
      <c r="M683" s="635">
        <v>10</v>
      </c>
      <c r="N683" s="636">
        <v>761.3</v>
      </c>
    </row>
    <row r="684" spans="1:14" ht="14.4" customHeight="1" x14ac:dyDescent="0.3">
      <c r="A684" s="631" t="s">
        <v>549</v>
      </c>
      <c r="B684" s="632" t="s">
        <v>551</v>
      </c>
      <c r="C684" s="633" t="s">
        <v>585</v>
      </c>
      <c r="D684" s="634" t="s">
        <v>586</v>
      </c>
      <c r="E684" s="633" t="s">
        <v>554</v>
      </c>
      <c r="F684" s="634" t="s">
        <v>555</v>
      </c>
      <c r="G684" s="633" t="s">
        <v>817</v>
      </c>
      <c r="H684" s="633" t="s">
        <v>2008</v>
      </c>
      <c r="I684" s="633" t="s">
        <v>2009</v>
      </c>
      <c r="J684" s="633" t="s">
        <v>2010</v>
      </c>
      <c r="K684" s="633" t="s">
        <v>2003</v>
      </c>
      <c r="L684" s="635">
        <v>179.37</v>
      </c>
      <c r="M684" s="635">
        <v>5</v>
      </c>
      <c r="N684" s="636">
        <v>896.85</v>
      </c>
    </row>
    <row r="685" spans="1:14" ht="14.4" customHeight="1" x14ac:dyDescent="0.3">
      <c r="A685" s="631" t="s">
        <v>549</v>
      </c>
      <c r="B685" s="632" t="s">
        <v>551</v>
      </c>
      <c r="C685" s="633" t="s">
        <v>585</v>
      </c>
      <c r="D685" s="634" t="s">
        <v>586</v>
      </c>
      <c r="E685" s="633" t="s">
        <v>564</v>
      </c>
      <c r="F685" s="634" t="s">
        <v>565</v>
      </c>
      <c r="G685" s="633" t="s">
        <v>601</v>
      </c>
      <c r="H685" s="633" t="s">
        <v>2011</v>
      </c>
      <c r="I685" s="633" t="s">
        <v>2012</v>
      </c>
      <c r="J685" s="633" t="s">
        <v>2013</v>
      </c>
      <c r="K685" s="633" t="s">
        <v>1852</v>
      </c>
      <c r="L685" s="635">
        <v>35.213888888888881</v>
      </c>
      <c r="M685" s="635">
        <v>36</v>
      </c>
      <c r="N685" s="636">
        <v>1267.6999999999998</v>
      </c>
    </row>
    <row r="686" spans="1:14" ht="14.4" customHeight="1" x14ac:dyDescent="0.3">
      <c r="A686" s="631" t="s">
        <v>549</v>
      </c>
      <c r="B686" s="632" t="s">
        <v>551</v>
      </c>
      <c r="C686" s="633" t="s">
        <v>585</v>
      </c>
      <c r="D686" s="634" t="s">
        <v>586</v>
      </c>
      <c r="E686" s="633" t="s">
        <v>564</v>
      </c>
      <c r="F686" s="634" t="s">
        <v>565</v>
      </c>
      <c r="G686" s="633" t="s">
        <v>601</v>
      </c>
      <c r="H686" s="633" t="s">
        <v>1170</v>
      </c>
      <c r="I686" s="633" t="s">
        <v>1171</v>
      </c>
      <c r="J686" s="633" t="s">
        <v>1172</v>
      </c>
      <c r="K686" s="633" t="s">
        <v>1173</v>
      </c>
      <c r="L686" s="635">
        <v>39.349688239036212</v>
      </c>
      <c r="M686" s="635">
        <v>2</v>
      </c>
      <c r="N686" s="636">
        <v>78.699376478072423</v>
      </c>
    </row>
    <row r="687" spans="1:14" ht="14.4" customHeight="1" x14ac:dyDescent="0.3">
      <c r="A687" s="631" t="s">
        <v>549</v>
      </c>
      <c r="B687" s="632" t="s">
        <v>551</v>
      </c>
      <c r="C687" s="633" t="s">
        <v>585</v>
      </c>
      <c r="D687" s="634" t="s">
        <v>586</v>
      </c>
      <c r="E687" s="633" t="s">
        <v>564</v>
      </c>
      <c r="F687" s="634" t="s">
        <v>565</v>
      </c>
      <c r="G687" s="633" t="s">
        <v>601</v>
      </c>
      <c r="H687" s="633" t="s">
        <v>1474</v>
      </c>
      <c r="I687" s="633" t="s">
        <v>1475</v>
      </c>
      <c r="J687" s="633" t="s">
        <v>1476</v>
      </c>
      <c r="K687" s="633" t="s">
        <v>1477</v>
      </c>
      <c r="L687" s="635">
        <v>26.849932720293292</v>
      </c>
      <c r="M687" s="635">
        <v>1</v>
      </c>
      <c r="N687" s="636">
        <v>26.849932720293292</v>
      </c>
    </row>
    <row r="688" spans="1:14" ht="14.4" customHeight="1" x14ac:dyDescent="0.3">
      <c r="A688" s="631" t="s">
        <v>549</v>
      </c>
      <c r="B688" s="632" t="s">
        <v>551</v>
      </c>
      <c r="C688" s="633" t="s">
        <v>585</v>
      </c>
      <c r="D688" s="634" t="s">
        <v>586</v>
      </c>
      <c r="E688" s="633" t="s">
        <v>564</v>
      </c>
      <c r="F688" s="634" t="s">
        <v>565</v>
      </c>
      <c r="G688" s="633" t="s">
        <v>601</v>
      </c>
      <c r="H688" s="633" t="s">
        <v>1174</v>
      </c>
      <c r="I688" s="633" t="s">
        <v>1175</v>
      </c>
      <c r="J688" s="633" t="s">
        <v>913</v>
      </c>
      <c r="K688" s="633" t="s">
        <v>1176</v>
      </c>
      <c r="L688" s="635">
        <v>33.409999972505936</v>
      </c>
      <c r="M688" s="635">
        <v>5</v>
      </c>
      <c r="N688" s="636">
        <v>167.04999986252969</v>
      </c>
    </row>
    <row r="689" spans="1:14" ht="14.4" customHeight="1" x14ac:dyDescent="0.3">
      <c r="A689" s="631" t="s">
        <v>549</v>
      </c>
      <c r="B689" s="632" t="s">
        <v>551</v>
      </c>
      <c r="C689" s="633" t="s">
        <v>585</v>
      </c>
      <c r="D689" s="634" t="s">
        <v>586</v>
      </c>
      <c r="E689" s="633" t="s">
        <v>564</v>
      </c>
      <c r="F689" s="634" t="s">
        <v>565</v>
      </c>
      <c r="G689" s="633" t="s">
        <v>601</v>
      </c>
      <c r="H689" s="633" t="s">
        <v>2014</v>
      </c>
      <c r="I689" s="633" t="s">
        <v>2015</v>
      </c>
      <c r="J689" s="633" t="s">
        <v>2016</v>
      </c>
      <c r="K689" s="633" t="s">
        <v>2017</v>
      </c>
      <c r="L689" s="635">
        <v>641.99</v>
      </c>
      <c r="M689" s="635">
        <v>4</v>
      </c>
      <c r="N689" s="636">
        <v>2567.96</v>
      </c>
    </row>
    <row r="690" spans="1:14" ht="14.4" customHeight="1" x14ac:dyDescent="0.3">
      <c r="A690" s="631" t="s">
        <v>549</v>
      </c>
      <c r="B690" s="632" t="s">
        <v>551</v>
      </c>
      <c r="C690" s="633" t="s">
        <v>585</v>
      </c>
      <c r="D690" s="634" t="s">
        <v>586</v>
      </c>
      <c r="E690" s="633" t="s">
        <v>564</v>
      </c>
      <c r="F690" s="634" t="s">
        <v>565</v>
      </c>
      <c r="G690" s="633" t="s">
        <v>601</v>
      </c>
      <c r="H690" s="633" t="s">
        <v>880</v>
      </c>
      <c r="I690" s="633" t="s">
        <v>880</v>
      </c>
      <c r="J690" s="633" t="s">
        <v>881</v>
      </c>
      <c r="K690" s="633" t="s">
        <v>882</v>
      </c>
      <c r="L690" s="635">
        <v>610.95000000000005</v>
      </c>
      <c r="M690" s="635">
        <v>2.1</v>
      </c>
      <c r="N690" s="636">
        <v>1282.9950000000001</v>
      </c>
    </row>
    <row r="691" spans="1:14" ht="14.4" customHeight="1" x14ac:dyDescent="0.3">
      <c r="A691" s="631" t="s">
        <v>549</v>
      </c>
      <c r="B691" s="632" t="s">
        <v>551</v>
      </c>
      <c r="C691" s="633" t="s">
        <v>585</v>
      </c>
      <c r="D691" s="634" t="s">
        <v>586</v>
      </c>
      <c r="E691" s="633" t="s">
        <v>564</v>
      </c>
      <c r="F691" s="634" t="s">
        <v>565</v>
      </c>
      <c r="G691" s="633" t="s">
        <v>601</v>
      </c>
      <c r="H691" s="633" t="s">
        <v>1486</v>
      </c>
      <c r="I691" s="633" t="s">
        <v>1487</v>
      </c>
      <c r="J691" s="633" t="s">
        <v>1488</v>
      </c>
      <c r="K691" s="633" t="s">
        <v>1207</v>
      </c>
      <c r="L691" s="635">
        <v>2899.212736144028</v>
      </c>
      <c r="M691" s="635">
        <v>8</v>
      </c>
      <c r="N691" s="636">
        <v>23193.701889152224</v>
      </c>
    </row>
    <row r="692" spans="1:14" ht="14.4" customHeight="1" x14ac:dyDescent="0.3">
      <c r="A692" s="631" t="s">
        <v>549</v>
      </c>
      <c r="B692" s="632" t="s">
        <v>551</v>
      </c>
      <c r="C692" s="633" t="s">
        <v>585</v>
      </c>
      <c r="D692" s="634" t="s">
        <v>586</v>
      </c>
      <c r="E692" s="633" t="s">
        <v>564</v>
      </c>
      <c r="F692" s="634" t="s">
        <v>565</v>
      </c>
      <c r="G692" s="633" t="s">
        <v>601</v>
      </c>
      <c r="H692" s="633" t="s">
        <v>2018</v>
      </c>
      <c r="I692" s="633" t="s">
        <v>2019</v>
      </c>
      <c r="J692" s="633" t="s">
        <v>2020</v>
      </c>
      <c r="K692" s="633" t="s">
        <v>2021</v>
      </c>
      <c r="L692" s="635">
        <v>2762.76</v>
      </c>
      <c r="M692" s="635">
        <v>2</v>
      </c>
      <c r="N692" s="636">
        <v>5525.52</v>
      </c>
    </row>
    <row r="693" spans="1:14" ht="14.4" customHeight="1" x14ac:dyDescent="0.3">
      <c r="A693" s="631" t="s">
        <v>549</v>
      </c>
      <c r="B693" s="632" t="s">
        <v>551</v>
      </c>
      <c r="C693" s="633" t="s">
        <v>585</v>
      </c>
      <c r="D693" s="634" t="s">
        <v>586</v>
      </c>
      <c r="E693" s="633" t="s">
        <v>564</v>
      </c>
      <c r="F693" s="634" t="s">
        <v>565</v>
      </c>
      <c r="G693" s="633" t="s">
        <v>601</v>
      </c>
      <c r="H693" s="633" t="s">
        <v>1177</v>
      </c>
      <c r="I693" s="633" t="s">
        <v>1178</v>
      </c>
      <c r="J693" s="633" t="s">
        <v>1179</v>
      </c>
      <c r="K693" s="633" t="s">
        <v>1180</v>
      </c>
      <c r="L693" s="635">
        <v>86.740357108985265</v>
      </c>
      <c r="M693" s="635">
        <v>4</v>
      </c>
      <c r="N693" s="636">
        <v>346.96142843594106</v>
      </c>
    </row>
    <row r="694" spans="1:14" ht="14.4" customHeight="1" x14ac:dyDescent="0.3">
      <c r="A694" s="631" t="s">
        <v>549</v>
      </c>
      <c r="B694" s="632" t="s">
        <v>551</v>
      </c>
      <c r="C694" s="633" t="s">
        <v>585</v>
      </c>
      <c r="D694" s="634" t="s">
        <v>586</v>
      </c>
      <c r="E694" s="633" t="s">
        <v>564</v>
      </c>
      <c r="F694" s="634" t="s">
        <v>565</v>
      </c>
      <c r="G694" s="633" t="s">
        <v>601</v>
      </c>
      <c r="H694" s="633" t="s">
        <v>1489</v>
      </c>
      <c r="I694" s="633" t="s">
        <v>1490</v>
      </c>
      <c r="J694" s="633" t="s">
        <v>1491</v>
      </c>
      <c r="K694" s="633" t="s">
        <v>1492</v>
      </c>
      <c r="L694" s="635">
        <v>517.5</v>
      </c>
      <c r="M694" s="635">
        <v>3</v>
      </c>
      <c r="N694" s="636">
        <v>1552.5</v>
      </c>
    </row>
    <row r="695" spans="1:14" ht="14.4" customHeight="1" x14ac:dyDescent="0.3">
      <c r="A695" s="631" t="s">
        <v>549</v>
      </c>
      <c r="B695" s="632" t="s">
        <v>551</v>
      </c>
      <c r="C695" s="633" t="s">
        <v>585</v>
      </c>
      <c r="D695" s="634" t="s">
        <v>586</v>
      </c>
      <c r="E695" s="633" t="s">
        <v>564</v>
      </c>
      <c r="F695" s="634" t="s">
        <v>565</v>
      </c>
      <c r="G695" s="633" t="s">
        <v>601</v>
      </c>
      <c r="H695" s="633" t="s">
        <v>883</v>
      </c>
      <c r="I695" s="633" t="s">
        <v>884</v>
      </c>
      <c r="J695" s="633" t="s">
        <v>885</v>
      </c>
      <c r="K695" s="633" t="s">
        <v>886</v>
      </c>
      <c r="L695" s="635">
        <v>955.03721589187148</v>
      </c>
      <c r="M695" s="635">
        <v>2</v>
      </c>
      <c r="N695" s="636">
        <v>1910.074431783743</v>
      </c>
    </row>
    <row r="696" spans="1:14" ht="14.4" customHeight="1" x14ac:dyDescent="0.3">
      <c r="A696" s="631" t="s">
        <v>549</v>
      </c>
      <c r="B696" s="632" t="s">
        <v>551</v>
      </c>
      <c r="C696" s="633" t="s">
        <v>585</v>
      </c>
      <c r="D696" s="634" t="s">
        <v>586</v>
      </c>
      <c r="E696" s="633" t="s">
        <v>564</v>
      </c>
      <c r="F696" s="634" t="s">
        <v>565</v>
      </c>
      <c r="G696" s="633" t="s">
        <v>601</v>
      </c>
      <c r="H696" s="633" t="s">
        <v>2022</v>
      </c>
      <c r="I696" s="633" t="s">
        <v>2023</v>
      </c>
      <c r="J696" s="633" t="s">
        <v>2024</v>
      </c>
      <c r="K696" s="633" t="s">
        <v>2025</v>
      </c>
      <c r="L696" s="635">
        <v>82.83</v>
      </c>
      <c r="M696" s="635">
        <v>26</v>
      </c>
      <c r="N696" s="636">
        <v>2153.58</v>
      </c>
    </row>
    <row r="697" spans="1:14" ht="14.4" customHeight="1" x14ac:dyDescent="0.3">
      <c r="A697" s="631" t="s">
        <v>549</v>
      </c>
      <c r="B697" s="632" t="s">
        <v>551</v>
      </c>
      <c r="C697" s="633" t="s">
        <v>585</v>
      </c>
      <c r="D697" s="634" t="s">
        <v>586</v>
      </c>
      <c r="E697" s="633" t="s">
        <v>564</v>
      </c>
      <c r="F697" s="634" t="s">
        <v>565</v>
      </c>
      <c r="G697" s="633" t="s">
        <v>601</v>
      </c>
      <c r="H697" s="633" t="s">
        <v>911</v>
      </c>
      <c r="I697" s="633" t="s">
        <v>912</v>
      </c>
      <c r="J697" s="633" t="s">
        <v>913</v>
      </c>
      <c r="K697" s="633" t="s">
        <v>914</v>
      </c>
      <c r="L697" s="635">
        <v>39.907460399353205</v>
      </c>
      <c r="M697" s="635">
        <v>4</v>
      </c>
      <c r="N697" s="636">
        <v>159.62984159741282</v>
      </c>
    </row>
    <row r="698" spans="1:14" ht="14.4" customHeight="1" x14ac:dyDescent="0.3">
      <c r="A698" s="631" t="s">
        <v>549</v>
      </c>
      <c r="B698" s="632" t="s">
        <v>551</v>
      </c>
      <c r="C698" s="633" t="s">
        <v>585</v>
      </c>
      <c r="D698" s="634" t="s">
        <v>586</v>
      </c>
      <c r="E698" s="633" t="s">
        <v>564</v>
      </c>
      <c r="F698" s="634" t="s">
        <v>565</v>
      </c>
      <c r="G698" s="633" t="s">
        <v>601</v>
      </c>
      <c r="H698" s="633" t="s">
        <v>2026</v>
      </c>
      <c r="I698" s="633" t="s">
        <v>2026</v>
      </c>
      <c r="J698" s="633" t="s">
        <v>2027</v>
      </c>
      <c r="K698" s="633" t="s">
        <v>2028</v>
      </c>
      <c r="L698" s="635">
        <v>919.99999999999977</v>
      </c>
      <c r="M698" s="635">
        <v>0.59999999999999987</v>
      </c>
      <c r="N698" s="636">
        <v>551.99999999999977</v>
      </c>
    </row>
    <row r="699" spans="1:14" ht="14.4" customHeight="1" x14ac:dyDescent="0.3">
      <c r="A699" s="631" t="s">
        <v>549</v>
      </c>
      <c r="B699" s="632" t="s">
        <v>551</v>
      </c>
      <c r="C699" s="633" t="s">
        <v>585</v>
      </c>
      <c r="D699" s="634" t="s">
        <v>586</v>
      </c>
      <c r="E699" s="633" t="s">
        <v>564</v>
      </c>
      <c r="F699" s="634" t="s">
        <v>565</v>
      </c>
      <c r="G699" s="633" t="s">
        <v>817</v>
      </c>
      <c r="H699" s="633" t="s">
        <v>1200</v>
      </c>
      <c r="I699" s="633" t="s">
        <v>1201</v>
      </c>
      <c r="J699" s="633" t="s">
        <v>1202</v>
      </c>
      <c r="K699" s="633" t="s">
        <v>1203</v>
      </c>
      <c r="L699" s="635">
        <v>169.63020013227401</v>
      </c>
      <c r="M699" s="635">
        <v>1</v>
      </c>
      <c r="N699" s="636">
        <v>169.63020013227401</v>
      </c>
    </row>
    <row r="700" spans="1:14" ht="14.4" customHeight="1" x14ac:dyDescent="0.3">
      <c r="A700" s="631" t="s">
        <v>549</v>
      </c>
      <c r="B700" s="632" t="s">
        <v>551</v>
      </c>
      <c r="C700" s="633" t="s">
        <v>585</v>
      </c>
      <c r="D700" s="634" t="s">
        <v>586</v>
      </c>
      <c r="E700" s="633" t="s">
        <v>564</v>
      </c>
      <c r="F700" s="634" t="s">
        <v>565</v>
      </c>
      <c r="G700" s="633" t="s">
        <v>817</v>
      </c>
      <c r="H700" s="633" t="s">
        <v>915</v>
      </c>
      <c r="I700" s="633" t="s">
        <v>916</v>
      </c>
      <c r="J700" s="633" t="s">
        <v>917</v>
      </c>
      <c r="K700" s="633" t="s">
        <v>918</v>
      </c>
      <c r="L700" s="635">
        <v>261.05</v>
      </c>
      <c r="M700" s="635">
        <v>21</v>
      </c>
      <c r="N700" s="636">
        <v>5482.05</v>
      </c>
    </row>
    <row r="701" spans="1:14" ht="14.4" customHeight="1" x14ac:dyDescent="0.3">
      <c r="A701" s="631" t="s">
        <v>549</v>
      </c>
      <c r="B701" s="632" t="s">
        <v>551</v>
      </c>
      <c r="C701" s="633" t="s">
        <v>585</v>
      </c>
      <c r="D701" s="634" t="s">
        <v>586</v>
      </c>
      <c r="E701" s="633" t="s">
        <v>564</v>
      </c>
      <c r="F701" s="634" t="s">
        <v>565</v>
      </c>
      <c r="G701" s="633" t="s">
        <v>817</v>
      </c>
      <c r="H701" s="633" t="s">
        <v>919</v>
      </c>
      <c r="I701" s="633" t="s">
        <v>920</v>
      </c>
      <c r="J701" s="633" t="s">
        <v>921</v>
      </c>
      <c r="K701" s="633" t="s">
        <v>922</v>
      </c>
      <c r="L701" s="635">
        <v>92</v>
      </c>
      <c r="M701" s="635">
        <v>3</v>
      </c>
      <c r="N701" s="636">
        <v>276</v>
      </c>
    </row>
    <row r="702" spans="1:14" ht="14.4" customHeight="1" x14ac:dyDescent="0.3">
      <c r="A702" s="631" t="s">
        <v>549</v>
      </c>
      <c r="B702" s="632" t="s">
        <v>551</v>
      </c>
      <c r="C702" s="633" t="s">
        <v>585</v>
      </c>
      <c r="D702" s="634" t="s">
        <v>586</v>
      </c>
      <c r="E702" s="633" t="s">
        <v>564</v>
      </c>
      <c r="F702" s="634" t="s">
        <v>565</v>
      </c>
      <c r="G702" s="633" t="s">
        <v>817</v>
      </c>
      <c r="H702" s="633" t="s">
        <v>923</v>
      </c>
      <c r="I702" s="633" t="s">
        <v>924</v>
      </c>
      <c r="J702" s="633" t="s">
        <v>925</v>
      </c>
      <c r="K702" s="633" t="s">
        <v>926</v>
      </c>
      <c r="L702" s="635">
        <v>75.221500000000006</v>
      </c>
      <c r="M702" s="635">
        <v>15</v>
      </c>
      <c r="N702" s="636">
        <v>1128.3225</v>
      </c>
    </row>
    <row r="703" spans="1:14" ht="14.4" customHeight="1" x14ac:dyDescent="0.3">
      <c r="A703" s="631" t="s">
        <v>549</v>
      </c>
      <c r="B703" s="632" t="s">
        <v>551</v>
      </c>
      <c r="C703" s="633" t="s">
        <v>585</v>
      </c>
      <c r="D703" s="634" t="s">
        <v>586</v>
      </c>
      <c r="E703" s="633" t="s">
        <v>564</v>
      </c>
      <c r="F703" s="634" t="s">
        <v>565</v>
      </c>
      <c r="G703" s="633" t="s">
        <v>817</v>
      </c>
      <c r="H703" s="633" t="s">
        <v>2029</v>
      </c>
      <c r="I703" s="633" t="s">
        <v>2030</v>
      </c>
      <c r="J703" s="633" t="s">
        <v>2031</v>
      </c>
      <c r="K703" s="633" t="s">
        <v>2032</v>
      </c>
      <c r="L703" s="635">
        <v>51.89</v>
      </c>
      <c r="M703" s="635">
        <v>1</v>
      </c>
      <c r="N703" s="636">
        <v>51.89</v>
      </c>
    </row>
    <row r="704" spans="1:14" ht="14.4" customHeight="1" x14ac:dyDescent="0.3">
      <c r="A704" s="631" t="s">
        <v>549</v>
      </c>
      <c r="B704" s="632" t="s">
        <v>551</v>
      </c>
      <c r="C704" s="633" t="s">
        <v>585</v>
      </c>
      <c r="D704" s="634" t="s">
        <v>586</v>
      </c>
      <c r="E704" s="633" t="s">
        <v>564</v>
      </c>
      <c r="F704" s="634" t="s">
        <v>565</v>
      </c>
      <c r="G704" s="633" t="s">
        <v>817</v>
      </c>
      <c r="H704" s="633" t="s">
        <v>2033</v>
      </c>
      <c r="I704" s="633" t="s">
        <v>2034</v>
      </c>
      <c r="J704" s="633" t="s">
        <v>2035</v>
      </c>
      <c r="K704" s="633" t="s">
        <v>2036</v>
      </c>
      <c r="L704" s="635">
        <v>887.2700000000001</v>
      </c>
      <c r="M704" s="635">
        <v>10</v>
      </c>
      <c r="N704" s="636">
        <v>8872.7000000000007</v>
      </c>
    </row>
    <row r="705" spans="1:14" ht="14.4" customHeight="1" x14ac:dyDescent="0.3">
      <c r="A705" s="631" t="s">
        <v>549</v>
      </c>
      <c r="B705" s="632" t="s">
        <v>551</v>
      </c>
      <c r="C705" s="633" t="s">
        <v>585</v>
      </c>
      <c r="D705" s="634" t="s">
        <v>586</v>
      </c>
      <c r="E705" s="633" t="s">
        <v>564</v>
      </c>
      <c r="F705" s="634" t="s">
        <v>565</v>
      </c>
      <c r="G705" s="633" t="s">
        <v>817</v>
      </c>
      <c r="H705" s="633" t="s">
        <v>2037</v>
      </c>
      <c r="I705" s="633" t="s">
        <v>2038</v>
      </c>
      <c r="J705" s="633" t="s">
        <v>2039</v>
      </c>
      <c r="K705" s="633" t="s">
        <v>2040</v>
      </c>
      <c r="L705" s="635">
        <v>449.1</v>
      </c>
      <c r="M705" s="635">
        <v>10</v>
      </c>
      <c r="N705" s="636">
        <v>4491</v>
      </c>
    </row>
    <row r="706" spans="1:14" ht="14.4" customHeight="1" x14ac:dyDescent="0.3">
      <c r="A706" s="631" t="s">
        <v>549</v>
      </c>
      <c r="B706" s="632" t="s">
        <v>551</v>
      </c>
      <c r="C706" s="633" t="s">
        <v>585</v>
      </c>
      <c r="D706" s="634" t="s">
        <v>586</v>
      </c>
      <c r="E706" s="633" t="s">
        <v>564</v>
      </c>
      <c r="F706" s="634" t="s">
        <v>565</v>
      </c>
      <c r="G706" s="633" t="s">
        <v>817</v>
      </c>
      <c r="H706" s="633" t="s">
        <v>937</v>
      </c>
      <c r="I706" s="633" t="s">
        <v>938</v>
      </c>
      <c r="J706" s="633" t="s">
        <v>939</v>
      </c>
      <c r="K706" s="633" t="s">
        <v>940</v>
      </c>
      <c r="L706" s="635">
        <v>106.83657686493</v>
      </c>
      <c r="M706" s="635">
        <v>3</v>
      </c>
      <c r="N706" s="636">
        <v>320.50973059478997</v>
      </c>
    </row>
    <row r="707" spans="1:14" ht="14.4" customHeight="1" x14ac:dyDescent="0.3">
      <c r="A707" s="631" t="s">
        <v>549</v>
      </c>
      <c r="B707" s="632" t="s">
        <v>551</v>
      </c>
      <c r="C707" s="633" t="s">
        <v>585</v>
      </c>
      <c r="D707" s="634" t="s">
        <v>586</v>
      </c>
      <c r="E707" s="633" t="s">
        <v>564</v>
      </c>
      <c r="F707" s="634" t="s">
        <v>565</v>
      </c>
      <c r="G707" s="633" t="s">
        <v>817</v>
      </c>
      <c r="H707" s="633" t="s">
        <v>2041</v>
      </c>
      <c r="I707" s="633" t="s">
        <v>2042</v>
      </c>
      <c r="J707" s="633" t="s">
        <v>1527</v>
      </c>
      <c r="K707" s="633" t="s">
        <v>1199</v>
      </c>
      <c r="L707" s="635">
        <v>276.91114003976401</v>
      </c>
      <c r="M707" s="635">
        <v>1</v>
      </c>
      <c r="N707" s="636">
        <v>276.91114003976401</v>
      </c>
    </row>
    <row r="708" spans="1:14" ht="14.4" customHeight="1" x14ac:dyDescent="0.3">
      <c r="A708" s="631" t="s">
        <v>549</v>
      </c>
      <c r="B708" s="632" t="s">
        <v>551</v>
      </c>
      <c r="C708" s="633" t="s">
        <v>585</v>
      </c>
      <c r="D708" s="634" t="s">
        <v>586</v>
      </c>
      <c r="E708" s="633" t="s">
        <v>566</v>
      </c>
      <c r="F708" s="634" t="s">
        <v>567</v>
      </c>
      <c r="G708" s="633" t="s">
        <v>601</v>
      </c>
      <c r="H708" s="633" t="s">
        <v>2043</v>
      </c>
      <c r="I708" s="633" t="s">
        <v>2044</v>
      </c>
      <c r="J708" s="633" t="s">
        <v>2045</v>
      </c>
      <c r="K708" s="633" t="s">
        <v>2046</v>
      </c>
      <c r="L708" s="635">
        <v>26028.861099733407</v>
      </c>
      <c r="M708" s="635">
        <v>20</v>
      </c>
      <c r="N708" s="636">
        <v>520577.22199466813</v>
      </c>
    </row>
    <row r="709" spans="1:14" ht="14.4" customHeight="1" x14ac:dyDescent="0.3">
      <c r="A709" s="631" t="s">
        <v>549</v>
      </c>
      <c r="B709" s="632" t="s">
        <v>551</v>
      </c>
      <c r="C709" s="633" t="s">
        <v>585</v>
      </c>
      <c r="D709" s="634" t="s">
        <v>586</v>
      </c>
      <c r="E709" s="633" t="s">
        <v>566</v>
      </c>
      <c r="F709" s="634" t="s">
        <v>567</v>
      </c>
      <c r="G709" s="633" t="s">
        <v>601</v>
      </c>
      <c r="H709" s="633" t="s">
        <v>1565</v>
      </c>
      <c r="I709" s="633" t="s">
        <v>1566</v>
      </c>
      <c r="J709" s="633" t="s">
        <v>1567</v>
      </c>
      <c r="K709" s="633" t="s">
        <v>1568</v>
      </c>
      <c r="L709" s="635">
        <v>17287.436628263156</v>
      </c>
      <c r="M709" s="635">
        <v>15</v>
      </c>
      <c r="N709" s="636">
        <v>259311.54942394732</v>
      </c>
    </row>
    <row r="710" spans="1:14" ht="14.4" customHeight="1" x14ac:dyDescent="0.3">
      <c r="A710" s="631" t="s">
        <v>549</v>
      </c>
      <c r="B710" s="632" t="s">
        <v>551</v>
      </c>
      <c r="C710" s="633" t="s">
        <v>585</v>
      </c>
      <c r="D710" s="634" t="s">
        <v>586</v>
      </c>
      <c r="E710" s="633" t="s">
        <v>566</v>
      </c>
      <c r="F710" s="634" t="s">
        <v>567</v>
      </c>
      <c r="G710" s="633" t="s">
        <v>817</v>
      </c>
      <c r="H710" s="633" t="s">
        <v>1542</v>
      </c>
      <c r="I710" s="633" t="s">
        <v>1543</v>
      </c>
      <c r="J710" s="633" t="s">
        <v>1544</v>
      </c>
      <c r="K710" s="633" t="s">
        <v>1545</v>
      </c>
      <c r="L710" s="635">
        <v>1834.90616960086</v>
      </c>
      <c r="M710" s="635">
        <v>3</v>
      </c>
      <c r="N710" s="636">
        <v>5504.7185088025799</v>
      </c>
    </row>
    <row r="711" spans="1:14" ht="14.4" customHeight="1" x14ac:dyDescent="0.3">
      <c r="A711" s="631" t="s">
        <v>549</v>
      </c>
      <c r="B711" s="632" t="s">
        <v>551</v>
      </c>
      <c r="C711" s="633" t="s">
        <v>585</v>
      </c>
      <c r="D711" s="634" t="s">
        <v>586</v>
      </c>
      <c r="E711" s="633" t="s">
        <v>558</v>
      </c>
      <c r="F711" s="634" t="s">
        <v>559</v>
      </c>
      <c r="G711" s="633"/>
      <c r="H711" s="633"/>
      <c r="I711" s="633" t="s">
        <v>1546</v>
      </c>
      <c r="J711" s="633" t="s">
        <v>1547</v>
      </c>
      <c r="K711" s="633"/>
      <c r="L711" s="635">
        <v>6210</v>
      </c>
      <c r="M711" s="635">
        <v>1</v>
      </c>
      <c r="N711" s="636">
        <v>6210</v>
      </c>
    </row>
    <row r="712" spans="1:14" ht="14.4" customHeight="1" x14ac:dyDescent="0.3">
      <c r="A712" s="631" t="s">
        <v>549</v>
      </c>
      <c r="B712" s="632" t="s">
        <v>551</v>
      </c>
      <c r="C712" s="633" t="s">
        <v>585</v>
      </c>
      <c r="D712" s="634" t="s">
        <v>586</v>
      </c>
      <c r="E712" s="633" t="s">
        <v>558</v>
      </c>
      <c r="F712" s="634" t="s">
        <v>559</v>
      </c>
      <c r="G712" s="633"/>
      <c r="H712" s="633"/>
      <c r="I712" s="633" t="s">
        <v>1548</v>
      </c>
      <c r="J712" s="633" t="s">
        <v>1549</v>
      </c>
      <c r="K712" s="633"/>
      <c r="L712" s="635">
        <v>12420</v>
      </c>
      <c r="M712" s="635">
        <v>11</v>
      </c>
      <c r="N712" s="636">
        <v>136620</v>
      </c>
    </row>
    <row r="713" spans="1:14" ht="14.4" customHeight="1" x14ac:dyDescent="0.3">
      <c r="A713" s="631" t="s">
        <v>549</v>
      </c>
      <c r="B713" s="632" t="s">
        <v>551</v>
      </c>
      <c r="C713" s="633" t="s">
        <v>585</v>
      </c>
      <c r="D713" s="634" t="s">
        <v>586</v>
      </c>
      <c r="E713" s="633" t="s">
        <v>558</v>
      </c>
      <c r="F713" s="634" t="s">
        <v>559</v>
      </c>
      <c r="G713" s="633"/>
      <c r="H713" s="633"/>
      <c r="I713" s="633" t="s">
        <v>1696</v>
      </c>
      <c r="J713" s="633" t="s">
        <v>1697</v>
      </c>
      <c r="K713" s="633"/>
      <c r="L713" s="635">
        <v>3105</v>
      </c>
      <c r="M713" s="635">
        <v>1</v>
      </c>
      <c r="N713" s="636">
        <v>3105</v>
      </c>
    </row>
    <row r="714" spans="1:14" ht="14.4" customHeight="1" x14ac:dyDescent="0.3">
      <c r="A714" s="631" t="s">
        <v>549</v>
      </c>
      <c r="B714" s="632" t="s">
        <v>551</v>
      </c>
      <c r="C714" s="633" t="s">
        <v>587</v>
      </c>
      <c r="D714" s="634" t="s">
        <v>588</v>
      </c>
      <c r="E714" s="633" t="s">
        <v>552</v>
      </c>
      <c r="F714" s="634" t="s">
        <v>553</v>
      </c>
      <c r="G714" s="633" t="s">
        <v>601</v>
      </c>
      <c r="H714" s="633" t="s">
        <v>729</v>
      </c>
      <c r="I714" s="633" t="s">
        <v>730</v>
      </c>
      <c r="J714" s="633" t="s">
        <v>731</v>
      </c>
      <c r="K714" s="633"/>
      <c r="L714" s="635">
        <v>429.71048391373699</v>
      </c>
      <c r="M714" s="635">
        <v>1</v>
      </c>
      <c r="N714" s="636">
        <v>429.71048391373699</v>
      </c>
    </row>
    <row r="715" spans="1:14" ht="14.4" customHeight="1" x14ac:dyDescent="0.3">
      <c r="A715" s="631" t="s">
        <v>549</v>
      </c>
      <c r="B715" s="632" t="s">
        <v>551</v>
      </c>
      <c r="C715" s="633" t="s">
        <v>589</v>
      </c>
      <c r="D715" s="634" t="s">
        <v>590</v>
      </c>
      <c r="E715" s="633" t="s">
        <v>552</v>
      </c>
      <c r="F715" s="634" t="s">
        <v>553</v>
      </c>
      <c r="G715" s="633"/>
      <c r="H715" s="633" t="s">
        <v>2047</v>
      </c>
      <c r="I715" s="633" t="s">
        <v>2048</v>
      </c>
      <c r="J715" s="633" t="s">
        <v>2049</v>
      </c>
      <c r="K715" s="633" t="s">
        <v>2050</v>
      </c>
      <c r="L715" s="635">
        <v>61.81</v>
      </c>
      <c r="M715" s="635">
        <v>1</v>
      </c>
      <c r="N715" s="636">
        <v>61.81</v>
      </c>
    </row>
    <row r="716" spans="1:14" ht="14.4" customHeight="1" x14ac:dyDescent="0.3">
      <c r="A716" s="631" t="s">
        <v>549</v>
      </c>
      <c r="B716" s="632" t="s">
        <v>551</v>
      </c>
      <c r="C716" s="633" t="s">
        <v>589</v>
      </c>
      <c r="D716" s="634" t="s">
        <v>590</v>
      </c>
      <c r="E716" s="633" t="s">
        <v>552</v>
      </c>
      <c r="F716" s="634" t="s">
        <v>553</v>
      </c>
      <c r="G716" s="633"/>
      <c r="H716" s="633" t="s">
        <v>595</v>
      </c>
      <c r="I716" s="633" t="s">
        <v>596</v>
      </c>
      <c r="J716" s="633" t="s">
        <v>597</v>
      </c>
      <c r="K716" s="633"/>
      <c r="L716" s="635">
        <v>75.829861817284026</v>
      </c>
      <c r="M716" s="635">
        <v>80</v>
      </c>
      <c r="N716" s="636">
        <v>6066.3889453827223</v>
      </c>
    </row>
    <row r="717" spans="1:14" ht="14.4" customHeight="1" x14ac:dyDescent="0.3">
      <c r="A717" s="631" t="s">
        <v>549</v>
      </c>
      <c r="B717" s="632" t="s">
        <v>551</v>
      </c>
      <c r="C717" s="633" t="s">
        <v>589</v>
      </c>
      <c r="D717" s="634" t="s">
        <v>590</v>
      </c>
      <c r="E717" s="633" t="s">
        <v>552</v>
      </c>
      <c r="F717" s="634" t="s">
        <v>553</v>
      </c>
      <c r="G717" s="633"/>
      <c r="H717" s="633" t="s">
        <v>2051</v>
      </c>
      <c r="I717" s="633" t="s">
        <v>2052</v>
      </c>
      <c r="J717" s="633" t="s">
        <v>2053</v>
      </c>
      <c r="K717" s="633" t="s">
        <v>2054</v>
      </c>
      <c r="L717" s="635">
        <v>260.72739313077693</v>
      </c>
      <c r="M717" s="635">
        <v>26</v>
      </c>
      <c r="N717" s="636">
        <v>6778.9122214002</v>
      </c>
    </row>
    <row r="718" spans="1:14" ht="14.4" customHeight="1" x14ac:dyDescent="0.3">
      <c r="A718" s="631" t="s">
        <v>549</v>
      </c>
      <c r="B718" s="632" t="s">
        <v>551</v>
      </c>
      <c r="C718" s="633" t="s">
        <v>589</v>
      </c>
      <c r="D718" s="634" t="s">
        <v>590</v>
      </c>
      <c r="E718" s="633" t="s">
        <v>552</v>
      </c>
      <c r="F718" s="634" t="s">
        <v>553</v>
      </c>
      <c r="G718" s="633" t="s">
        <v>601</v>
      </c>
      <c r="H718" s="633" t="s">
        <v>602</v>
      </c>
      <c r="I718" s="633" t="s">
        <v>602</v>
      </c>
      <c r="J718" s="633" t="s">
        <v>603</v>
      </c>
      <c r="K718" s="633" t="s">
        <v>604</v>
      </c>
      <c r="L718" s="635">
        <v>179.4</v>
      </c>
      <c r="M718" s="635">
        <v>20</v>
      </c>
      <c r="N718" s="636">
        <v>3588</v>
      </c>
    </row>
    <row r="719" spans="1:14" ht="14.4" customHeight="1" x14ac:dyDescent="0.3">
      <c r="A719" s="631" t="s">
        <v>549</v>
      </c>
      <c r="B719" s="632" t="s">
        <v>551</v>
      </c>
      <c r="C719" s="633" t="s">
        <v>589</v>
      </c>
      <c r="D719" s="634" t="s">
        <v>590</v>
      </c>
      <c r="E719" s="633" t="s">
        <v>552</v>
      </c>
      <c r="F719" s="634" t="s">
        <v>553</v>
      </c>
      <c r="G719" s="633" t="s">
        <v>601</v>
      </c>
      <c r="H719" s="633" t="s">
        <v>605</v>
      </c>
      <c r="I719" s="633" t="s">
        <v>605</v>
      </c>
      <c r="J719" s="633" t="s">
        <v>606</v>
      </c>
      <c r="K719" s="633" t="s">
        <v>607</v>
      </c>
      <c r="L719" s="635">
        <v>181.59</v>
      </c>
      <c r="M719" s="635">
        <v>6</v>
      </c>
      <c r="N719" s="636">
        <v>1089.54</v>
      </c>
    </row>
    <row r="720" spans="1:14" ht="14.4" customHeight="1" x14ac:dyDescent="0.3">
      <c r="A720" s="631" t="s">
        <v>549</v>
      </c>
      <c r="B720" s="632" t="s">
        <v>551</v>
      </c>
      <c r="C720" s="633" t="s">
        <v>589</v>
      </c>
      <c r="D720" s="634" t="s">
        <v>590</v>
      </c>
      <c r="E720" s="633" t="s">
        <v>552</v>
      </c>
      <c r="F720" s="634" t="s">
        <v>553</v>
      </c>
      <c r="G720" s="633" t="s">
        <v>601</v>
      </c>
      <c r="H720" s="633" t="s">
        <v>608</v>
      </c>
      <c r="I720" s="633" t="s">
        <v>608</v>
      </c>
      <c r="J720" s="633" t="s">
        <v>603</v>
      </c>
      <c r="K720" s="633" t="s">
        <v>609</v>
      </c>
      <c r="L720" s="635">
        <v>97.18</v>
      </c>
      <c r="M720" s="635">
        <v>11</v>
      </c>
      <c r="N720" s="636">
        <v>1068.98</v>
      </c>
    </row>
    <row r="721" spans="1:14" ht="14.4" customHeight="1" x14ac:dyDescent="0.3">
      <c r="A721" s="631" t="s">
        <v>549</v>
      </c>
      <c r="B721" s="632" t="s">
        <v>551</v>
      </c>
      <c r="C721" s="633" t="s">
        <v>589</v>
      </c>
      <c r="D721" s="634" t="s">
        <v>590</v>
      </c>
      <c r="E721" s="633" t="s">
        <v>552</v>
      </c>
      <c r="F721" s="634" t="s">
        <v>553</v>
      </c>
      <c r="G721" s="633" t="s">
        <v>601</v>
      </c>
      <c r="H721" s="633" t="s">
        <v>1219</v>
      </c>
      <c r="I721" s="633" t="s">
        <v>1219</v>
      </c>
      <c r="J721" s="633" t="s">
        <v>603</v>
      </c>
      <c r="K721" s="633" t="s">
        <v>1220</v>
      </c>
      <c r="L721" s="635">
        <v>97.75</v>
      </c>
      <c r="M721" s="635">
        <v>4</v>
      </c>
      <c r="N721" s="636">
        <v>391</v>
      </c>
    </row>
    <row r="722" spans="1:14" ht="14.4" customHeight="1" x14ac:dyDescent="0.3">
      <c r="A722" s="631" t="s">
        <v>549</v>
      </c>
      <c r="B722" s="632" t="s">
        <v>551</v>
      </c>
      <c r="C722" s="633" t="s">
        <v>589</v>
      </c>
      <c r="D722" s="634" t="s">
        <v>590</v>
      </c>
      <c r="E722" s="633" t="s">
        <v>552</v>
      </c>
      <c r="F722" s="634" t="s">
        <v>553</v>
      </c>
      <c r="G722" s="633" t="s">
        <v>601</v>
      </c>
      <c r="H722" s="633" t="s">
        <v>618</v>
      </c>
      <c r="I722" s="633" t="s">
        <v>619</v>
      </c>
      <c r="J722" s="633" t="s">
        <v>620</v>
      </c>
      <c r="K722" s="633" t="s">
        <v>621</v>
      </c>
      <c r="L722" s="635">
        <v>96.744336034226208</v>
      </c>
      <c r="M722" s="635">
        <v>68</v>
      </c>
      <c r="N722" s="636">
        <v>6578.6148503273826</v>
      </c>
    </row>
    <row r="723" spans="1:14" ht="14.4" customHeight="1" x14ac:dyDescent="0.3">
      <c r="A723" s="631" t="s">
        <v>549</v>
      </c>
      <c r="B723" s="632" t="s">
        <v>551</v>
      </c>
      <c r="C723" s="633" t="s">
        <v>589</v>
      </c>
      <c r="D723" s="634" t="s">
        <v>590</v>
      </c>
      <c r="E723" s="633" t="s">
        <v>552</v>
      </c>
      <c r="F723" s="634" t="s">
        <v>553</v>
      </c>
      <c r="G723" s="633" t="s">
        <v>601</v>
      </c>
      <c r="H723" s="633" t="s">
        <v>2055</v>
      </c>
      <c r="I723" s="633" t="s">
        <v>2056</v>
      </c>
      <c r="J723" s="633" t="s">
        <v>2057</v>
      </c>
      <c r="K723" s="633" t="s">
        <v>2058</v>
      </c>
      <c r="L723" s="635">
        <v>63.379746661694199</v>
      </c>
      <c r="M723" s="635">
        <v>2</v>
      </c>
      <c r="N723" s="636">
        <v>126.7594933233884</v>
      </c>
    </row>
    <row r="724" spans="1:14" ht="14.4" customHeight="1" x14ac:dyDescent="0.3">
      <c r="A724" s="631" t="s">
        <v>549</v>
      </c>
      <c r="B724" s="632" t="s">
        <v>551</v>
      </c>
      <c r="C724" s="633" t="s">
        <v>589</v>
      </c>
      <c r="D724" s="634" t="s">
        <v>590</v>
      </c>
      <c r="E724" s="633" t="s">
        <v>552</v>
      </c>
      <c r="F724" s="634" t="s">
        <v>553</v>
      </c>
      <c r="G724" s="633" t="s">
        <v>601</v>
      </c>
      <c r="H724" s="633" t="s">
        <v>2059</v>
      </c>
      <c r="I724" s="633" t="s">
        <v>2060</v>
      </c>
      <c r="J724" s="633" t="s">
        <v>1038</v>
      </c>
      <c r="K724" s="633" t="s">
        <v>2061</v>
      </c>
      <c r="L724" s="635">
        <v>77.300000000000026</v>
      </c>
      <c r="M724" s="635">
        <v>1</v>
      </c>
      <c r="N724" s="636">
        <v>77.300000000000026</v>
      </c>
    </row>
    <row r="725" spans="1:14" ht="14.4" customHeight="1" x14ac:dyDescent="0.3">
      <c r="A725" s="631" t="s">
        <v>549</v>
      </c>
      <c r="B725" s="632" t="s">
        <v>551</v>
      </c>
      <c r="C725" s="633" t="s">
        <v>589</v>
      </c>
      <c r="D725" s="634" t="s">
        <v>590</v>
      </c>
      <c r="E725" s="633" t="s">
        <v>552</v>
      </c>
      <c r="F725" s="634" t="s">
        <v>553</v>
      </c>
      <c r="G725" s="633" t="s">
        <v>601</v>
      </c>
      <c r="H725" s="633" t="s">
        <v>622</v>
      </c>
      <c r="I725" s="633" t="s">
        <v>623</v>
      </c>
      <c r="J725" s="633" t="s">
        <v>624</v>
      </c>
      <c r="K725" s="633" t="s">
        <v>625</v>
      </c>
      <c r="L725" s="635">
        <v>59.847999999999999</v>
      </c>
      <c r="M725" s="635">
        <v>15</v>
      </c>
      <c r="N725" s="636">
        <v>897.72</v>
      </c>
    </row>
    <row r="726" spans="1:14" ht="14.4" customHeight="1" x14ac:dyDescent="0.3">
      <c r="A726" s="631" t="s">
        <v>549</v>
      </c>
      <c r="B726" s="632" t="s">
        <v>551</v>
      </c>
      <c r="C726" s="633" t="s">
        <v>589</v>
      </c>
      <c r="D726" s="634" t="s">
        <v>590</v>
      </c>
      <c r="E726" s="633" t="s">
        <v>552</v>
      </c>
      <c r="F726" s="634" t="s">
        <v>553</v>
      </c>
      <c r="G726" s="633" t="s">
        <v>601</v>
      </c>
      <c r="H726" s="633" t="s">
        <v>945</v>
      </c>
      <c r="I726" s="633" t="s">
        <v>946</v>
      </c>
      <c r="J726" s="633" t="s">
        <v>947</v>
      </c>
      <c r="K726" s="633" t="s">
        <v>632</v>
      </c>
      <c r="L726" s="635">
        <v>56.031274595747703</v>
      </c>
      <c r="M726" s="635">
        <v>16</v>
      </c>
      <c r="N726" s="636">
        <v>896.50039353196325</v>
      </c>
    </row>
    <row r="727" spans="1:14" ht="14.4" customHeight="1" x14ac:dyDescent="0.3">
      <c r="A727" s="631" t="s">
        <v>549</v>
      </c>
      <c r="B727" s="632" t="s">
        <v>551</v>
      </c>
      <c r="C727" s="633" t="s">
        <v>589</v>
      </c>
      <c r="D727" s="634" t="s">
        <v>590</v>
      </c>
      <c r="E727" s="633" t="s">
        <v>552</v>
      </c>
      <c r="F727" s="634" t="s">
        <v>553</v>
      </c>
      <c r="G727" s="633" t="s">
        <v>601</v>
      </c>
      <c r="H727" s="633" t="s">
        <v>2062</v>
      </c>
      <c r="I727" s="633" t="s">
        <v>2063</v>
      </c>
      <c r="J727" s="633" t="s">
        <v>2064</v>
      </c>
      <c r="K727" s="633" t="s">
        <v>632</v>
      </c>
      <c r="L727" s="635">
        <v>89.272471405802577</v>
      </c>
      <c r="M727" s="635">
        <v>16</v>
      </c>
      <c r="N727" s="636">
        <v>1428.3595424928412</v>
      </c>
    </row>
    <row r="728" spans="1:14" ht="14.4" customHeight="1" x14ac:dyDescent="0.3">
      <c r="A728" s="631" t="s">
        <v>549</v>
      </c>
      <c r="B728" s="632" t="s">
        <v>551</v>
      </c>
      <c r="C728" s="633" t="s">
        <v>589</v>
      </c>
      <c r="D728" s="634" t="s">
        <v>590</v>
      </c>
      <c r="E728" s="633" t="s">
        <v>552</v>
      </c>
      <c r="F728" s="634" t="s">
        <v>553</v>
      </c>
      <c r="G728" s="633" t="s">
        <v>601</v>
      </c>
      <c r="H728" s="633" t="s">
        <v>626</v>
      </c>
      <c r="I728" s="633" t="s">
        <v>627</v>
      </c>
      <c r="J728" s="633" t="s">
        <v>624</v>
      </c>
      <c r="K728" s="633" t="s">
        <v>628</v>
      </c>
      <c r="L728" s="635">
        <v>65.23</v>
      </c>
      <c r="M728" s="635">
        <v>6</v>
      </c>
      <c r="N728" s="636">
        <v>391.38</v>
      </c>
    </row>
    <row r="729" spans="1:14" ht="14.4" customHeight="1" x14ac:dyDescent="0.3">
      <c r="A729" s="631" t="s">
        <v>549</v>
      </c>
      <c r="B729" s="632" t="s">
        <v>551</v>
      </c>
      <c r="C729" s="633" t="s">
        <v>589</v>
      </c>
      <c r="D729" s="634" t="s">
        <v>590</v>
      </c>
      <c r="E729" s="633" t="s">
        <v>552</v>
      </c>
      <c r="F729" s="634" t="s">
        <v>553</v>
      </c>
      <c r="G729" s="633" t="s">
        <v>601</v>
      </c>
      <c r="H729" s="633" t="s">
        <v>2065</v>
      </c>
      <c r="I729" s="633" t="s">
        <v>2066</v>
      </c>
      <c r="J729" s="633" t="s">
        <v>2067</v>
      </c>
      <c r="K729" s="633" t="s">
        <v>2068</v>
      </c>
      <c r="L729" s="635">
        <v>27.41996044125429</v>
      </c>
      <c r="M729" s="635">
        <v>6</v>
      </c>
      <c r="N729" s="636">
        <v>164.51976264752574</v>
      </c>
    </row>
    <row r="730" spans="1:14" ht="14.4" customHeight="1" x14ac:dyDescent="0.3">
      <c r="A730" s="631" t="s">
        <v>549</v>
      </c>
      <c r="B730" s="632" t="s">
        <v>551</v>
      </c>
      <c r="C730" s="633" t="s">
        <v>589</v>
      </c>
      <c r="D730" s="634" t="s">
        <v>590</v>
      </c>
      <c r="E730" s="633" t="s">
        <v>552</v>
      </c>
      <c r="F730" s="634" t="s">
        <v>553</v>
      </c>
      <c r="G730" s="633" t="s">
        <v>601</v>
      </c>
      <c r="H730" s="633" t="s">
        <v>637</v>
      </c>
      <c r="I730" s="633" t="s">
        <v>638</v>
      </c>
      <c r="J730" s="633" t="s">
        <v>639</v>
      </c>
      <c r="K730" s="633" t="s">
        <v>640</v>
      </c>
      <c r="L730" s="635">
        <v>60.350122959253255</v>
      </c>
      <c r="M730" s="635">
        <v>4</v>
      </c>
      <c r="N730" s="636">
        <v>241.40049183701302</v>
      </c>
    </row>
    <row r="731" spans="1:14" ht="14.4" customHeight="1" x14ac:dyDescent="0.3">
      <c r="A731" s="631" t="s">
        <v>549</v>
      </c>
      <c r="B731" s="632" t="s">
        <v>551</v>
      </c>
      <c r="C731" s="633" t="s">
        <v>589</v>
      </c>
      <c r="D731" s="634" t="s">
        <v>590</v>
      </c>
      <c r="E731" s="633" t="s">
        <v>552</v>
      </c>
      <c r="F731" s="634" t="s">
        <v>553</v>
      </c>
      <c r="G731" s="633" t="s">
        <v>601</v>
      </c>
      <c r="H731" s="633" t="s">
        <v>2069</v>
      </c>
      <c r="I731" s="633" t="s">
        <v>2070</v>
      </c>
      <c r="J731" s="633" t="s">
        <v>2071</v>
      </c>
      <c r="K731" s="633" t="s">
        <v>2072</v>
      </c>
      <c r="L731" s="635">
        <v>260</v>
      </c>
      <c r="M731" s="635">
        <v>2</v>
      </c>
      <c r="N731" s="636">
        <v>520</v>
      </c>
    </row>
    <row r="732" spans="1:14" ht="14.4" customHeight="1" x14ac:dyDescent="0.3">
      <c r="A732" s="631" t="s">
        <v>549</v>
      </c>
      <c r="B732" s="632" t="s">
        <v>551</v>
      </c>
      <c r="C732" s="633" t="s">
        <v>589</v>
      </c>
      <c r="D732" s="634" t="s">
        <v>590</v>
      </c>
      <c r="E732" s="633" t="s">
        <v>552</v>
      </c>
      <c r="F732" s="634" t="s">
        <v>553</v>
      </c>
      <c r="G732" s="633" t="s">
        <v>601</v>
      </c>
      <c r="H732" s="633" t="s">
        <v>1221</v>
      </c>
      <c r="I732" s="633" t="s">
        <v>1222</v>
      </c>
      <c r="J732" s="633" t="s">
        <v>1223</v>
      </c>
      <c r="K732" s="633" t="s">
        <v>1224</v>
      </c>
      <c r="L732" s="635">
        <v>598.62</v>
      </c>
      <c r="M732" s="635">
        <v>1</v>
      </c>
      <c r="N732" s="636">
        <v>598.62</v>
      </c>
    </row>
    <row r="733" spans="1:14" ht="14.4" customHeight="1" x14ac:dyDescent="0.3">
      <c r="A733" s="631" t="s">
        <v>549</v>
      </c>
      <c r="B733" s="632" t="s">
        <v>551</v>
      </c>
      <c r="C733" s="633" t="s">
        <v>589</v>
      </c>
      <c r="D733" s="634" t="s">
        <v>590</v>
      </c>
      <c r="E733" s="633" t="s">
        <v>552</v>
      </c>
      <c r="F733" s="634" t="s">
        <v>553</v>
      </c>
      <c r="G733" s="633" t="s">
        <v>601</v>
      </c>
      <c r="H733" s="633" t="s">
        <v>2073</v>
      </c>
      <c r="I733" s="633" t="s">
        <v>2074</v>
      </c>
      <c r="J733" s="633" t="s">
        <v>2075</v>
      </c>
      <c r="K733" s="633" t="s">
        <v>2076</v>
      </c>
      <c r="L733" s="635">
        <v>116.17</v>
      </c>
      <c r="M733" s="635">
        <v>1</v>
      </c>
      <c r="N733" s="636">
        <v>116.17</v>
      </c>
    </row>
    <row r="734" spans="1:14" ht="14.4" customHeight="1" x14ac:dyDescent="0.3">
      <c r="A734" s="631" t="s">
        <v>549</v>
      </c>
      <c r="B734" s="632" t="s">
        <v>551</v>
      </c>
      <c r="C734" s="633" t="s">
        <v>589</v>
      </c>
      <c r="D734" s="634" t="s">
        <v>590</v>
      </c>
      <c r="E734" s="633" t="s">
        <v>552</v>
      </c>
      <c r="F734" s="634" t="s">
        <v>553</v>
      </c>
      <c r="G734" s="633" t="s">
        <v>601</v>
      </c>
      <c r="H734" s="633" t="s">
        <v>1225</v>
      </c>
      <c r="I734" s="633" t="s">
        <v>1226</v>
      </c>
      <c r="J734" s="633" t="s">
        <v>1227</v>
      </c>
      <c r="K734" s="633" t="s">
        <v>1228</v>
      </c>
      <c r="L734" s="635">
        <v>39.76</v>
      </c>
      <c r="M734" s="635">
        <v>1</v>
      </c>
      <c r="N734" s="636">
        <v>39.76</v>
      </c>
    </row>
    <row r="735" spans="1:14" ht="14.4" customHeight="1" x14ac:dyDescent="0.3">
      <c r="A735" s="631" t="s">
        <v>549</v>
      </c>
      <c r="B735" s="632" t="s">
        <v>551</v>
      </c>
      <c r="C735" s="633" t="s">
        <v>589</v>
      </c>
      <c r="D735" s="634" t="s">
        <v>590</v>
      </c>
      <c r="E735" s="633" t="s">
        <v>552</v>
      </c>
      <c r="F735" s="634" t="s">
        <v>553</v>
      </c>
      <c r="G735" s="633" t="s">
        <v>601</v>
      </c>
      <c r="H735" s="633" t="s">
        <v>641</v>
      </c>
      <c r="I735" s="633" t="s">
        <v>641</v>
      </c>
      <c r="J735" s="633" t="s">
        <v>642</v>
      </c>
      <c r="K735" s="633" t="s">
        <v>643</v>
      </c>
      <c r="L735" s="635">
        <v>38.253972163007134</v>
      </c>
      <c r="M735" s="635">
        <v>20</v>
      </c>
      <c r="N735" s="636">
        <v>765.07944326014263</v>
      </c>
    </row>
    <row r="736" spans="1:14" ht="14.4" customHeight="1" x14ac:dyDescent="0.3">
      <c r="A736" s="631" t="s">
        <v>549</v>
      </c>
      <c r="B736" s="632" t="s">
        <v>551</v>
      </c>
      <c r="C736" s="633" t="s">
        <v>589</v>
      </c>
      <c r="D736" s="634" t="s">
        <v>590</v>
      </c>
      <c r="E736" s="633" t="s">
        <v>552</v>
      </c>
      <c r="F736" s="634" t="s">
        <v>553</v>
      </c>
      <c r="G736" s="633" t="s">
        <v>601</v>
      </c>
      <c r="H736" s="633" t="s">
        <v>1233</v>
      </c>
      <c r="I736" s="633" t="s">
        <v>1234</v>
      </c>
      <c r="J736" s="633" t="s">
        <v>979</v>
      </c>
      <c r="K736" s="633" t="s">
        <v>1235</v>
      </c>
      <c r="L736" s="635">
        <v>237.83</v>
      </c>
      <c r="M736" s="635">
        <v>2</v>
      </c>
      <c r="N736" s="636">
        <v>475.66</v>
      </c>
    </row>
    <row r="737" spans="1:14" ht="14.4" customHeight="1" x14ac:dyDescent="0.3">
      <c r="A737" s="631" t="s">
        <v>549</v>
      </c>
      <c r="B737" s="632" t="s">
        <v>551</v>
      </c>
      <c r="C737" s="633" t="s">
        <v>589</v>
      </c>
      <c r="D737" s="634" t="s">
        <v>590</v>
      </c>
      <c r="E737" s="633" t="s">
        <v>552</v>
      </c>
      <c r="F737" s="634" t="s">
        <v>553</v>
      </c>
      <c r="G737" s="633" t="s">
        <v>601</v>
      </c>
      <c r="H737" s="633" t="s">
        <v>2077</v>
      </c>
      <c r="I737" s="633" t="s">
        <v>2077</v>
      </c>
      <c r="J737" s="633" t="s">
        <v>2078</v>
      </c>
      <c r="K737" s="633" t="s">
        <v>2079</v>
      </c>
      <c r="L737" s="635">
        <v>67.42</v>
      </c>
      <c r="M737" s="635">
        <v>1</v>
      </c>
      <c r="N737" s="636">
        <v>67.42</v>
      </c>
    </row>
    <row r="738" spans="1:14" ht="14.4" customHeight="1" x14ac:dyDescent="0.3">
      <c r="A738" s="631" t="s">
        <v>549</v>
      </c>
      <c r="B738" s="632" t="s">
        <v>551</v>
      </c>
      <c r="C738" s="633" t="s">
        <v>589</v>
      </c>
      <c r="D738" s="634" t="s">
        <v>590</v>
      </c>
      <c r="E738" s="633" t="s">
        <v>552</v>
      </c>
      <c r="F738" s="634" t="s">
        <v>553</v>
      </c>
      <c r="G738" s="633" t="s">
        <v>601</v>
      </c>
      <c r="H738" s="633" t="s">
        <v>1236</v>
      </c>
      <c r="I738" s="633" t="s">
        <v>1237</v>
      </c>
      <c r="J738" s="633" t="s">
        <v>1238</v>
      </c>
      <c r="K738" s="633" t="s">
        <v>1239</v>
      </c>
      <c r="L738" s="635">
        <v>331.02856797235052</v>
      </c>
      <c r="M738" s="635">
        <v>26</v>
      </c>
      <c r="N738" s="636">
        <v>8606.7427672811136</v>
      </c>
    </row>
    <row r="739" spans="1:14" ht="14.4" customHeight="1" x14ac:dyDescent="0.3">
      <c r="A739" s="631" t="s">
        <v>549</v>
      </c>
      <c r="B739" s="632" t="s">
        <v>551</v>
      </c>
      <c r="C739" s="633" t="s">
        <v>589</v>
      </c>
      <c r="D739" s="634" t="s">
        <v>590</v>
      </c>
      <c r="E739" s="633" t="s">
        <v>552</v>
      </c>
      <c r="F739" s="634" t="s">
        <v>553</v>
      </c>
      <c r="G739" s="633" t="s">
        <v>601</v>
      </c>
      <c r="H739" s="633" t="s">
        <v>985</v>
      </c>
      <c r="I739" s="633" t="s">
        <v>986</v>
      </c>
      <c r="J739" s="633" t="s">
        <v>987</v>
      </c>
      <c r="K739" s="633" t="s">
        <v>988</v>
      </c>
      <c r="L739" s="635">
        <v>117.47960949964902</v>
      </c>
      <c r="M739" s="635">
        <v>1</v>
      </c>
      <c r="N739" s="636">
        <v>117.47960949964902</v>
      </c>
    </row>
    <row r="740" spans="1:14" ht="14.4" customHeight="1" x14ac:dyDescent="0.3">
      <c r="A740" s="631" t="s">
        <v>549</v>
      </c>
      <c r="B740" s="632" t="s">
        <v>551</v>
      </c>
      <c r="C740" s="633" t="s">
        <v>589</v>
      </c>
      <c r="D740" s="634" t="s">
        <v>590</v>
      </c>
      <c r="E740" s="633" t="s">
        <v>552</v>
      </c>
      <c r="F740" s="634" t="s">
        <v>553</v>
      </c>
      <c r="G740" s="633" t="s">
        <v>601</v>
      </c>
      <c r="H740" s="633" t="s">
        <v>1731</v>
      </c>
      <c r="I740" s="633" t="s">
        <v>1732</v>
      </c>
      <c r="J740" s="633" t="s">
        <v>639</v>
      </c>
      <c r="K740" s="633" t="s">
        <v>1733</v>
      </c>
      <c r="L740" s="635">
        <v>22.77</v>
      </c>
      <c r="M740" s="635">
        <v>2</v>
      </c>
      <c r="N740" s="636">
        <v>45.54</v>
      </c>
    </row>
    <row r="741" spans="1:14" ht="14.4" customHeight="1" x14ac:dyDescent="0.3">
      <c r="A741" s="631" t="s">
        <v>549</v>
      </c>
      <c r="B741" s="632" t="s">
        <v>551</v>
      </c>
      <c r="C741" s="633" t="s">
        <v>589</v>
      </c>
      <c r="D741" s="634" t="s">
        <v>590</v>
      </c>
      <c r="E741" s="633" t="s">
        <v>552</v>
      </c>
      <c r="F741" s="634" t="s">
        <v>553</v>
      </c>
      <c r="G741" s="633" t="s">
        <v>601</v>
      </c>
      <c r="H741" s="633" t="s">
        <v>1734</v>
      </c>
      <c r="I741" s="633" t="s">
        <v>1735</v>
      </c>
      <c r="J741" s="633" t="s">
        <v>1736</v>
      </c>
      <c r="K741" s="633" t="s">
        <v>1737</v>
      </c>
      <c r="L741" s="635">
        <v>77</v>
      </c>
      <c r="M741" s="635">
        <v>2</v>
      </c>
      <c r="N741" s="636">
        <v>154</v>
      </c>
    </row>
    <row r="742" spans="1:14" ht="14.4" customHeight="1" x14ac:dyDescent="0.3">
      <c r="A742" s="631" t="s">
        <v>549</v>
      </c>
      <c r="B742" s="632" t="s">
        <v>551</v>
      </c>
      <c r="C742" s="633" t="s">
        <v>589</v>
      </c>
      <c r="D742" s="634" t="s">
        <v>590</v>
      </c>
      <c r="E742" s="633" t="s">
        <v>552</v>
      </c>
      <c r="F742" s="634" t="s">
        <v>553</v>
      </c>
      <c r="G742" s="633" t="s">
        <v>601</v>
      </c>
      <c r="H742" s="633" t="s">
        <v>2080</v>
      </c>
      <c r="I742" s="633" t="s">
        <v>2081</v>
      </c>
      <c r="J742" s="633" t="s">
        <v>1599</v>
      </c>
      <c r="K742" s="633" t="s">
        <v>999</v>
      </c>
      <c r="L742" s="635">
        <v>151.25014921298543</v>
      </c>
      <c r="M742" s="635">
        <v>2</v>
      </c>
      <c r="N742" s="636">
        <v>302.50029842597087</v>
      </c>
    </row>
    <row r="743" spans="1:14" ht="14.4" customHeight="1" x14ac:dyDescent="0.3">
      <c r="A743" s="631" t="s">
        <v>549</v>
      </c>
      <c r="B743" s="632" t="s">
        <v>551</v>
      </c>
      <c r="C743" s="633" t="s">
        <v>589</v>
      </c>
      <c r="D743" s="634" t="s">
        <v>590</v>
      </c>
      <c r="E743" s="633" t="s">
        <v>552</v>
      </c>
      <c r="F743" s="634" t="s">
        <v>553</v>
      </c>
      <c r="G743" s="633" t="s">
        <v>601</v>
      </c>
      <c r="H743" s="633" t="s">
        <v>1000</v>
      </c>
      <c r="I743" s="633" t="s">
        <v>1001</v>
      </c>
      <c r="J743" s="633" t="s">
        <v>1002</v>
      </c>
      <c r="K743" s="633" t="s">
        <v>1003</v>
      </c>
      <c r="L743" s="635">
        <v>87.830418920919797</v>
      </c>
      <c r="M743" s="635">
        <v>1</v>
      </c>
      <c r="N743" s="636">
        <v>87.830418920919797</v>
      </c>
    </row>
    <row r="744" spans="1:14" ht="14.4" customHeight="1" x14ac:dyDescent="0.3">
      <c r="A744" s="631" t="s">
        <v>549</v>
      </c>
      <c r="B744" s="632" t="s">
        <v>551</v>
      </c>
      <c r="C744" s="633" t="s">
        <v>589</v>
      </c>
      <c r="D744" s="634" t="s">
        <v>590</v>
      </c>
      <c r="E744" s="633" t="s">
        <v>552</v>
      </c>
      <c r="F744" s="634" t="s">
        <v>553</v>
      </c>
      <c r="G744" s="633" t="s">
        <v>601</v>
      </c>
      <c r="H744" s="633" t="s">
        <v>2082</v>
      </c>
      <c r="I744" s="633" t="s">
        <v>2083</v>
      </c>
      <c r="J744" s="633" t="s">
        <v>2084</v>
      </c>
      <c r="K744" s="633" t="s">
        <v>2085</v>
      </c>
      <c r="L744" s="635">
        <v>69.56</v>
      </c>
      <c r="M744" s="635">
        <v>1</v>
      </c>
      <c r="N744" s="636">
        <v>69.56</v>
      </c>
    </row>
    <row r="745" spans="1:14" ht="14.4" customHeight="1" x14ac:dyDescent="0.3">
      <c r="A745" s="631" t="s">
        <v>549</v>
      </c>
      <c r="B745" s="632" t="s">
        <v>551</v>
      </c>
      <c r="C745" s="633" t="s">
        <v>589</v>
      </c>
      <c r="D745" s="634" t="s">
        <v>590</v>
      </c>
      <c r="E745" s="633" t="s">
        <v>552</v>
      </c>
      <c r="F745" s="634" t="s">
        <v>553</v>
      </c>
      <c r="G745" s="633" t="s">
        <v>601</v>
      </c>
      <c r="H745" s="633" t="s">
        <v>2086</v>
      </c>
      <c r="I745" s="633" t="s">
        <v>2087</v>
      </c>
      <c r="J745" s="633" t="s">
        <v>2088</v>
      </c>
      <c r="K745" s="633" t="s">
        <v>2089</v>
      </c>
      <c r="L745" s="635">
        <v>41.64</v>
      </c>
      <c r="M745" s="635">
        <v>6</v>
      </c>
      <c r="N745" s="636">
        <v>249.84</v>
      </c>
    </row>
    <row r="746" spans="1:14" ht="14.4" customHeight="1" x14ac:dyDescent="0.3">
      <c r="A746" s="631" t="s">
        <v>549</v>
      </c>
      <c r="B746" s="632" t="s">
        <v>551</v>
      </c>
      <c r="C746" s="633" t="s">
        <v>589</v>
      </c>
      <c r="D746" s="634" t="s">
        <v>590</v>
      </c>
      <c r="E746" s="633" t="s">
        <v>552</v>
      </c>
      <c r="F746" s="634" t="s">
        <v>553</v>
      </c>
      <c r="G746" s="633" t="s">
        <v>601</v>
      </c>
      <c r="H746" s="633" t="s">
        <v>2090</v>
      </c>
      <c r="I746" s="633" t="s">
        <v>2091</v>
      </c>
      <c r="J746" s="633" t="s">
        <v>2092</v>
      </c>
      <c r="K746" s="633" t="s">
        <v>2093</v>
      </c>
      <c r="L746" s="635">
        <v>121.80855482888437</v>
      </c>
      <c r="M746" s="635">
        <v>2</v>
      </c>
      <c r="N746" s="636">
        <v>243.61710965776874</v>
      </c>
    </row>
    <row r="747" spans="1:14" ht="14.4" customHeight="1" x14ac:dyDescent="0.3">
      <c r="A747" s="631" t="s">
        <v>549</v>
      </c>
      <c r="B747" s="632" t="s">
        <v>551</v>
      </c>
      <c r="C747" s="633" t="s">
        <v>589</v>
      </c>
      <c r="D747" s="634" t="s">
        <v>590</v>
      </c>
      <c r="E747" s="633" t="s">
        <v>552</v>
      </c>
      <c r="F747" s="634" t="s">
        <v>553</v>
      </c>
      <c r="G747" s="633" t="s">
        <v>601</v>
      </c>
      <c r="H747" s="633" t="s">
        <v>1251</v>
      </c>
      <c r="I747" s="633" t="s">
        <v>1252</v>
      </c>
      <c r="J747" s="633" t="s">
        <v>1253</v>
      </c>
      <c r="K747" s="633" t="s">
        <v>1254</v>
      </c>
      <c r="L747" s="635">
        <v>15.39</v>
      </c>
      <c r="M747" s="635">
        <v>2</v>
      </c>
      <c r="N747" s="636">
        <v>30.78</v>
      </c>
    </row>
    <row r="748" spans="1:14" ht="14.4" customHeight="1" x14ac:dyDescent="0.3">
      <c r="A748" s="631" t="s">
        <v>549</v>
      </c>
      <c r="B748" s="632" t="s">
        <v>551</v>
      </c>
      <c r="C748" s="633" t="s">
        <v>589</v>
      </c>
      <c r="D748" s="634" t="s">
        <v>590</v>
      </c>
      <c r="E748" s="633" t="s">
        <v>552</v>
      </c>
      <c r="F748" s="634" t="s">
        <v>553</v>
      </c>
      <c r="G748" s="633" t="s">
        <v>601</v>
      </c>
      <c r="H748" s="633" t="s">
        <v>1004</v>
      </c>
      <c r="I748" s="633" t="s">
        <v>1005</v>
      </c>
      <c r="J748" s="633" t="s">
        <v>1006</v>
      </c>
      <c r="K748" s="633" t="s">
        <v>1007</v>
      </c>
      <c r="L748" s="635">
        <v>76.680000000000007</v>
      </c>
      <c r="M748" s="635">
        <v>1</v>
      </c>
      <c r="N748" s="636">
        <v>76.680000000000007</v>
      </c>
    </row>
    <row r="749" spans="1:14" ht="14.4" customHeight="1" x14ac:dyDescent="0.3">
      <c r="A749" s="631" t="s">
        <v>549</v>
      </c>
      <c r="B749" s="632" t="s">
        <v>551</v>
      </c>
      <c r="C749" s="633" t="s">
        <v>589</v>
      </c>
      <c r="D749" s="634" t="s">
        <v>590</v>
      </c>
      <c r="E749" s="633" t="s">
        <v>552</v>
      </c>
      <c r="F749" s="634" t="s">
        <v>553</v>
      </c>
      <c r="G749" s="633" t="s">
        <v>601</v>
      </c>
      <c r="H749" s="633" t="s">
        <v>656</v>
      </c>
      <c r="I749" s="633" t="s">
        <v>657</v>
      </c>
      <c r="J749" s="633" t="s">
        <v>658</v>
      </c>
      <c r="K749" s="633" t="s">
        <v>659</v>
      </c>
      <c r="L749" s="635">
        <v>51.149393149145688</v>
      </c>
      <c r="M749" s="635">
        <v>3</v>
      </c>
      <c r="N749" s="636">
        <v>153.44817944743707</v>
      </c>
    </row>
    <row r="750" spans="1:14" ht="14.4" customHeight="1" x14ac:dyDescent="0.3">
      <c r="A750" s="631" t="s">
        <v>549</v>
      </c>
      <c r="B750" s="632" t="s">
        <v>551</v>
      </c>
      <c r="C750" s="633" t="s">
        <v>589</v>
      </c>
      <c r="D750" s="634" t="s">
        <v>590</v>
      </c>
      <c r="E750" s="633" t="s">
        <v>552</v>
      </c>
      <c r="F750" s="634" t="s">
        <v>553</v>
      </c>
      <c r="G750" s="633" t="s">
        <v>601</v>
      </c>
      <c r="H750" s="633" t="s">
        <v>2094</v>
      </c>
      <c r="I750" s="633" t="s">
        <v>2095</v>
      </c>
      <c r="J750" s="633" t="s">
        <v>1010</v>
      </c>
      <c r="K750" s="633" t="s">
        <v>2096</v>
      </c>
      <c r="L750" s="635">
        <v>292.47017253046704</v>
      </c>
      <c r="M750" s="635">
        <v>2</v>
      </c>
      <c r="N750" s="636">
        <v>584.94034506093408</v>
      </c>
    </row>
    <row r="751" spans="1:14" ht="14.4" customHeight="1" x14ac:dyDescent="0.3">
      <c r="A751" s="631" t="s">
        <v>549</v>
      </c>
      <c r="B751" s="632" t="s">
        <v>551</v>
      </c>
      <c r="C751" s="633" t="s">
        <v>589</v>
      </c>
      <c r="D751" s="634" t="s">
        <v>590</v>
      </c>
      <c r="E751" s="633" t="s">
        <v>552</v>
      </c>
      <c r="F751" s="634" t="s">
        <v>553</v>
      </c>
      <c r="G751" s="633" t="s">
        <v>601</v>
      </c>
      <c r="H751" s="633" t="s">
        <v>660</v>
      </c>
      <c r="I751" s="633" t="s">
        <v>661</v>
      </c>
      <c r="J751" s="633" t="s">
        <v>662</v>
      </c>
      <c r="K751" s="633" t="s">
        <v>663</v>
      </c>
      <c r="L751" s="635">
        <v>392.88931933154601</v>
      </c>
      <c r="M751" s="635">
        <v>2</v>
      </c>
      <c r="N751" s="636">
        <v>785.77863866309201</v>
      </c>
    </row>
    <row r="752" spans="1:14" ht="14.4" customHeight="1" x14ac:dyDescent="0.3">
      <c r="A752" s="631" t="s">
        <v>549</v>
      </c>
      <c r="B752" s="632" t="s">
        <v>551</v>
      </c>
      <c r="C752" s="633" t="s">
        <v>589</v>
      </c>
      <c r="D752" s="634" t="s">
        <v>590</v>
      </c>
      <c r="E752" s="633" t="s">
        <v>552</v>
      </c>
      <c r="F752" s="634" t="s">
        <v>553</v>
      </c>
      <c r="G752" s="633" t="s">
        <v>601</v>
      </c>
      <c r="H752" s="633" t="s">
        <v>2097</v>
      </c>
      <c r="I752" s="633" t="s">
        <v>2098</v>
      </c>
      <c r="J752" s="633" t="s">
        <v>2099</v>
      </c>
      <c r="K752" s="633" t="s">
        <v>2100</v>
      </c>
      <c r="L752" s="635">
        <v>91.569999999999965</v>
      </c>
      <c r="M752" s="635">
        <v>1</v>
      </c>
      <c r="N752" s="636">
        <v>91.569999999999965</v>
      </c>
    </row>
    <row r="753" spans="1:14" ht="14.4" customHeight="1" x14ac:dyDescent="0.3">
      <c r="A753" s="631" t="s">
        <v>549</v>
      </c>
      <c r="B753" s="632" t="s">
        <v>551</v>
      </c>
      <c r="C753" s="633" t="s">
        <v>589</v>
      </c>
      <c r="D753" s="634" t="s">
        <v>590</v>
      </c>
      <c r="E753" s="633" t="s">
        <v>552</v>
      </c>
      <c r="F753" s="634" t="s">
        <v>553</v>
      </c>
      <c r="G753" s="633" t="s">
        <v>601</v>
      </c>
      <c r="H753" s="633" t="s">
        <v>1745</v>
      </c>
      <c r="I753" s="633" t="s">
        <v>1746</v>
      </c>
      <c r="J753" s="633" t="s">
        <v>1747</v>
      </c>
      <c r="K753" s="633" t="s">
        <v>1748</v>
      </c>
      <c r="L753" s="635">
        <v>38.029726346925202</v>
      </c>
      <c r="M753" s="635">
        <v>1</v>
      </c>
      <c r="N753" s="636">
        <v>38.029726346925202</v>
      </c>
    </row>
    <row r="754" spans="1:14" ht="14.4" customHeight="1" x14ac:dyDescent="0.3">
      <c r="A754" s="631" t="s">
        <v>549</v>
      </c>
      <c r="B754" s="632" t="s">
        <v>551</v>
      </c>
      <c r="C754" s="633" t="s">
        <v>589</v>
      </c>
      <c r="D754" s="634" t="s">
        <v>590</v>
      </c>
      <c r="E754" s="633" t="s">
        <v>552</v>
      </c>
      <c r="F754" s="634" t="s">
        <v>553</v>
      </c>
      <c r="G754" s="633" t="s">
        <v>601</v>
      </c>
      <c r="H754" s="633" t="s">
        <v>664</v>
      </c>
      <c r="I754" s="633" t="s">
        <v>665</v>
      </c>
      <c r="J754" s="633" t="s">
        <v>666</v>
      </c>
      <c r="K754" s="633" t="s">
        <v>667</v>
      </c>
      <c r="L754" s="635">
        <v>146.15324214788799</v>
      </c>
      <c r="M754" s="635">
        <v>6</v>
      </c>
      <c r="N754" s="636">
        <v>876.91945288732791</v>
      </c>
    </row>
    <row r="755" spans="1:14" ht="14.4" customHeight="1" x14ac:dyDescent="0.3">
      <c r="A755" s="631" t="s">
        <v>549</v>
      </c>
      <c r="B755" s="632" t="s">
        <v>551</v>
      </c>
      <c r="C755" s="633" t="s">
        <v>589</v>
      </c>
      <c r="D755" s="634" t="s">
        <v>590</v>
      </c>
      <c r="E755" s="633" t="s">
        <v>552</v>
      </c>
      <c r="F755" s="634" t="s">
        <v>553</v>
      </c>
      <c r="G755" s="633" t="s">
        <v>601</v>
      </c>
      <c r="H755" s="633" t="s">
        <v>668</v>
      </c>
      <c r="I755" s="633" t="s">
        <v>246</v>
      </c>
      <c r="J755" s="633" t="s">
        <v>669</v>
      </c>
      <c r="K755" s="633"/>
      <c r="L755" s="635">
        <v>181.83963658064445</v>
      </c>
      <c r="M755" s="635">
        <v>4</v>
      </c>
      <c r="N755" s="636">
        <v>727.35854632257781</v>
      </c>
    </row>
    <row r="756" spans="1:14" ht="14.4" customHeight="1" x14ac:dyDescent="0.3">
      <c r="A756" s="631" t="s">
        <v>549</v>
      </c>
      <c r="B756" s="632" t="s">
        <v>551</v>
      </c>
      <c r="C756" s="633" t="s">
        <v>589</v>
      </c>
      <c r="D756" s="634" t="s">
        <v>590</v>
      </c>
      <c r="E756" s="633" t="s">
        <v>552</v>
      </c>
      <c r="F756" s="634" t="s">
        <v>553</v>
      </c>
      <c r="G756" s="633" t="s">
        <v>601</v>
      </c>
      <c r="H756" s="633" t="s">
        <v>1272</v>
      </c>
      <c r="I756" s="633" t="s">
        <v>246</v>
      </c>
      <c r="J756" s="633" t="s">
        <v>1273</v>
      </c>
      <c r="K756" s="633"/>
      <c r="L756" s="635">
        <v>100.67999999999998</v>
      </c>
      <c r="M756" s="635">
        <v>5</v>
      </c>
      <c r="N756" s="636">
        <v>503.39999999999992</v>
      </c>
    </row>
    <row r="757" spans="1:14" ht="14.4" customHeight="1" x14ac:dyDescent="0.3">
      <c r="A757" s="631" t="s">
        <v>549</v>
      </c>
      <c r="B757" s="632" t="s">
        <v>551</v>
      </c>
      <c r="C757" s="633" t="s">
        <v>589</v>
      </c>
      <c r="D757" s="634" t="s">
        <v>590</v>
      </c>
      <c r="E757" s="633" t="s">
        <v>552</v>
      </c>
      <c r="F757" s="634" t="s">
        <v>553</v>
      </c>
      <c r="G757" s="633" t="s">
        <v>601</v>
      </c>
      <c r="H757" s="633" t="s">
        <v>670</v>
      </c>
      <c r="I757" s="633" t="s">
        <v>671</v>
      </c>
      <c r="J757" s="633" t="s">
        <v>672</v>
      </c>
      <c r="K757" s="633" t="s">
        <v>673</v>
      </c>
      <c r="L757" s="635">
        <v>65.069999999999993</v>
      </c>
      <c r="M757" s="635">
        <v>2</v>
      </c>
      <c r="N757" s="636">
        <v>130.13999999999999</v>
      </c>
    </row>
    <row r="758" spans="1:14" ht="14.4" customHeight="1" x14ac:dyDescent="0.3">
      <c r="A758" s="631" t="s">
        <v>549</v>
      </c>
      <c r="B758" s="632" t="s">
        <v>551</v>
      </c>
      <c r="C758" s="633" t="s">
        <v>589</v>
      </c>
      <c r="D758" s="634" t="s">
        <v>590</v>
      </c>
      <c r="E758" s="633" t="s">
        <v>552</v>
      </c>
      <c r="F758" s="634" t="s">
        <v>553</v>
      </c>
      <c r="G758" s="633" t="s">
        <v>601</v>
      </c>
      <c r="H758" s="633" t="s">
        <v>1759</v>
      </c>
      <c r="I758" s="633" t="s">
        <v>1760</v>
      </c>
      <c r="J758" s="633" t="s">
        <v>1761</v>
      </c>
      <c r="K758" s="633" t="s">
        <v>1762</v>
      </c>
      <c r="L758" s="635">
        <v>34.85</v>
      </c>
      <c r="M758" s="635">
        <v>2</v>
      </c>
      <c r="N758" s="636">
        <v>69.7</v>
      </c>
    </row>
    <row r="759" spans="1:14" ht="14.4" customHeight="1" x14ac:dyDescent="0.3">
      <c r="A759" s="631" t="s">
        <v>549</v>
      </c>
      <c r="B759" s="632" t="s">
        <v>551</v>
      </c>
      <c r="C759" s="633" t="s">
        <v>589</v>
      </c>
      <c r="D759" s="634" t="s">
        <v>590</v>
      </c>
      <c r="E759" s="633" t="s">
        <v>552</v>
      </c>
      <c r="F759" s="634" t="s">
        <v>553</v>
      </c>
      <c r="G759" s="633" t="s">
        <v>601</v>
      </c>
      <c r="H759" s="633" t="s">
        <v>2101</v>
      </c>
      <c r="I759" s="633" t="s">
        <v>2102</v>
      </c>
      <c r="J759" s="633" t="s">
        <v>2103</v>
      </c>
      <c r="K759" s="633"/>
      <c r="L759" s="635">
        <v>139.535</v>
      </c>
      <c r="M759" s="635">
        <v>4</v>
      </c>
      <c r="N759" s="636">
        <v>558.14</v>
      </c>
    </row>
    <row r="760" spans="1:14" ht="14.4" customHeight="1" x14ac:dyDescent="0.3">
      <c r="A760" s="631" t="s">
        <v>549</v>
      </c>
      <c r="B760" s="632" t="s">
        <v>551</v>
      </c>
      <c r="C760" s="633" t="s">
        <v>589</v>
      </c>
      <c r="D760" s="634" t="s">
        <v>590</v>
      </c>
      <c r="E760" s="633" t="s">
        <v>552</v>
      </c>
      <c r="F760" s="634" t="s">
        <v>553</v>
      </c>
      <c r="G760" s="633" t="s">
        <v>601</v>
      </c>
      <c r="H760" s="633" t="s">
        <v>1022</v>
      </c>
      <c r="I760" s="633" t="s">
        <v>1023</v>
      </c>
      <c r="J760" s="633" t="s">
        <v>1024</v>
      </c>
      <c r="K760" s="633" t="s">
        <v>1025</v>
      </c>
      <c r="L760" s="635">
        <v>59.21</v>
      </c>
      <c r="M760" s="635">
        <v>4</v>
      </c>
      <c r="N760" s="636">
        <v>236.84</v>
      </c>
    </row>
    <row r="761" spans="1:14" ht="14.4" customHeight="1" x14ac:dyDescent="0.3">
      <c r="A761" s="631" t="s">
        <v>549</v>
      </c>
      <c r="B761" s="632" t="s">
        <v>551</v>
      </c>
      <c r="C761" s="633" t="s">
        <v>589</v>
      </c>
      <c r="D761" s="634" t="s">
        <v>590</v>
      </c>
      <c r="E761" s="633" t="s">
        <v>552</v>
      </c>
      <c r="F761" s="634" t="s">
        <v>553</v>
      </c>
      <c r="G761" s="633" t="s">
        <v>601</v>
      </c>
      <c r="H761" s="633" t="s">
        <v>674</v>
      </c>
      <c r="I761" s="633" t="s">
        <v>675</v>
      </c>
      <c r="J761" s="633" t="s">
        <v>676</v>
      </c>
      <c r="K761" s="633" t="s">
        <v>677</v>
      </c>
      <c r="L761" s="635">
        <v>28.22</v>
      </c>
      <c r="M761" s="635">
        <v>1</v>
      </c>
      <c r="N761" s="636">
        <v>28.22</v>
      </c>
    </row>
    <row r="762" spans="1:14" ht="14.4" customHeight="1" x14ac:dyDescent="0.3">
      <c r="A762" s="631" t="s">
        <v>549</v>
      </c>
      <c r="B762" s="632" t="s">
        <v>551</v>
      </c>
      <c r="C762" s="633" t="s">
        <v>589</v>
      </c>
      <c r="D762" s="634" t="s">
        <v>590</v>
      </c>
      <c r="E762" s="633" t="s">
        <v>552</v>
      </c>
      <c r="F762" s="634" t="s">
        <v>553</v>
      </c>
      <c r="G762" s="633" t="s">
        <v>601</v>
      </c>
      <c r="H762" s="633" t="s">
        <v>678</v>
      </c>
      <c r="I762" s="633" t="s">
        <v>679</v>
      </c>
      <c r="J762" s="633" t="s">
        <v>680</v>
      </c>
      <c r="K762" s="633" t="s">
        <v>681</v>
      </c>
      <c r="L762" s="635">
        <v>218.17791259172904</v>
      </c>
      <c r="M762" s="635">
        <v>3</v>
      </c>
      <c r="N762" s="636">
        <v>654.53373777518709</v>
      </c>
    </row>
    <row r="763" spans="1:14" ht="14.4" customHeight="1" x14ac:dyDescent="0.3">
      <c r="A763" s="631" t="s">
        <v>549</v>
      </c>
      <c r="B763" s="632" t="s">
        <v>551</v>
      </c>
      <c r="C763" s="633" t="s">
        <v>589</v>
      </c>
      <c r="D763" s="634" t="s">
        <v>590</v>
      </c>
      <c r="E763" s="633" t="s">
        <v>552</v>
      </c>
      <c r="F763" s="634" t="s">
        <v>553</v>
      </c>
      <c r="G763" s="633" t="s">
        <v>601</v>
      </c>
      <c r="H763" s="633" t="s">
        <v>2104</v>
      </c>
      <c r="I763" s="633" t="s">
        <v>246</v>
      </c>
      <c r="J763" s="633" t="s">
        <v>2105</v>
      </c>
      <c r="K763" s="633"/>
      <c r="L763" s="635">
        <v>79.537388379305597</v>
      </c>
      <c r="M763" s="635">
        <v>1</v>
      </c>
      <c r="N763" s="636">
        <v>79.537388379305597</v>
      </c>
    </row>
    <row r="764" spans="1:14" ht="14.4" customHeight="1" x14ac:dyDescent="0.3">
      <c r="A764" s="631" t="s">
        <v>549</v>
      </c>
      <c r="B764" s="632" t="s">
        <v>551</v>
      </c>
      <c r="C764" s="633" t="s">
        <v>589</v>
      </c>
      <c r="D764" s="634" t="s">
        <v>590</v>
      </c>
      <c r="E764" s="633" t="s">
        <v>552</v>
      </c>
      <c r="F764" s="634" t="s">
        <v>553</v>
      </c>
      <c r="G764" s="633" t="s">
        <v>601</v>
      </c>
      <c r="H764" s="633" t="s">
        <v>1034</v>
      </c>
      <c r="I764" s="633" t="s">
        <v>246</v>
      </c>
      <c r="J764" s="633" t="s">
        <v>1035</v>
      </c>
      <c r="K764" s="633"/>
      <c r="L764" s="635">
        <v>193.91302151441778</v>
      </c>
      <c r="M764" s="635">
        <v>8</v>
      </c>
      <c r="N764" s="636">
        <v>1551.3041721153422</v>
      </c>
    </row>
    <row r="765" spans="1:14" ht="14.4" customHeight="1" x14ac:dyDescent="0.3">
      <c r="A765" s="631" t="s">
        <v>549</v>
      </c>
      <c r="B765" s="632" t="s">
        <v>551</v>
      </c>
      <c r="C765" s="633" t="s">
        <v>589</v>
      </c>
      <c r="D765" s="634" t="s">
        <v>590</v>
      </c>
      <c r="E765" s="633" t="s">
        <v>552</v>
      </c>
      <c r="F765" s="634" t="s">
        <v>553</v>
      </c>
      <c r="G765" s="633" t="s">
        <v>601</v>
      </c>
      <c r="H765" s="633" t="s">
        <v>2106</v>
      </c>
      <c r="I765" s="633" t="s">
        <v>2107</v>
      </c>
      <c r="J765" s="633" t="s">
        <v>2108</v>
      </c>
      <c r="K765" s="633" t="s">
        <v>2109</v>
      </c>
      <c r="L765" s="635">
        <v>69.66</v>
      </c>
      <c r="M765" s="635">
        <v>3</v>
      </c>
      <c r="N765" s="636">
        <v>208.98</v>
      </c>
    </row>
    <row r="766" spans="1:14" ht="14.4" customHeight="1" x14ac:dyDescent="0.3">
      <c r="A766" s="631" t="s">
        <v>549</v>
      </c>
      <c r="B766" s="632" t="s">
        <v>551</v>
      </c>
      <c r="C766" s="633" t="s">
        <v>589</v>
      </c>
      <c r="D766" s="634" t="s">
        <v>590</v>
      </c>
      <c r="E766" s="633" t="s">
        <v>552</v>
      </c>
      <c r="F766" s="634" t="s">
        <v>553</v>
      </c>
      <c r="G766" s="633" t="s">
        <v>601</v>
      </c>
      <c r="H766" s="633" t="s">
        <v>1763</v>
      </c>
      <c r="I766" s="633" t="s">
        <v>1764</v>
      </c>
      <c r="J766" s="633" t="s">
        <v>1765</v>
      </c>
      <c r="K766" s="633" t="s">
        <v>890</v>
      </c>
      <c r="L766" s="635">
        <v>375.72</v>
      </c>
      <c r="M766" s="635">
        <v>2</v>
      </c>
      <c r="N766" s="636">
        <v>751.44</v>
      </c>
    </row>
    <row r="767" spans="1:14" ht="14.4" customHeight="1" x14ac:dyDescent="0.3">
      <c r="A767" s="631" t="s">
        <v>549</v>
      </c>
      <c r="B767" s="632" t="s">
        <v>551</v>
      </c>
      <c r="C767" s="633" t="s">
        <v>589</v>
      </c>
      <c r="D767" s="634" t="s">
        <v>590</v>
      </c>
      <c r="E767" s="633" t="s">
        <v>552</v>
      </c>
      <c r="F767" s="634" t="s">
        <v>553</v>
      </c>
      <c r="G767" s="633" t="s">
        <v>601</v>
      </c>
      <c r="H767" s="633" t="s">
        <v>1303</v>
      </c>
      <c r="I767" s="633" t="s">
        <v>1304</v>
      </c>
      <c r="J767" s="633" t="s">
        <v>1305</v>
      </c>
      <c r="K767" s="633" t="s">
        <v>1306</v>
      </c>
      <c r="L767" s="635">
        <v>104.86</v>
      </c>
      <c r="M767" s="635">
        <v>1</v>
      </c>
      <c r="N767" s="636">
        <v>104.86</v>
      </c>
    </row>
    <row r="768" spans="1:14" ht="14.4" customHeight="1" x14ac:dyDescent="0.3">
      <c r="A768" s="631" t="s">
        <v>549</v>
      </c>
      <c r="B768" s="632" t="s">
        <v>551</v>
      </c>
      <c r="C768" s="633" t="s">
        <v>589</v>
      </c>
      <c r="D768" s="634" t="s">
        <v>590</v>
      </c>
      <c r="E768" s="633" t="s">
        <v>552</v>
      </c>
      <c r="F768" s="634" t="s">
        <v>553</v>
      </c>
      <c r="G768" s="633" t="s">
        <v>601</v>
      </c>
      <c r="H768" s="633" t="s">
        <v>1307</v>
      </c>
      <c r="I768" s="633" t="s">
        <v>1308</v>
      </c>
      <c r="J768" s="633" t="s">
        <v>1309</v>
      </c>
      <c r="K768" s="633" t="s">
        <v>1310</v>
      </c>
      <c r="L768" s="635">
        <v>1713.5</v>
      </c>
      <c r="M768" s="635">
        <v>2</v>
      </c>
      <c r="N768" s="636">
        <v>3427</v>
      </c>
    </row>
    <row r="769" spans="1:14" ht="14.4" customHeight="1" x14ac:dyDescent="0.3">
      <c r="A769" s="631" t="s">
        <v>549</v>
      </c>
      <c r="B769" s="632" t="s">
        <v>551</v>
      </c>
      <c r="C769" s="633" t="s">
        <v>589</v>
      </c>
      <c r="D769" s="634" t="s">
        <v>590</v>
      </c>
      <c r="E769" s="633" t="s">
        <v>552</v>
      </c>
      <c r="F769" s="634" t="s">
        <v>553</v>
      </c>
      <c r="G769" s="633" t="s">
        <v>601</v>
      </c>
      <c r="H769" s="633" t="s">
        <v>2110</v>
      </c>
      <c r="I769" s="633" t="s">
        <v>2111</v>
      </c>
      <c r="J769" s="633" t="s">
        <v>639</v>
      </c>
      <c r="K769" s="633" t="s">
        <v>2112</v>
      </c>
      <c r="L769" s="635">
        <v>60.35</v>
      </c>
      <c r="M769" s="635">
        <v>1</v>
      </c>
      <c r="N769" s="636">
        <v>60.35</v>
      </c>
    </row>
    <row r="770" spans="1:14" ht="14.4" customHeight="1" x14ac:dyDescent="0.3">
      <c r="A770" s="631" t="s">
        <v>549</v>
      </c>
      <c r="B770" s="632" t="s">
        <v>551</v>
      </c>
      <c r="C770" s="633" t="s">
        <v>589</v>
      </c>
      <c r="D770" s="634" t="s">
        <v>590</v>
      </c>
      <c r="E770" s="633" t="s">
        <v>552</v>
      </c>
      <c r="F770" s="634" t="s">
        <v>553</v>
      </c>
      <c r="G770" s="633" t="s">
        <v>601</v>
      </c>
      <c r="H770" s="633" t="s">
        <v>1044</v>
      </c>
      <c r="I770" s="633" t="s">
        <v>1045</v>
      </c>
      <c r="J770" s="633" t="s">
        <v>1046</v>
      </c>
      <c r="K770" s="633" t="s">
        <v>1047</v>
      </c>
      <c r="L770" s="635">
        <v>197.47507543060254</v>
      </c>
      <c r="M770" s="635">
        <v>11</v>
      </c>
      <c r="N770" s="636">
        <v>2172.2258297366279</v>
      </c>
    </row>
    <row r="771" spans="1:14" ht="14.4" customHeight="1" x14ac:dyDescent="0.3">
      <c r="A771" s="631" t="s">
        <v>549</v>
      </c>
      <c r="B771" s="632" t="s">
        <v>551</v>
      </c>
      <c r="C771" s="633" t="s">
        <v>589</v>
      </c>
      <c r="D771" s="634" t="s">
        <v>590</v>
      </c>
      <c r="E771" s="633" t="s">
        <v>552</v>
      </c>
      <c r="F771" s="634" t="s">
        <v>553</v>
      </c>
      <c r="G771" s="633" t="s">
        <v>601</v>
      </c>
      <c r="H771" s="633" t="s">
        <v>1323</v>
      </c>
      <c r="I771" s="633" t="s">
        <v>1324</v>
      </c>
      <c r="J771" s="633" t="s">
        <v>1325</v>
      </c>
      <c r="K771" s="633" t="s">
        <v>1326</v>
      </c>
      <c r="L771" s="635">
        <v>42.609499365454468</v>
      </c>
      <c r="M771" s="635">
        <v>3</v>
      </c>
      <c r="N771" s="636">
        <v>127.8284980963634</v>
      </c>
    </row>
    <row r="772" spans="1:14" ht="14.4" customHeight="1" x14ac:dyDescent="0.3">
      <c r="A772" s="631" t="s">
        <v>549</v>
      </c>
      <c r="B772" s="632" t="s">
        <v>551</v>
      </c>
      <c r="C772" s="633" t="s">
        <v>589</v>
      </c>
      <c r="D772" s="634" t="s">
        <v>590</v>
      </c>
      <c r="E772" s="633" t="s">
        <v>552</v>
      </c>
      <c r="F772" s="634" t="s">
        <v>553</v>
      </c>
      <c r="G772" s="633" t="s">
        <v>601</v>
      </c>
      <c r="H772" s="633" t="s">
        <v>2113</v>
      </c>
      <c r="I772" s="633" t="s">
        <v>246</v>
      </c>
      <c r="J772" s="633" t="s">
        <v>2114</v>
      </c>
      <c r="K772" s="633"/>
      <c r="L772" s="635">
        <v>320.3441950072106</v>
      </c>
      <c r="M772" s="635">
        <v>1</v>
      </c>
      <c r="N772" s="636">
        <v>320.3441950072106</v>
      </c>
    </row>
    <row r="773" spans="1:14" ht="14.4" customHeight="1" x14ac:dyDescent="0.3">
      <c r="A773" s="631" t="s">
        <v>549</v>
      </c>
      <c r="B773" s="632" t="s">
        <v>551</v>
      </c>
      <c r="C773" s="633" t="s">
        <v>589</v>
      </c>
      <c r="D773" s="634" t="s">
        <v>590</v>
      </c>
      <c r="E773" s="633" t="s">
        <v>552</v>
      </c>
      <c r="F773" s="634" t="s">
        <v>553</v>
      </c>
      <c r="G773" s="633" t="s">
        <v>601</v>
      </c>
      <c r="H773" s="633" t="s">
        <v>685</v>
      </c>
      <c r="I773" s="633" t="s">
        <v>686</v>
      </c>
      <c r="J773" s="633" t="s">
        <v>687</v>
      </c>
      <c r="K773" s="633" t="s">
        <v>628</v>
      </c>
      <c r="L773" s="635">
        <v>41.556046649838422</v>
      </c>
      <c r="M773" s="635">
        <v>12</v>
      </c>
      <c r="N773" s="636">
        <v>498.67255979806106</v>
      </c>
    </row>
    <row r="774" spans="1:14" ht="14.4" customHeight="1" x14ac:dyDescent="0.3">
      <c r="A774" s="631" t="s">
        <v>549</v>
      </c>
      <c r="B774" s="632" t="s">
        <v>551</v>
      </c>
      <c r="C774" s="633" t="s">
        <v>589</v>
      </c>
      <c r="D774" s="634" t="s">
        <v>590</v>
      </c>
      <c r="E774" s="633" t="s">
        <v>552</v>
      </c>
      <c r="F774" s="634" t="s">
        <v>553</v>
      </c>
      <c r="G774" s="633" t="s">
        <v>601</v>
      </c>
      <c r="H774" s="633" t="s">
        <v>1601</v>
      </c>
      <c r="I774" s="633" t="s">
        <v>1602</v>
      </c>
      <c r="J774" s="633" t="s">
        <v>1603</v>
      </c>
      <c r="K774" s="633" t="s">
        <v>1604</v>
      </c>
      <c r="L774" s="635">
        <v>155.25023389619099</v>
      </c>
      <c r="M774" s="635">
        <v>2</v>
      </c>
      <c r="N774" s="636">
        <v>310.50046779238198</v>
      </c>
    </row>
    <row r="775" spans="1:14" ht="14.4" customHeight="1" x14ac:dyDescent="0.3">
      <c r="A775" s="631" t="s">
        <v>549</v>
      </c>
      <c r="B775" s="632" t="s">
        <v>551</v>
      </c>
      <c r="C775" s="633" t="s">
        <v>589</v>
      </c>
      <c r="D775" s="634" t="s">
        <v>590</v>
      </c>
      <c r="E775" s="633" t="s">
        <v>552</v>
      </c>
      <c r="F775" s="634" t="s">
        <v>553</v>
      </c>
      <c r="G775" s="633" t="s">
        <v>601</v>
      </c>
      <c r="H775" s="633" t="s">
        <v>2115</v>
      </c>
      <c r="I775" s="633" t="s">
        <v>2116</v>
      </c>
      <c r="J775" s="633" t="s">
        <v>738</v>
      </c>
      <c r="K775" s="633" t="s">
        <v>2117</v>
      </c>
      <c r="L775" s="635">
        <v>64.099641754921393</v>
      </c>
      <c r="M775" s="635">
        <v>1</v>
      </c>
      <c r="N775" s="636">
        <v>64.099641754921393</v>
      </c>
    </row>
    <row r="776" spans="1:14" ht="14.4" customHeight="1" x14ac:dyDescent="0.3">
      <c r="A776" s="631" t="s">
        <v>549</v>
      </c>
      <c r="B776" s="632" t="s">
        <v>551</v>
      </c>
      <c r="C776" s="633" t="s">
        <v>589</v>
      </c>
      <c r="D776" s="634" t="s">
        <v>590</v>
      </c>
      <c r="E776" s="633" t="s">
        <v>552</v>
      </c>
      <c r="F776" s="634" t="s">
        <v>553</v>
      </c>
      <c r="G776" s="633" t="s">
        <v>601</v>
      </c>
      <c r="H776" s="633" t="s">
        <v>688</v>
      </c>
      <c r="I776" s="633" t="s">
        <v>689</v>
      </c>
      <c r="J776" s="633" t="s">
        <v>690</v>
      </c>
      <c r="K776" s="633" t="s">
        <v>691</v>
      </c>
      <c r="L776" s="635">
        <v>266.56959966827594</v>
      </c>
      <c r="M776" s="635">
        <v>9</v>
      </c>
      <c r="N776" s="636">
        <v>2399.1263970144837</v>
      </c>
    </row>
    <row r="777" spans="1:14" ht="14.4" customHeight="1" x14ac:dyDescent="0.3">
      <c r="A777" s="631" t="s">
        <v>549</v>
      </c>
      <c r="B777" s="632" t="s">
        <v>551</v>
      </c>
      <c r="C777" s="633" t="s">
        <v>589</v>
      </c>
      <c r="D777" s="634" t="s">
        <v>590</v>
      </c>
      <c r="E777" s="633" t="s">
        <v>552</v>
      </c>
      <c r="F777" s="634" t="s">
        <v>553</v>
      </c>
      <c r="G777" s="633" t="s">
        <v>601</v>
      </c>
      <c r="H777" s="633" t="s">
        <v>1787</v>
      </c>
      <c r="I777" s="633" t="s">
        <v>1788</v>
      </c>
      <c r="J777" s="633" t="s">
        <v>1789</v>
      </c>
      <c r="K777" s="633" t="s">
        <v>1790</v>
      </c>
      <c r="L777" s="635">
        <v>1006.96</v>
      </c>
      <c r="M777" s="635">
        <v>1</v>
      </c>
      <c r="N777" s="636">
        <v>1006.96</v>
      </c>
    </row>
    <row r="778" spans="1:14" ht="14.4" customHeight="1" x14ac:dyDescent="0.3">
      <c r="A778" s="631" t="s">
        <v>549</v>
      </c>
      <c r="B778" s="632" t="s">
        <v>551</v>
      </c>
      <c r="C778" s="633" t="s">
        <v>589</v>
      </c>
      <c r="D778" s="634" t="s">
        <v>590</v>
      </c>
      <c r="E778" s="633" t="s">
        <v>552</v>
      </c>
      <c r="F778" s="634" t="s">
        <v>553</v>
      </c>
      <c r="G778" s="633" t="s">
        <v>601</v>
      </c>
      <c r="H778" s="633" t="s">
        <v>2118</v>
      </c>
      <c r="I778" s="633" t="s">
        <v>2119</v>
      </c>
      <c r="J778" s="633" t="s">
        <v>1775</v>
      </c>
      <c r="K778" s="633" t="s">
        <v>773</v>
      </c>
      <c r="L778" s="635">
        <v>23.08</v>
      </c>
      <c r="M778" s="635">
        <v>24</v>
      </c>
      <c r="N778" s="636">
        <v>553.91999999999996</v>
      </c>
    </row>
    <row r="779" spans="1:14" ht="14.4" customHeight="1" x14ac:dyDescent="0.3">
      <c r="A779" s="631" t="s">
        <v>549</v>
      </c>
      <c r="B779" s="632" t="s">
        <v>551</v>
      </c>
      <c r="C779" s="633" t="s">
        <v>589</v>
      </c>
      <c r="D779" s="634" t="s">
        <v>590</v>
      </c>
      <c r="E779" s="633" t="s">
        <v>552</v>
      </c>
      <c r="F779" s="634" t="s">
        <v>553</v>
      </c>
      <c r="G779" s="633" t="s">
        <v>601</v>
      </c>
      <c r="H779" s="633" t="s">
        <v>1791</v>
      </c>
      <c r="I779" s="633" t="s">
        <v>1792</v>
      </c>
      <c r="J779" s="633" t="s">
        <v>1793</v>
      </c>
      <c r="K779" s="633" t="s">
        <v>1794</v>
      </c>
      <c r="L779" s="635">
        <v>1096.4094873996194</v>
      </c>
      <c r="M779" s="635">
        <v>11</v>
      </c>
      <c r="N779" s="636">
        <v>12060.504361395813</v>
      </c>
    </row>
    <row r="780" spans="1:14" ht="14.4" customHeight="1" x14ac:dyDescent="0.3">
      <c r="A780" s="631" t="s">
        <v>549</v>
      </c>
      <c r="B780" s="632" t="s">
        <v>551</v>
      </c>
      <c r="C780" s="633" t="s">
        <v>589</v>
      </c>
      <c r="D780" s="634" t="s">
        <v>590</v>
      </c>
      <c r="E780" s="633" t="s">
        <v>552</v>
      </c>
      <c r="F780" s="634" t="s">
        <v>553</v>
      </c>
      <c r="G780" s="633" t="s">
        <v>601</v>
      </c>
      <c r="H780" s="633" t="s">
        <v>2120</v>
      </c>
      <c r="I780" s="633" t="s">
        <v>2121</v>
      </c>
      <c r="J780" s="633" t="s">
        <v>1325</v>
      </c>
      <c r="K780" s="633" t="s">
        <v>2122</v>
      </c>
      <c r="L780" s="635">
        <v>89.640032806780539</v>
      </c>
      <c r="M780" s="635">
        <v>22</v>
      </c>
      <c r="N780" s="636">
        <v>1972.080721749172</v>
      </c>
    </row>
    <row r="781" spans="1:14" ht="14.4" customHeight="1" x14ac:dyDescent="0.3">
      <c r="A781" s="631" t="s">
        <v>549</v>
      </c>
      <c r="B781" s="632" t="s">
        <v>551</v>
      </c>
      <c r="C781" s="633" t="s">
        <v>589</v>
      </c>
      <c r="D781" s="634" t="s">
        <v>590</v>
      </c>
      <c r="E781" s="633" t="s">
        <v>552</v>
      </c>
      <c r="F781" s="634" t="s">
        <v>553</v>
      </c>
      <c r="G781" s="633" t="s">
        <v>601</v>
      </c>
      <c r="H781" s="633" t="s">
        <v>2123</v>
      </c>
      <c r="I781" s="633" t="s">
        <v>2124</v>
      </c>
      <c r="J781" s="633" t="s">
        <v>1325</v>
      </c>
      <c r="K781" s="633" t="s">
        <v>2125</v>
      </c>
      <c r="L781" s="635">
        <v>64.569888134688838</v>
      </c>
      <c r="M781" s="635">
        <v>1</v>
      </c>
      <c r="N781" s="636">
        <v>64.569888134688838</v>
      </c>
    </row>
    <row r="782" spans="1:14" ht="14.4" customHeight="1" x14ac:dyDescent="0.3">
      <c r="A782" s="631" t="s">
        <v>549</v>
      </c>
      <c r="B782" s="632" t="s">
        <v>551</v>
      </c>
      <c r="C782" s="633" t="s">
        <v>589</v>
      </c>
      <c r="D782" s="634" t="s">
        <v>590</v>
      </c>
      <c r="E782" s="633" t="s">
        <v>552</v>
      </c>
      <c r="F782" s="634" t="s">
        <v>553</v>
      </c>
      <c r="G782" s="633" t="s">
        <v>601</v>
      </c>
      <c r="H782" s="633" t="s">
        <v>696</v>
      </c>
      <c r="I782" s="633" t="s">
        <v>246</v>
      </c>
      <c r="J782" s="633" t="s">
        <v>697</v>
      </c>
      <c r="K782" s="633"/>
      <c r="L782" s="635">
        <v>37.700000000000003</v>
      </c>
      <c r="M782" s="635">
        <v>40</v>
      </c>
      <c r="N782" s="636">
        <v>1508</v>
      </c>
    </row>
    <row r="783" spans="1:14" ht="14.4" customHeight="1" x14ac:dyDescent="0.3">
      <c r="A783" s="631" t="s">
        <v>549</v>
      </c>
      <c r="B783" s="632" t="s">
        <v>551</v>
      </c>
      <c r="C783" s="633" t="s">
        <v>589</v>
      </c>
      <c r="D783" s="634" t="s">
        <v>590</v>
      </c>
      <c r="E783" s="633" t="s">
        <v>552</v>
      </c>
      <c r="F783" s="634" t="s">
        <v>553</v>
      </c>
      <c r="G783" s="633" t="s">
        <v>601</v>
      </c>
      <c r="H783" s="633" t="s">
        <v>1054</v>
      </c>
      <c r="I783" s="633" t="s">
        <v>1055</v>
      </c>
      <c r="J783" s="633" t="s">
        <v>738</v>
      </c>
      <c r="K783" s="633" t="s">
        <v>1056</v>
      </c>
      <c r="L783" s="635">
        <v>56.969695463466799</v>
      </c>
      <c r="M783" s="635">
        <v>2</v>
      </c>
      <c r="N783" s="636">
        <v>113.9393909269336</v>
      </c>
    </row>
    <row r="784" spans="1:14" ht="14.4" customHeight="1" x14ac:dyDescent="0.3">
      <c r="A784" s="631" t="s">
        <v>549</v>
      </c>
      <c r="B784" s="632" t="s">
        <v>551</v>
      </c>
      <c r="C784" s="633" t="s">
        <v>589</v>
      </c>
      <c r="D784" s="634" t="s">
        <v>590</v>
      </c>
      <c r="E784" s="633" t="s">
        <v>552</v>
      </c>
      <c r="F784" s="634" t="s">
        <v>553</v>
      </c>
      <c r="G784" s="633" t="s">
        <v>601</v>
      </c>
      <c r="H784" s="633" t="s">
        <v>2126</v>
      </c>
      <c r="I784" s="633" t="s">
        <v>2127</v>
      </c>
      <c r="J784" s="633" t="s">
        <v>1599</v>
      </c>
      <c r="K784" s="633" t="s">
        <v>2128</v>
      </c>
      <c r="L784" s="635">
        <v>299</v>
      </c>
      <c r="M784" s="635">
        <v>1</v>
      </c>
      <c r="N784" s="636">
        <v>299</v>
      </c>
    </row>
    <row r="785" spans="1:14" ht="14.4" customHeight="1" x14ac:dyDescent="0.3">
      <c r="A785" s="631" t="s">
        <v>549</v>
      </c>
      <c r="B785" s="632" t="s">
        <v>551</v>
      </c>
      <c r="C785" s="633" t="s">
        <v>589</v>
      </c>
      <c r="D785" s="634" t="s">
        <v>590</v>
      </c>
      <c r="E785" s="633" t="s">
        <v>552</v>
      </c>
      <c r="F785" s="634" t="s">
        <v>553</v>
      </c>
      <c r="G785" s="633" t="s">
        <v>601</v>
      </c>
      <c r="H785" s="633" t="s">
        <v>702</v>
      </c>
      <c r="I785" s="633" t="s">
        <v>703</v>
      </c>
      <c r="J785" s="633" t="s">
        <v>704</v>
      </c>
      <c r="K785" s="633" t="s">
        <v>705</v>
      </c>
      <c r="L785" s="635">
        <v>29.97</v>
      </c>
      <c r="M785" s="635">
        <v>2</v>
      </c>
      <c r="N785" s="636">
        <v>59.94</v>
      </c>
    </row>
    <row r="786" spans="1:14" ht="14.4" customHeight="1" x14ac:dyDescent="0.3">
      <c r="A786" s="631" t="s">
        <v>549</v>
      </c>
      <c r="B786" s="632" t="s">
        <v>551</v>
      </c>
      <c r="C786" s="633" t="s">
        <v>589</v>
      </c>
      <c r="D786" s="634" t="s">
        <v>590</v>
      </c>
      <c r="E786" s="633" t="s">
        <v>552</v>
      </c>
      <c r="F786" s="634" t="s">
        <v>553</v>
      </c>
      <c r="G786" s="633" t="s">
        <v>601</v>
      </c>
      <c r="H786" s="633" t="s">
        <v>2129</v>
      </c>
      <c r="I786" s="633" t="s">
        <v>2130</v>
      </c>
      <c r="J786" s="633" t="s">
        <v>2131</v>
      </c>
      <c r="K786" s="633" t="s">
        <v>2132</v>
      </c>
      <c r="L786" s="635">
        <v>61.626953030540776</v>
      </c>
      <c r="M786" s="635">
        <v>70</v>
      </c>
      <c r="N786" s="636">
        <v>4313.8867121378544</v>
      </c>
    </row>
    <row r="787" spans="1:14" ht="14.4" customHeight="1" x14ac:dyDescent="0.3">
      <c r="A787" s="631" t="s">
        <v>549</v>
      </c>
      <c r="B787" s="632" t="s">
        <v>551</v>
      </c>
      <c r="C787" s="633" t="s">
        <v>589</v>
      </c>
      <c r="D787" s="634" t="s">
        <v>590</v>
      </c>
      <c r="E787" s="633" t="s">
        <v>552</v>
      </c>
      <c r="F787" s="634" t="s">
        <v>553</v>
      </c>
      <c r="G787" s="633" t="s">
        <v>601</v>
      </c>
      <c r="H787" s="633" t="s">
        <v>1358</v>
      </c>
      <c r="I787" s="633" t="s">
        <v>1359</v>
      </c>
      <c r="J787" s="633" t="s">
        <v>1264</v>
      </c>
      <c r="K787" s="633" t="s">
        <v>1360</v>
      </c>
      <c r="L787" s="635">
        <v>107.2</v>
      </c>
      <c r="M787" s="635">
        <v>2</v>
      </c>
      <c r="N787" s="636">
        <v>214.4</v>
      </c>
    </row>
    <row r="788" spans="1:14" ht="14.4" customHeight="1" x14ac:dyDescent="0.3">
      <c r="A788" s="631" t="s">
        <v>549</v>
      </c>
      <c r="B788" s="632" t="s">
        <v>551</v>
      </c>
      <c r="C788" s="633" t="s">
        <v>589</v>
      </c>
      <c r="D788" s="634" t="s">
        <v>590</v>
      </c>
      <c r="E788" s="633" t="s">
        <v>552</v>
      </c>
      <c r="F788" s="634" t="s">
        <v>553</v>
      </c>
      <c r="G788" s="633" t="s">
        <v>601</v>
      </c>
      <c r="H788" s="633" t="s">
        <v>1057</v>
      </c>
      <c r="I788" s="633" t="s">
        <v>246</v>
      </c>
      <c r="J788" s="633" t="s">
        <v>1058</v>
      </c>
      <c r="K788" s="633"/>
      <c r="L788" s="635">
        <v>62.759089008215</v>
      </c>
      <c r="M788" s="635">
        <v>39</v>
      </c>
      <c r="N788" s="636">
        <v>2447.6044713203851</v>
      </c>
    </row>
    <row r="789" spans="1:14" ht="14.4" customHeight="1" x14ac:dyDescent="0.3">
      <c r="A789" s="631" t="s">
        <v>549</v>
      </c>
      <c r="B789" s="632" t="s">
        <v>551</v>
      </c>
      <c r="C789" s="633" t="s">
        <v>589</v>
      </c>
      <c r="D789" s="634" t="s">
        <v>590</v>
      </c>
      <c r="E789" s="633" t="s">
        <v>552</v>
      </c>
      <c r="F789" s="634" t="s">
        <v>553</v>
      </c>
      <c r="G789" s="633" t="s">
        <v>601</v>
      </c>
      <c r="H789" s="633" t="s">
        <v>1059</v>
      </c>
      <c r="I789" s="633" t="s">
        <v>1060</v>
      </c>
      <c r="J789" s="633" t="s">
        <v>1061</v>
      </c>
      <c r="K789" s="633" t="s">
        <v>1062</v>
      </c>
      <c r="L789" s="635">
        <v>107.64</v>
      </c>
      <c r="M789" s="635">
        <v>12</v>
      </c>
      <c r="N789" s="636">
        <v>1291.68</v>
      </c>
    </row>
    <row r="790" spans="1:14" ht="14.4" customHeight="1" x14ac:dyDescent="0.3">
      <c r="A790" s="631" t="s">
        <v>549</v>
      </c>
      <c r="B790" s="632" t="s">
        <v>551</v>
      </c>
      <c r="C790" s="633" t="s">
        <v>589</v>
      </c>
      <c r="D790" s="634" t="s">
        <v>590</v>
      </c>
      <c r="E790" s="633" t="s">
        <v>552</v>
      </c>
      <c r="F790" s="634" t="s">
        <v>553</v>
      </c>
      <c r="G790" s="633" t="s">
        <v>601</v>
      </c>
      <c r="H790" s="633" t="s">
        <v>706</v>
      </c>
      <c r="I790" s="633" t="s">
        <v>706</v>
      </c>
      <c r="J790" s="633" t="s">
        <v>707</v>
      </c>
      <c r="K790" s="633" t="s">
        <v>708</v>
      </c>
      <c r="L790" s="635">
        <v>75.793333333333351</v>
      </c>
      <c r="M790" s="635">
        <v>6</v>
      </c>
      <c r="N790" s="636">
        <v>454.7600000000001</v>
      </c>
    </row>
    <row r="791" spans="1:14" ht="14.4" customHeight="1" x14ac:dyDescent="0.3">
      <c r="A791" s="631" t="s">
        <v>549</v>
      </c>
      <c r="B791" s="632" t="s">
        <v>551</v>
      </c>
      <c r="C791" s="633" t="s">
        <v>589</v>
      </c>
      <c r="D791" s="634" t="s">
        <v>590</v>
      </c>
      <c r="E791" s="633" t="s">
        <v>552</v>
      </c>
      <c r="F791" s="634" t="s">
        <v>553</v>
      </c>
      <c r="G791" s="633" t="s">
        <v>601</v>
      </c>
      <c r="H791" s="633" t="s">
        <v>1063</v>
      </c>
      <c r="I791" s="633" t="s">
        <v>1064</v>
      </c>
      <c r="J791" s="633" t="s">
        <v>690</v>
      </c>
      <c r="K791" s="633" t="s">
        <v>1065</v>
      </c>
      <c r="L791" s="635">
        <v>61.793333333333337</v>
      </c>
      <c r="M791" s="635">
        <v>30</v>
      </c>
      <c r="N791" s="636">
        <v>1853.8000000000002</v>
      </c>
    </row>
    <row r="792" spans="1:14" ht="14.4" customHeight="1" x14ac:dyDescent="0.3">
      <c r="A792" s="631" t="s">
        <v>549</v>
      </c>
      <c r="B792" s="632" t="s">
        <v>551</v>
      </c>
      <c r="C792" s="633" t="s">
        <v>589</v>
      </c>
      <c r="D792" s="634" t="s">
        <v>590</v>
      </c>
      <c r="E792" s="633" t="s">
        <v>552</v>
      </c>
      <c r="F792" s="634" t="s">
        <v>553</v>
      </c>
      <c r="G792" s="633" t="s">
        <v>601</v>
      </c>
      <c r="H792" s="633" t="s">
        <v>1066</v>
      </c>
      <c r="I792" s="633" t="s">
        <v>1067</v>
      </c>
      <c r="J792" s="633" t="s">
        <v>1068</v>
      </c>
      <c r="K792" s="633" t="s">
        <v>1069</v>
      </c>
      <c r="L792" s="635">
        <v>723.19</v>
      </c>
      <c r="M792" s="635">
        <v>1</v>
      </c>
      <c r="N792" s="636">
        <v>723.19</v>
      </c>
    </row>
    <row r="793" spans="1:14" ht="14.4" customHeight="1" x14ac:dyDescent="0.3">
      <c r="A793" s="631" t="s">
        <v>549</v>
      </c>
      <c r="B793" s="632" t="s">
        <v>551</v>
      </c>
      <c r="C793" s="633" t="s">
        <v>589</v>
      </c>
      <c r="D793" s="634" t="s">
        <v>590</v>
      </c>
      <c r="E793" s="633" t="s">
        <v>552</v>
      </c>
      <c r="F793" s="634" t="s">
        <v>553</v>
      </c>
      <c r="G793" s="633" t="s">
        <v>601</v>
      </c>
      <c r="H793" s="633" t="s">
        <v>709</v>
      </c>
      <c r="I793" s="633" t="s">
        <v>246</v>
      </c>
      <c r="J793" s="633" t="s">
        <v>710</v>
      </c>
      <c r="K793" s="633" t="s">
        <v>711</v>
      </c>
      <c r="L793" s="635">
        <v>23.7</v>
      </c>
      <c r="M793" s="635">
        <v>24</v>
      </c>
      <c r="N793" s="636">
        <v>568.79999999999995</v>
      </c>
    </row>
    <row r="794" spans="1:14" ht="14.4" customHeight="1" x14ac:dyDescent="0.3">
      <c r="A794" s="631" t="s">
        <v>549</v>
      </c>
      <c r="B794" s="632" t="s">
        <v>551</v>
      </c>
      <c r="C794" s="633" t="s">
        <v>589</v>
      </c>
      <c r="D794" s="634" t="s">
        <v>590</v>
      </c>
      <c r="E794" s="633" t="s">
        <v>552</v>
      </c>
      <c r="F794" s="634" t="s">
        <v>553</v>
      </c>
      <c r="G794" s="633" t="s">
        <v>601</v>
      </c>
      <c r="H794" s="633" t="s">
        <v>2133</v>
      </c>
      <c r="I794" s="633" t="s">
        <v>2133</v>
      </c>
      <c r="J794" s="633" t="s">
        <v>1072</v>
      </c>
      <c r="K794" s="633" t="s">
        <v>2134</v>
      </c>
      <c r="L794" s="635">
        <v>237.09999999999997</v>
      </c>
      <c r="M794" s="635">
        <v>4</v>
      </c>
      <c r="N794" s="636">
        <v>948.39999999999986</v>
      </c>
    </row>
    <row r="795" spans="1:14" ht="14.4" customHeight="1" x14ac:dyDescent="0.3">
      <c r="A795" s="631" t="s">
        <v>549</v>
      </c>
      <c r="B795" s="632" t="s">
        <v>551</v>
      </c>
      <c r="C795" s="633" t="s">
        <v>589</v>
      </c>
      <c r="D795" s="634" t="s">
        <v>590</v>
      </c>
      <c r="E795" s="633" t="s">
        <v>552</v>
      </c>
      <c r="F795" s="634" t="s">
        <v>553</v>
      </c>
      <c r="G795" s="633" t="s">
        <v>601</v>
      </c>
      <c r="H795" s="633" t="s">
        <v>2135</v>
      </c>
      <c r="I795" s="633" t="s">
        <v>2136</v>
      </c>
      <c r="J795" s="633" t="s">
        <v>2137</v>
      </c>
      <c r="K795" s="633" t="s">
        <v>2138</v>
      </c>
      <c r="L795" s="635">
        <v>117.74</v>
      </c>
      <c r="M795" s="635">
        <v>12</v>
      </c>
      <c r="N795" s="636">
        <v>1412.8799999999999</v>
      </c>
    </row>
    <row r="796" spans="1:14" ht="14.4" customHeight="1" x14ac:dyDescent="0.3">
      <c r="A796" s="631" t="s">
        <v>549</v>
      </c>
      <c r="B796" s="632" t="s">
        <v>551</v>
      </c>
      <c r="C796" s="633" t="s">
        <v>589</v>
      </c>
      <c r="D796" s="634" t="s">
        <v>590</v>
      </c>
      <c r="E796" s="633" t="s">
        <v>552</v>
      </c>
      <c r="F796" s="634" t="s">
        <v>553</v>
      </c>
      <c r="G796" s="633" t="s">
        <v>601</v>
      </c>
      <c r="H796" s="633" t="s">
        <v>2139</v>
      </c>
      <c r="I796" s="633" t="s">
        <v>2140</v>
      </c>
      <c r="J796" s="633" t="s">
        <v>2141</v>
      </c>
      <c r="K796" s="633" t="s">
        <v>2142</v>
      </c>
      <c r="L796" s="635">
        <v>568.91000000000008</v>
      </c>
      <c r="M796" s="635">
        <v>10</v>
      </c>
      <c r="N796" s="636">
        <v>5689.1</v>
      </c>
    </row>
    <row r="797" spans="1:14" ht="14.4" customHeight="1" x14ac:dyDescent="0.3">
      <c r="A797" s="631" t="s">
        <v>549</v>
      </c>
      <c r="B797" s="632" t="s">
        <v>551</v>
      </c>
      <c r="C797" s="633" t="s">
        <v>589</v>
      </c>
      <c r="D797" s="634" t="s">
        <v>590</v>
      </c>
      <c r="E797" s="633" t="s">
        <v>552</v>
      </c>
      <c r="F797" s="634" t="s">
        <v>553</v>
      </c>
      <c r="G797" s="633" t="s">
        <v>601</v>
      </c>
      <c r="H797" s="633" t="s">
        <v>1365</v>
      </c>
      <c r="I797" s="633" t="s">
        <v>1366</v>
      </c>
      <c r="J797" s="633" t="s">
        <v>1367</v>
      </c>
      <c r="K797" s="633" t="s">
        <v>1368</v>
      </c>
      <c r="L797" s="635">
        <v>97.04</v>
      </c>
      <c r="M797" s="635">
        <v>1</v>
      </c>
      <c r="N797" s="636">
        <v>97.04</v>
      </c>
    </row>
    <row r="798" spans="1:14" ht="14.4" customHeight="1" x14ac:dyDescent="0.3">
      <c r="A798" s="631" t="s">
        <v>549</v>
      </c>
      <c r="B798" s="632" t="s">
        <v>551</v>
      </c>
      <c r="C798" s="633" t="s">
        <v>589</v>
      </c>
      <c r="D798" s="634" t="s">
        <v>590</v>
      </c>
      <c r="E798" s="633" t="s">
        <v>552</v>
      </c>
      <c r="F798" s="634" t="s">
        <v>553</v>
      </c>
      <c r="G798" s="633" t="s">
        <v>601</v>
      </c>
      <c r="H798" s="633" t="s">
        <v>1074</v>
      </c>
      <c r="I798" s="633" t="s">
        <v>1075</v>
      </c>
      <c r="J798" s="633" t="s">
        <v>1076</v>
      </c>
      <c r="K798" s="633" t="s">
        <v>695</v>
      </c>
      <c r="L798" s="635">
        <v>38.94</v>
      </c>
      <c r="M798" s="635">
        <v>10</v>
      </c>
      <c r="N798" s="636">
        <v>389.4</v>
      </c>
    </row>
    <row r="799" spans="1:14" ht="14.4" customHeight="1" x14ac:dyDescent="0.3">
      <c r="A799" s="631" t="s">
        <v>549</v>
      </c>
      <c r="B799" s="632" t="s">
        <v>551</v>
      </c>
      <c r="C799" s="633" t="s">
        <v>589</v>
      </c>
      <c r="D799" s="634" t="s">
        <v>590</v>
      </c>
      <c r="E799" s="633" t="s">
        <v>552</v>
      </c>
      <c r="F799" s="634" t="s">
        <v>553</v>
      </c>
      <c r="G799" s="633" t="s">
        <v>601</v>
      </c>
      <c r="H799" s="633" t="s">
        <v>2143</v>
      </c>
      <c r="I799" s="633" t="s">
        <v>2144</v>
      </c>
      <c r="J799" s="633" t="s">
        <v>2145</v>
      </c>
      <c r="K799" s="633" t="s">
        <v>2146</v>
      </c>
      <c r="L799" s="635">
        <v>60.519999999999996</v>
      </c>
      <c r="M799" s="635">
        <v>2</v>
      </c>
      <c r="N799" s="636">
        <v>121.03999999999999</v>
      </c>
    </row>
    <row r="800" spans="1:14" ht="14.4" customHeight="1" x14ac:dyDescent="0.3">
      <c r="A800" s="631" t="s">
        <v>549</v>
      </c>
      <c r="B800" s="632" t="s">
        <v>551</v>
      </c>
      <c r="C800" s="633" t="s">
        <v>589</v>
      </c>
      <c r="D800" s="634" t="s">
        <v>590</v>
      </c>
      <c r="E800" s="633" t="s">
        <v>552</v>
      </c>
      <c r="F800" s="634" t="s">
        <v>553</v>
      </c>
      <c r="G800" s="633" t="s">
        <v>601</v>
      </c>
      <c r="H800" s="633" t="s">
        <v>717</v>
      </c>
      <c r="I800" s="633" t="s">
        <v>718</v>
      </c>
      <c r="J800" s="633" t="s">
        <v>719</v>
      </c>
      <c r="K800" s="633" t="s">
        <v>720</v>
      </c>
      <c r="L800" s="635">
        <v>34.189594364991024</v>
      </c>
      <c r="M800" s="635">
        <v>1</v>
      </c>
      <c r="N800" s="636">
        <v>34.189594364991024</v>
      </c>
    </row>
    <row r="801" spans="1:14" ht="14.4" customHeight="1" x14ac:dyDescent="0.3">
      <c r="A801" s="631" t="s">
        <v>549</v>
      </c>
      <c r="B801" s="632" t="s">
        <v>551</v>
      </c>
      <c r="C801" s="633" t="s">
        <v>589</v>
      </c>
      <c r="D801" s="634" t="s">
        <v>590</v>
      </c>
      <c r="E801" s="633" t="s">
        <v>552</v>
      </c>
      <c r="F801" s="634" t="s">
        <v>553</v>
      </c>
      <c r="G801" s="633" t="s">
        <v>601</v>
      </c>
      <c r="H801" s="633" t="s">
        <v>2147</v>
      </c>
      <c r="I801" s="633" t="s">
        <v>246</v>
      </c>
      <c r="J801" s="633" t="s">
        <v>2148</v>
      </c>
      <c r="K801" s="633" t="s">
        <v>2149</v>
      </c>
      <c r="L801" s="635">
        <v>173.09818181818187</v>
      </c>
      <c r="M801" s="635">
        <v>6</v>
      </c>
      <c r="N801" s="636">
        <v>1038.5890909090913</v>
      </c>
    </row>
    <row r="802" spans="1:14" ht="14.4" customHeight="1" x14ac:dyDescent="0.3">
      <c r="A802" s="631" t="s">
        <v>549</v>
      </c>
      <c r="B802" s="632" t="s">
        <v>551</v>
      </c>
      <c r="C802" s="633" t="s">
        <v>589</v>
      </c>
      <c r="D802" s="634" t="s">
        <v>590</v>
      </c>
      <c r="E802" s="633" t="s">
        <v>552</v>
      </c>
      <c r="F802" s="634" t="s">
        <v>553</v>
      </c>
      <c r="G802" s="633" t="s">
        <v>601</v>
      </c>
      <c r="H802" s="633" t="s">
        <v>2150</v>
      </c>
      <c r="I802" s="633" t="s">
        <v>2151</v>
      </c>
      <c r="J802" s="633" t="s">
        <v>2152</v>
      </c>
      <c r="K802" s="633" t="s">
        <v>2153</v>
      </c>
      <c r="L802" s="635">
        <v>1036.82</v>
      </c>
      <c r="M802" s="635">
        <v>10</v>
      </c>
      <c r="N802" s="636">
        <v>10368.199999999999</v>
      </c>
    </row>
    <row r="803" spans="1:14" ht="14.4" customHeight="1" x14ac:dyDescent="0.3">
      <c r="A803" s="631" t="s">
        <v>549</v>
      </c>
      <c r="B803" s="632" t="s">
        <v>551</v>
      </c>
      <c r="C803" s="633" t="s">
        <v>589</v>
      </c>
      <c r="D803" s="634" t="s">
        <v>590</v>
      </c>
      <c r="E803" s="633" t="s">
        <v>552</v>
      </c>
      <c r="F803" s="634" t="s">
        <v>553</v>
      </c>
      <c r="G803" s="633" t="s">
        <v>601</v>
      </c>
      <c r="H803" s="633" t="s">
        <v>1826</v>
      </c>
      <c r="I803" s="633" t="s">
        <v>1827</v>
      </c>
      <c r="J803" s="633" t="s">
        <v>1134</v>
      </c>
      <c r="K803" s="633" t="s">
        <v>1828</v>
      </c>
      <c r="L803" s="635">
        <v>399.48</v>
      </c>
      <c r="M803" s="635">
        <v>5</v>
      </c>
      <c r="N803" s="636">
        <v>1997.4</v>
      </c>
    </row>
    <row r="804" spans="1:14" ht="14.4" customHeight="1" x14ac:dyDescent="0.3">
      <c r="A804" s="631" t="s">
        <v>549</v>
      </c>
      <c r="B804" s="632" t="s">
        <v>551</v>
      </c>
      <c r="C804" s="633" t="s">
        <v>589</v>
      </c>
      <c r="D804" s="634" t="s">
        <v>590</v>
      </c>
      <c r="E804" s="633" t="s">
        <v>552</v>
      </c>
      <c r="F804" s="634" t="s">
        <v>553</v>
      </c>
      <c r="G804" s="633" t="s">
        <v>601</v>
      </c>
      <c r="H804" s="633" t="s">
        <v>2154</v>
      </c>
      <c r="I804" s="633" t="s">
        <v>246</v>
      </c>
      <c r="J804" s="633" t="s">
        <v>2155</v>
      </c>
      <c r="K804" s="633"/>
      <c r="L804" s="635">
        <v>64.110100323767995</v>
      </c>
      <c r="M804" s="635">
        <v>1</v>
      </c>
      <c r="N804" s="636">
        <v>64.110100323767995</v>
      </c>
    </row>
    <row r="805" spans="1:14" ht="14.4" customHeight="1" x14ac:dyDescent="0.3">
      <c r="A805" s="631" t="s">
        <v>549</v>
      </c>
      <c r="B805" s="632" t="s">
        <v>551</v>
      </c>
      <c r="C805" s="633" t="s">
        <v>589</v>
      </c>
      <c r="D805" s="634" t="s">
        <v>590</v>
      </c>
      <c r="E805" s="633" t="s">
        <v>552</v>
      </c>
      <c r="F805" s="634" t="s">
        <v>553</v>
      </c>
      <c r="G805" s="633" t="s">
        <v>601</v>
      </c>
      <c r="H805" s="633" t="s">
        <v>2156</v>
      </c>
      <c r="I805" s="633" t="s">
        <v>2157</v>
      </c>
      <c r="J805" s="633" t="s">
        <v>2158</v>
      </c>
      <c r="K805" s="633" t="s">
        <v>2159</v>
      </c>
      <c r="L805" s="635">
        <v>35.384962167204826</v>
      </c>
      <c r="M805" s="635">
        <v>6</v>
      </c>
      <c r="N805" s="636">
        <v>212.30977300322894</v>
      </c>
    </row>
    <row r="806" spans="1:14" ht="14.4" customHeight="1" x14ac:dyDescent="0.3">
      <c r="A806" s="631" t="s">
        <v>549</v>
      </c>
      <c r="B806" s="632" t="s">
        <v>551</v>
      </c>
      <c r="C806" s="633" t="s">
        <v>589</v>
      </c>
      <c r="D806" s="634" t="s">
        <v>590</v>
      </c>
      <c r="E806" s="633" t="s">
        <v>552</v>
      </c>
      <c r="F806" s="634" t="s">
        <v>553</v>
      </c>
      <c r="G806" s="633" t="s">
        <v>601</v>
      </c>
      <c r="H806" s="633" t="s">
        <v>725</v>
      </c>
      <c r="I806" s="633" t="s">
        <v>726</v>
      </c>
      <c r="J806" s="633" t="s">
        <v>727</v>
      </c>
      <c r="K806" s="633" t="s">
        <v>728</v>
      </c>
      <c r="L806" s="635">
        <v>74.22</v>
      </c>
      <c r="M806" s="635">
        <v>3</v>
      </c>
      <c r="N806" s="636">
        <v>222.66</v>
      </c>
    </row>
    <row r="807" spans="1:14" ht="14.4" customHeight="1" x14ac:dyDescent="0.3">
      <c r="A807" s="631" t="s">
        <v>549</v>
      </c>
      <c r="B807" s="632" t="s">
        <v>551</v>
      </c>
      <c r="C807" s="633" t="s">
        <v>589</v>
      </c>
      <c r="D807" s="634" t="s">
        <v>590</v>
      </c>
      <c r="E807" s="633" t="s">
        <v>552</v>
      </c>
      <c r="F807" s="634" t="s">
        <v>553</v>
      </c>
      <c r="G807" s="633" t="s">
        <v>601</v>
      </c>
      <c r="H807" s="633" t="s">
        <v>2160</v>
      </c>
      <c r="I807" s="633" t="s">
        <v>2161</v>
      </c>
      <c r="J807" s="633" t="s">
        <v>2162</v>
      </c>
      <c r="K807" s="633" t="s">
        <v>2163</v>
      </c>
      <c r="L807" s="635">
        <v>156.19</v>
      </c>
      <c r="M807" s="635">
        <v>1</v>
      </c>
      <c r="N807" s="636">
        <v>156.19</v>
      </c>
    </row>
    <row r="808" spans="1:14" ht="14.4" customHeight="1" x14ac:dyDescent="0.3">
      <c r="A808" s="631" t="s">
        <v>549</v>
      </c>
      <c r="B808" s="632" t="s">
        <v>551</v>
      </c>
      <c r="C808" s="633" t="s">
        <v>589</v>
      </c>
      <c r="D808" s="634" t="s">
        <v>590</v>
      </c>
      <c r="E808" s="633" t="s">
        <v>552</v>
      </c>
      <c r="F808" s="634" t="s">
        <v>553</v>
      </c>
      <c r="G808" s="633" t="s">
        <v>601</v>
      </c>
      <c r="H808" s="633" t="s">
        <v>1372</v>
      </c>
      <c r="I808" s="633" t="s">
        <v>1373</v>
      </c>
      <c r="J808" s="633" t="s">
        <v>1374</v>
      </c>
      <c r="K808" s="633" t="s">
        <v>1375</v>
      </c>
      <c r="L808" s="635">
        <v>67.69</v>
      </c>
      <c r="M808" s="635">
        <v>1</v>
      </c>
      <c r="N808" s="636">
        <v>67.69</v>
      </c>
    </row>
    <row r="809" spans="1:14" ht="14.4" customHeight="1" x14ac:dyDescent="0.3">
      <c r="A809" s="631" t="s">
        <v>549</v>
      </c>
      <c r="B809" s="632" t="s">
        <v>551</v>
      </c>
      <c r="C809" s="633" t="s">
        <v>589</v>
      </c>
      <c r="D809" s="634" t="s">
        <v>590</v>
      </c>
      <c r="E809" s="633" t="s">
        <v>552</v>
      </c>
      <c r="F809" s="634" t="s">
        <v>553</v>
      </c>
      <c r="G809" s="633" t="s">
        <v>601</v>
      </c>
      <c r="H809" s="633" t="s">
        <v>2164</v>
      </c>
      <c r="I809" s="633" t="s">
        <v>2165</v>
      </c>
      <c r="J809" s="633" t="s">
        <v>2166</v>
      </c>
      <c r="K809" s="633" t="s">
        <v>2167</v>
      </c>
      <c r="L809" s="635">
        <v>203.13931967949139</v>
      </c>
      <c r="M809" s="635">
        <v>1</v>
      </c>
      <c r="N809" s="636">
        <v>203.13931967949139</v>
      </c>
    </row>
    <row r="810" spans="1:14" ht="14.4" customHeight="1" x14ac:dyDescent="0.3">
      <c r="A810" s="631" t="s">
        <v>549</v>
      </c>
      <c r="B810" s="632" t="s">
        <v>551</v>
      </c>
      <c r="C810" s="633" t="s">
        <v>589</v>
      </c>
      <c r="D810" s="634" t="s">
        <v>590</v>
      </c>
      <c r="E810" s="633" t="s">
        <v>552</v>
      </c>
      <c r="F810" s="634" t="s">
        <v>553</v>
      </c>
      <c r="G810" s="633" t="s">
        <v>601</v>
      </c>
      <c r="H810" s="633" t="s">
        <v>2168</v>
      </c>
      <c r="I810" s="633" t="s">
        <v>2169</v>
      </c>
      <c r="J810" s="633" t="s">
        <v>2170</v>
      </c>
      <c r="K810" s="633" t="s">
        <v>1007</v>
      </c>
      <c r="L810" s="635">
        <v>104.94941345053037</v>
      </c>
      <c r="M810" s="635">
        <v>1</v>
      </c>
      <c r="N810" s="636">
        <v>104.94941345053037</v>
      </c>
    </row>
    <row r="811" spans="1:14" ht="14.4" customHeight="1" x14ac:dyDescent="0.3">
      <c r="A811" s="631" t="s">
        <v>549</v>
      </c>
      <c r="B811" s="632" t="s">
        <v>551</v>
      </c>
      <c r="C811" s="633" t="s">
        <v>589</v>
      </c>
      <c r="D811" s="634" t="s">
        <v>590</v>
      </c>
      <c r="E811" s="633" t="s">
        <v>552</v>
      </c>
      <c r="F811" s="634" t="s">
        <v>553</v>
      </c>
      <c r="G811" s="633" t="s">
        <v>601</v>
      </c>
      <c r="H811" s="633" t="s">
        <v>1376</v>
      </c>
      <c r="I811" s="633" t="s">
        <v>1377</v>
      </c>
      <c r="J811" s="633" t="s">
        <v>1378</v>
      </c>
      <c r="K811" s="633" t="s">
        <v>984</v>
      </c>
      <c r="L811" s="635">
        <v>67.78</v>
      </c>
      <c r="M811" s="635">
        <v>1</v>
      </c>
      <c r="N811" s="636">
        <v>67.78</v>
      </c>
    </row>
    <row r="812" spans="1:14" ht="14.4" customHeight="1" x14ac:dyDescent="0.3">
      <c r="A812" s="631" t="s">
        <v>549</v>
      </c>
      <c r="B812" s="632" t="s">
        <v>551</v>
      </c>
      <c r="C812" s="633" t="s">
        <v>589</v>
      </c>
      <c r="D812" s="634" t="s">
        <v>590</v>
      </c>
      <c r="E812" s="633" t="s">
        <v>552</v>
      </c>
      <c r="F812" s="634" t="s">
        <v>553</v>
      </c>
      <c r="G812" s="633" t="s">
        <v>601</v>
      </c>
      <c r="H812" s="633" t="s">
        <v>1379</v>
      </c>
      <c r="I812" s="633" t="s">
        <v>1380</v>
      </c>
      <c r="J812" s="633" t="s">
        <v>1381</v>
      </c>
      <c r="K812" s="633" t="s">
        <v>1382</v>
      </c>
      <c r="L812" s="635">
        <v>111.88166666666666</v>
      </c>
      <c r="M812" s="635">
        <v>6</v>
      </c>
      <c r="N812" s="636">
        <v>671.29</v>
      </c>
    </row>
    <row r="813" spans="1:14" ht="14.4" customHeight="1" x14ac:dyDescent="0.3">
      <c r="A813" s="631" t="s">
        <v>549</v>
      </c>
      <c r="B813" s="632" t="s">
        <v>551</v>
      </c>
      <c r="C813" s="633" t="s">
        <v>589</v>
      </c>
      <c r="D813" s="634" t="s">
        <v>590</v>
      </c>
      <c r="E813" s="633" t="s">
        <v>552</v>
      </c>
      <c r="F813" s="634" t="s">
        <v>553</v>
      </c>
      <c r="G813" s="633" t="s">
        <v>601</v>
      </c>
      <c r="H813" s="633" t="s">
        <v>729</v>
      </c>
      <c r="I813" s="633" t="s">
        <v>730</v>
      </c>
      <c r="J813" s="633" t="s">
        <v>731</v>
      </c>
      <c r="K813" s="633"/>
      <c r="L813" s="635">
        <v>341.32830095696659</v>
      </c>
      <c r="M813" s="635">
        <v>3</v>
      </c>
      <c r="N813" s="636">
        <v>1023.9849028708998</v>
      </c>
    </row>
    <row r="814" spans="1:14" ht="14.4" customHeight="1" x14ac:dyDescent="0.3">
      <c r="A814" s="631" t="s">
        <v>549</v>
      </c>
      <c r="B814" s="632" t="s">
        <v>551</v>
      </c>
      <c r="C814" s="633" t="s">
        <v>589</v>
      </c>
      <c r="D814" s="634" t="s">
        <v>590</v>
      </c>
      <c r="E814" s="633" t="s">
        <v>552</v>
      </c>
      <c r="F814" s="634" t="s">
        <v>553</v>
      </c>
      <c r="G814" s="633" t="s">
        <v>601</v>
      </c>
      <c r="H814" s="633" t="s">
        <v>2171</v>
      </c>
      <c r="I814" s="633" t="s">
        <v>246</v>
      </c>
      <c r="J814" s="633" t="s">
        <v>2172</v>
      </c>
      <c r="K814" s="633"/>
      <c r="L814" s="635">
        <v>162.54180600939401</v>
      </c>
      <c r="M814" s="635">
        <v>1</v>
      </c>
      <c r="N814" s="636">
        <v>162.54180600939401</v>
      </c>
    </row>
    <row r="815" spans="1:14" ht="14.4" customHeight="1" x14ac:dyDescent="0.3">
      <c r="A815" s="631" t="s">
        <v>549</v>
      </c>
      <c r="B815" s="632" t="s">
        <v>551</v>
      </c>
      <c r="C815" s="633" t="s">
        <v>589</v>
      </c>
      <c r="D815" s="634" t="s">
        <v>590</v>
      </c>
      <c r="E815" s="633" t="s">
        <v>552</v>
      </c>
      <c r="F815" s="634" t="s">
        <v>553</v>
      </c>
      <c r="G815" s="633" t="s">
        <v>601</v>
      </c>
      <c r="H815" s="633" t="s">
        <v>2173</v>
      </c>
      <c r="I815" s="633" t="s">
        <v>2174</v>
      </c>
      <c r="J815" s="633" t="s">
        <v>2175</v>
      </c>
      <c r="K815" s="633" t="s">
        <v>961</v>
      </c>
      <c r="L815" s="635">
        <v>139.77000000000004</v>
      </c>
      <c r="M815" s="635">
        <v>5</v>
      </c>
      <c r="N815" s="636">
        <v>698.85000000000014</v>
      </c>
    </row>
    <row r="816" spans="1:14" ht="14.4" customHeight="1" x14ac:dyDescent="0.3">
      <c r="A816" s="631" t="s">
        <v>549</v>
      </c>
      <c r="B816" s="632" t="s">
        <v>551</v>
      </c>
      <c r="C816" s="633" t="s">
        <v>589</v>
      </c>
      <c r="D816" s="634" t="s">
        <v>590</v>
      </c>
      <c r="E816" s="633" t="s">
        <v>552</v>
      </c>
      <c r="F816" s="634" t="s">
        <v>553</v>
      </c>
      <c r="G816" s="633" t="s">
        <v>601</v>
      </c>
      <c r="H816" s="633" t="s">
        <v>2176</v>
      </c>
      <c r="I816" s="633" t="s">
        <v>2177</v>
      </c>
      <c r="J816" s="633" t="s">
        <v>2178</v>
      </c>
      <c r="K816" s="633" t="s">
        <v>2089</v>
      </c>
      <c r="L816" s="635">
        <v>109.23</v>
      </c>
      <c r="M816" s="635">
        <v>13</v>
      </c>
      <c r="N816" s="636">
        <v>1419.99</v>
      </c>
    </row>
    <row r="817" spans="1:14" ht="14.4" customHeight="1" x14ac:dyDescent="0.3">
      <c r="A817" s="631" t="s">
        <v>549</v>
      </c>
      <c r="B817" s="632" t="s">
        <v>551</v>
      </c>
      <c r="C817" s="633" t="s">
        <v>589</v>
      </c>
      <c r="D817" s="634" t="s">
        <v>590</v>
      </c>
      <c r="E817" s="633" t="s">
        <v>552</v>
      </c>
      <c r="F817" s="634" t="s">
        <v>553</v>
      </c>
      <c r="G817" s="633" t="s">
        <v>601</v>
      </c>
      <c r="H817" s="633" t="s">
        <v>2179</v>
      </c>
      <c r="I817" s="633" t="s">
        <v>2180</v>
      </c>
      <c r="J817" s="633" t="s">
        <v>2181</v>
      </c>
      <c r="K817" s="633" t="s">
        <v>2182</v>
      </c>
      <c r="L817" s="635">
        <v>158.34333333333333</v>
      </c>
      <c r="M817" s="635">
        <v>3</v>
      </c>
      <c r="N817" s="636">
        <v>475.03000000000003</v>
      </c>
    </row>
    <row r="818" spans="1:14" ht="14.4" customHeight="1" x14ac:dyDescent="0.3">
      <c r="A818" s="631" t="s">
        <v>549</v>
      </c>
      <c r="B818" s="632" t="s">
        <v>551</v>
      </c>
      <c r="C818" s="633" t="s">
        <v>589</v>
      </c>
      <c r="D818" s="634" t="s">
        <v>590</v>
      </c>
      <c r="E818" s="633" t="s">
        <v>552</v>
      </c>
      <c r="F818" s="634" t="s">
        <v>553</v>
      </c>
      <c r="G818" s="633" t="s">
        <v>601</v>
      </c>
      <c r="H818" s="633" t="s">
        <v>1088</v>
      </c>
      <c r="I818" s="633" t="s">
        <v>1089</v>
      </c>
      <c r="J818" s="633" t="s">
        <v>1090</v>
      </c>
      <c r="K818" s="633" t="s">
        <v>1091</v>
      </c>
      <c r="L818" s="635">
        <v>334.40875510821166</v>
      </c>
      <c r="M818" s="635">
        <v>7</v>
      </c>
      <c r="N818" s="636">
        <v>2340.8612857574817</v>
      </c>
    </row>
    <row r="819" spans="1:14" ht="14.4" customHeight="1" x14ac:dyDescent="0.3">
      <c r="A819" s="631" t="s">
        <v>549</v>
      </c>
      <c r="B819" s="632" t="s">
        <v>551</v>
      </c>
      <c r="C819" s="633" t="s">
        <v>589</v>
      </c>
      <c r="D819" s="634" t="s">
        <v>590</v>
      </c>
      <c r="E819" s="633" t="s">
        <v>552</v>
      </c>
      <c r="F819" s="634" t="s">
        <v>553</v>
      </c>
      <c r="G819" s="633" t="s">
        <v>601</v>
      </c>
      <c r="H819" s="633" t="s">
        <v>1092</v>
      </c>
      <c r="I819" s="633" t="s">
        <v>1093</v>
      </c>
      <c r="J819" s="633" t="s">
        <v>1094</v>
      </c>
      <c r="K819" s="633" t="s">
        <v>1095</v>
      </c>
      <c r="L819" s="635">
        <v>339.94</v>
      </c>
      <c r="M819" s="635">
        <v>2</v>
      </c>
      <c r="N819" s="636">
        <v>679.88</v>
      </c>
    </row>
    <row r="820" spans="1:14" ht="14.4" customHeight="1" x14ac:dyDescent="0.3">
      <c r="A820" s="631" t="s">
        <v>549</v>
      </c>
      <c r="B820" s="632" t="s">
        <v>551</v>
      </c>
      <c r="C820" s="633" t="s">
        <v>589</v>
      </c>
      <c r="D820" s="634" t="s">
        <v>590</v>
      </c>
      <c r="E820" s="633" t="s">
        <v>552</v>
      </c>
      <c r="F820" s="634" t="s">
        <v>553</v>
      </c>
      <c r="G820" s="633" t="s">
        <v>601</v>
      </c>
      <c r="H820" s="633" t="s">
        <v>2183</v>
      </c>
      <c r="I820" s="633" t="s">
        <v>246</v>
      </c>
      <c r="J820" s="633" t="s">
        <v>2184</v>
      </c>
      <c r="K820" s="633"/>
      <c r="L820" s="635">
        <v>36.583622485089577</v>
      </c>
      <c r="M820" s="635">
        <v>2</v>
      </c>
      <c r="N820" s="636">
        <v>73.167244970179155</v>
      </c>
    </row>
    <row r="821" spans="1:14" ht="14.4" customHeight="1" x14ac:dyDescent="0.3">
      <c r="A821" s="631" t="s">
        <v>549</v>
      </c>
      <c r="B821" s="632" t="s">
        <v>551</v>
      </c>
      <c r="C821" s="633" t="s">
        <v>589</v>
      </c>
      <c r="D821" s="634" t="s">
        <v>590</v>
      </c>
      <c r="E821" s="633" t="s">
        <v>552</v>
      </c>
      <c r="F821" s="634" t="s">
        <v>553</v>
      </c>
      <c r="G821" s="633" t="s">
        <v>601</v>
      </c>
      <c r="H821" s="633" t="s">
        <v>1879</v>
      </c>
      <c r="I821" s="633" t="s">
        <v>1880</v>
      </c>
      <c r="J821" s="633" t="s">
        <v>1881</v>
      </c>
      <c r="K821" s="633" t="s">
        <v>1882</v>
      </c>
      <c r="L821" s="635">
        <v>32.94</v>
      </c>
      <c r="M821" s="635">
        <v>2</v>
      </c>
      <c r="N821" s="636">
        <v>65.88</v>
      </c>
    </row>
    <row r="822" spans="1:14" ht="14.4" customHeight="1" x14ac:dyDescent="0.3">
      <c r="A822" s="631" t="s">
        <v>549</v>
      </c>
      <c r="B822" s="632" t="s">
        <v>551</v>
      </c>
      <c r="C822" s="633" t="s">
        <v>589</v>
      </c>
      <c r="D822" s="634" t="s">
        <v>590</v>
      </c>
      <c r="E822" s="633" t="s">
        <v>552</v>
      </c>
      <c r="F822" s="634" t="s">
        <v>553</v>
      </c>
      <c r="G822" s="633" t="s">
        <v>601</v>
      </c>
      <c r="H822" s="633" t="s">
        <v>2185</v>
      </c>
      <c r="I822" s="633" t="s">
        <v>2186</v>
      </c>
      <c r="J822" s="633" t="s">
        <v>2187</v>
      </c>
      <c r="K822" s="633" t="s">
        <v>728</v>
      </c>
      <c r="L822" s="635">
        <v>31.04</v>
      </c>
      <c r="M822" s="635">
        <v>2</v>
      </c>
      <c r="N822" s="636">
        <v>62.08</v>
      </c>
    </row>
    <row r="823" spans="1:14" ht="14.4" customHeight="1" x14ac:dyDescent="0.3">
      <c r="A823" s="631" t="s">
        <v>549</v>
      </c>
      <c r="B823" s="632" t="s">
        <v>551</v>
      </c>
      <c r="C823" s="633" t="s">
        <v>589</v>
      </c>
      <c r="D823" s="634" t="s">
        <v>590</v>
      </c>
      <c r="E823" s="633" t="s">
        <v>552</v>
      </c>
      <c r="F823" s="634" t="s">
        <v>553</v>
      </c>
      <c r="G823" s="633" t="s">
        <v>601</v>
      </c>
      <c r="H823" s="633" t="s">
        <v>732</v>
      </c>
      <c r="I823" s="633" t="s">
        <v>733</v>
      </c>
      <c r="J823" s="633" t="s">
        <v>734</v>
      </c>
      <c r="K823" s="633" t="s">
        <v>735</v>
      </c>
      <c r="L823" s="635">
        <v>20.024999999999999</v>
      </c>
      <c r="M823" s="635">
        <v>40</v>
      </c>
      <c r="N823" s="636">
        <v>801</v>
      </c>
    </row>
    <row r="824" spans="1:14" ht="14.4" customHeight="1" x14ac:dyDescent="0.3">
      <c r="A824" s="631" t="s">
        <v>549</v>
      </c>
      <c r="B824" s="632" t="s">
        <v>551</v>
      </c>
      <c r="C824" s="633" t="s">
        <v>589</v>
      </c>
      <c r="D824" s="634" t="s">
        <v>590</v>
      </c>
      <c r="E824" s="633" t="s">
        <v>552</v>
      </c>
      <c r="F824" s="634" t="s">
        <v>553</v>
      </c>
      <c r="G824" s="633" t="s">
        <v>601</v>
      </c>
      <c r="H824" s="633" t="s">
        <v>2188</v>
      </c>
      <c r="I824" s="633" t="s">
        <v>246</v>
      </c>
      <c r="J824" s="633" t="s">
        <v>2189</v>
      </c>
      <c r="K824" s="633"/>
      <c r="L824" s="635">
        <v>96.257196866106</v>
      </c>
      <c r="M824" s="635">
        <v>2</v>
      </c>
      <c r="N824" s="636">
        <v>192.514393732212</v>
      </c>
    </row>
    <row r="825" spans="1:14" ht="14.4" customHeight="1" x14ac:dyDescent="0.3">
      <c r="A825" s="631" t="s">
        <v>549</v>
      </c>
      <c r="B825" s="632" t="s">
        <v>551</v>
      </c>
      <c r="C825" s="633" t="s">
        <v>589</v>
      </c>
      <c r="D825" s="634" t="s">
        <v>590</v>
      </c>
      <c r="E825" s="633" t="s">
        <v>552</v>
      </c>
      <c r="F825" s="634" t="s">
        <v>553</v>
      </c>
      <c r="G825" s="633" t="s">
        <v>601</v>
      </c>
      <c r="H825" s="633" t="s">
        <v>1100</v>
      </c>
      <c r="I825" s="633" t="s">
        <v>1100</v>
      </c>
      <c r="J825" s="633" t="s">
        <v>1101</v>
      </c>
      <c r="K825" s="633" t="s">
        <v>1102</v>
      </c>
      <c r="L825" s="635">
        <v>649.83909234231078</v>
      </c>
      <c r="M825" s="635">
        <v>12</v>
      </c>
      <c r="N825" s="636">
        <v>7798.0691081077293</v>
      </c>
    </row>
    <row r="826" spans="1:14" ht="14.4" customHeight="1" x14ac:dyDescent="0.3">
      <c r="A826" s="631" t="s">
        <v>549</v>
      </c>
      <c r="B826" s="632" t="s">
        <v>551</v>
      </c>
      <c r="C826" s="633" t="s">
        <v>589</v>
      </c>
      <c r="D826" s="634" t="s">
        <v>590</v>
      </c>
      <c r="E826" s="633" t="s">
        <v>552</v>
      </c>
      <c r="F826" s="634" t="s">
        <v>553</v>
      </c>
      <c r="G826" s="633" t="s">
        <v>601</v>
      </c>
      <c r="H826" s="633" t="s">
        <v>2190</v>
      </c>
      <c r="I826" s="633" t="s">
        <v>246</v>
      </c>
      <c r="J826" s="633" t="s">
        <v>2191</v>
      </c>
      <c r="K826" s="633"/>
      <c r="L826" s="635">
        <v>852.01</v>
      </c>
      <c r="M826" s="635">
        <v>1</v>
      </c>
      <c r="N826" s="636">
        <v>852.01</v>
      </c>
    </row>
    <row r="827" spans="1:14" ht="14.4" customHeight="1" x14ac:dyDescent="0.3">
      <c r="A827" s="631" t="s">
        <v>549</v>
      </c>
      <c r="B827" s="632" t="s">
        <v>551</v>
      </c>
      <c r="C827" s="633" t="s">
        <v>589</v>
      </c>
      <c r="D827" s="634" t="s">
        <v>590</v>
      </c>
      <c r="E827" s="633" t="s">
        <v>552</v>
      </c>
      <c r="F827" s="634" t="s">
        <v>553</v>
      </c>
      <c r="G827" s="633" t="s">
        <v>601</v>
      </c>
      <c r="H827" s="633" t="s">
        <v>1390</v>
      </c>
      <c r="I827" s="633" t="s">
        <v>1390</v>
      </c>
      <c r="J827" s="633" t="s">
        <v>1391</v>
      </c>
      <c r="K827" s="633" t="s">
        <v>1392</v>
      </c>
      <c r="L827" s="635">
        <v>775.46</v>
      </c>
      <c r="M827" s="635">
        <v>3</v>
      </c>
      <c r="N827" s="636">
        <v>2326.38</v>
      </c>
    </row>
    <row r="828" spans="1:14" ht="14.4" customHeight="1" x14ac:dyDescent="0.3">
      <c r="A828" s="631" t="s">
        <v>549</v>
      </c>
      <c r="B828" s="632" t="s">
        <v>551</v>
      </c>
      <c r="C828" s="633" t="s">
        <v>589</v>
      </c>
      <c r="D828" s="634" t="s">
        <v>590</v>
      </c>
      <c r="E828" s="633" t="s">
        <v>552</v>
      </c>
      <c r="F828" s="634" t="s">
        <v>553</v>
      </c>
      <c r="G828" s="633" t="s">
        <v>601</v>
      </c>
      <c r="H828" s="633" t="s">
        <v>1622</v>
      </c>
      <c r="I828" s="633" t="s">
        <v>1623</v>
      </c>
      <c r="J828" s="633" t="s">
        <v>1624</v>
      </c>
      <c r="K828" s="633" t="s">
        <v>1625</v>
      </c>
      <c r="L828" s="635">
        <v>76.520799999999994</v>
      </c>
      <c r="M828" s="635">
        <v>10</v>
      </c>
      <c r="N828" s="636">
        <v>765.20799999999997</v>
      </c>
    </row>
    <row r="829" spans="1:14" ht="14.4" customHeight="1" x14ac:dyDescent="0.3">
      <c r="A829" s="631" t="s">
        <v>549</v>
      </c>
      <c r="B829" s="632" t="s">
        <v>551</v>
      </c>
      <c r="C829" s="633" t="s">
        <v>589</v>
      </c>
      <c r="D829" s="634" t="s">
        <v>590</v>
      </c>
      <c r="E829" s="633" t="s">
        <v>552</v>
      </c>
      <c r="F829" s="634" t="s">
        <v>553</v>
      </c>
      <c r="G829" s="633" t="s">
        <v>601</v>
      </c>
      <c r="H829" s="633" t="s">
        <v>736</v>
      </c>
      <c r="I829" s="633" t="s">
        <v>737</v>
      </c>
      <c r="J829" s="633" t="s">
        <v>738</v>
      </c>
      <c r="K829" s="633" t="s">
        <v>739</v>
      </c>
      <c r="L829" s="635">
        <v>51.04982903238178</v>
      </c>
      <c r="M829" s="635">
        <v>2</v>
      </c>
      <c r="N829" s="636">
        <v>102.09965806476356</v>
      </c>
    </row>
    <row r="830" spans="1:14" ht="14.4" customHeight="1" x14ac:dyDescent="0.3">
      <c r="A830" s="631" t="s">
        <v>549</v>
      </c>
      <c r="B830" s="632" t="s">
        <v>551</v>
      </c>
      <c r="C830" s="633" t="s">
        <v>589</v>
      </c>
      <c r="D830" s="634" t="s">
        <v>590</v>
      </c>
      <c r="E830" s="633" t="s">
        <v>552</v>
      </c>
      <c r="F830" s="634" t="s">
        <v>553</v>
      </c>
      <c r="G830" s="633" t="s">
        <v>601</v>
      </c>
      <c r="H830" s="633" t="s">
        <v>2192</v>
      </c>
      <c r="I830" s="633" t="s">
        <v>2193</v>
      </c>
      <c r="J830" s="633" t="s">
        <v>2194</v>
      </c>
      <c r="K830" s="633" t="s">
        <v>2195</v>
      </c>
      <c r="L830" s="635">
        <v>152.87955319180216</v>
      </c>
      <c r="M830" s="635">
        <v>6</v>
      </c>
      <c r="N830" s="636">
        <v>917.27731915081301</v>
      </c>
    </row>
    <row r="831" spans="1:14" ht="14.4" customHeight="1" x14ac:dyDescent="0.3">
      <c r="A831" s="631" t="s">
        <v>549</v>
      </c>
      <c r="B831" s="632" t="s">
        <v>551</v>
      </c>
      <c r="C831" s="633" t="s">
        <v>589</v>
      </c>
      <c r="D831" s="634" t="s">
        <v>590</v>
      </c>
      <c r="E831" s="633" t="s">
        <v>552</v>
      </c>
      <c r="F831" s="634" t="s">
        <v>553</v>
      </c>
      <c r="G831" s="633" t="s">
        <v>601</v>
      </c>
      <c r="H831" s="633" t="s">
        <v>1883</v>
      </c>
      <c r="I831" s="633" t="s">
        <v>1884</v>
      </c>
      <c r="J831" s="633" t="s">
        <v>1885</v>
      </c>
      <c r="K831" s="633"/>
      <c r="L831" s="635">
        <v>643.59764091736338</v>
      </c>
      <c r="M831" s="635">
        <v>2</v>
      </c>
      <c r="N831" s="636">
        <v>1287.1952818347268</v>
      </c>
    </row>
    <row r="832" spans="1:14" ht="14.4" customHeight="1" x14ac:dyDescent="0.3">
      <c r="A832" s="631" t="s">
        <v>549</v>
      </c>
      <c r="B832" s="632" t="s">
        <v>551</v>
      </c>
      <c r="C832" s="633" t="s">
        <v>589</v>
      </c>
      <c r="D832" s="634" t="s">
        <v>590</v>
      </c>
      <c r="E832" s="633" t="s">
        <v>552</v>
      </c>
      <c r="F832" s="634" t="s">
        <v>553</v>
      </c>
      <c r="G832" s="633" t="s">
        <v>601</v>
      </c>
      <c r="H832" s="633" t="s">
        <v>2196</v>
      </c>
      <c r="I832" s="633" t="s">
        <v>246</v>
      </c>
      <c r="J832" s="633" t="s">
        <v>2197</v>
      </c>
      <c r="K832" s="633"/>
      <c r="L832" s="635">
        <v>37.701261366918587</v>
      </c>
      <c r="M832" s="635">
        <v>10</v>
      </c>
      <c r="N832" s="636">
        <v>377.01261366918584</v>
      </c>
    </row>
    <row r="833" spans="1:14" ht="14.4" customHeight="1" x14ac:dyDescent="0.3">
      <c r="A833" s="631" t="s">
        <v>549</v>
      </c>
      <c r="B833" s="632" t="s">
        <v>551</v>
      </c>
      <c r="C833" s="633" t="s">
        <v>589</v>
      </c>
      <c r="D833" s="634" t="s">
        <v>590</v>
      </c>
      <c r="E833" s="633" t="s">
        <v>552</v>
      </c>
      <c r="F833" s="634" t="s">
        <v>553</v>
      </c>
      <c r="G833" s="633" t="s">
        <v>601</v>
      </c>
      <c r="H833" s="633" t="s">
        <v>1630</v>
      </c>
      <c r="I833" s="633" t="s">
        <v>1631</v>
      </c>
      <c r="J833" s="633" t="s">
        <v>1624</v>
      </c>
      <c r="K833" s="633" t="s">
        <v>1632</v>
      </c>
      <c r="L833" s="635">
        <v>52.440007344173104</v>
      </c>
      <c r="M833" s="635">
        <v>40</v>
      </c>
      <c r="N833" s="636">
        <v>2097.6002937669241</v>
      </c>
    </row>
    <row r="834" spans="1:14" ht="14.4" customHeight="1" x14ac:dyDescent="0.3">
      <c r="A834" s="631" t="s">
        <v>549</v>
      </c>
      <c r="B834" s="632" t="s">
        <v>551</v>
      </c>
      <c r="C834" s="633" t="s">
        <v>589</v>
      </c>
      <c r="D834" s="634" t="s">
        <v>590</v>
      </c>
      <c r="E834" s="633" t="s">
        <v>552</v>
      </c>
      <c r="F834" s="634" t="s">
        <v>553</v>
      </c>
      <c r="G834" s="633" t="s">
        <v>601</v>
      </c>
      <c r="H834" s="633" t="s">
        <v>2198</v>
      </c>
      <c r="I834" s="633" t="s">
        <v>2199</v>
      </c>
      <c r="J834" s="633" t="s">
        <v>2200</v>
      </c>
      <c r="K834" s="633" t="s">
        <v>2201</v>
      </c>
      <c r="L834" s="635">
        <v>90.969491582608399</v>
      </c>
      <c r="M834" s="635">
        <v>5</v>
      </c>
      <c r="N834" s="636">
        <v>454.84745791304198</v>
      </c>
    </row>
    <row r="835" spans="1:14" ht="14.4" customHeight="1" x14ac:dyDescent="0.3">
      <c r="A835" s="631" t="s">
        <v>549</v>
      </c>
      <c r="B835" s="632" t="s">
        <v>551</v>
      </c>
      <c r="C835" s="633" t="s">
        <v>589</v>
      </c>
      <c r="D835" s="634" t="s">
        <v>590</v>
      </c>
      <c r="E835" s="633" t="s">
        <v>552</v>
      </c>
      <c r="F835" s="634" t="s">
        <v>553</v>
      </c>
      <c r="G835" s="633" t="s">
        <v>601</v>
      </c>
      <c r="H835" s="633" t="s">
        <v>2202</v>
      </c>
      <c r="I835" s="633" t="s">
        <v>2203</v>
      </c>
      <c r="J835" s="633" t="s">
        <v>2204</v>
      </c>
      <c r="K835" s="633" t="s">
        <v>1790</v>
      </c>
      <c r="L835" s="635">
        <v>942.17012448063417</v>
      </c>
      <c r="M835" s="635">
        <v>9</v>
      </c>
      <c r="N835" s="636">
        <v>8479.5311203257079</v>
      </c>
    </row>
    <row r="836" spans="1:14" ht="14.4" customHeight="1" x14ac:dyDescent="0.3">
      <c r="A836" s="631" t="s">
        <v>549</v>
      </c>
      <c r="B836" s="632" t="s">
        <v>551</v>
      </c>
      <c r="C836" s="633" t="s">
        <v>589</v>
      </c>
      <c r="D836" s="634" t="s">
        <v>590</v>
      </c>
      <c r="E836" s="633" t="s">
        <v>552</v>
      </c>
      <c r="F836" s="634" t="s">
        <v>553</v>
      </c>
      <c r="G836" s="633" t="s">
        <v>601</v>
      </c>
      <c r="H836" s="633" t="s">
        <v>2205</v>
      </c>
      <c r="I836" s="633" t="s">
        <v>2206</v>
      </c>
      <c r="J836" s="633" t="s">
        <v>734</v>
      </c>
      <c r="K836" s="633" t="s">
        <v>695</v>
      </c>
      <c r="L836" s="635">
        <v>19.058756127381926</v>
      </c>
      <c r="M836" s="635">
        <v>35</v>
      </c>
      <c r="N836" s="636">
        <v>667.05646445836737</v>
      </c>
    </row>
    <row r="837" spans="1:14" ht="14.4" customHeight="1" x14ac:dyDescent="0.3">
      <c r="A837" s="631" t="s">
        <v>549</v>
      </c>
      <c r="B837" s="632" t="s">
        <v>551</v>
      </c>
      <c r="C837" s="633" t="s">
        <v>589</v>
      </c>
      <c r="D837" s="634" t="s">
        <v>590</v>
      </c>
      <c r="E837" s="633" t="s">
        <v>552</v>
      </c>
      <c r="F837" s="634" t="s">
        <v>553</v>
      </c>
      <c r="G837" s="633" t="s">
        <v>601</v>
      </c>
      <c r="H837" s="633" t="s">
        <v>2207</v>
      </c>
      <c r="I837" s="633" t="s">
        <v>2208</v>
      </c>
      <c r="J837" s="633" t="s">
        <v>2209</v>
      </c>
      <c r="K837" s="633" t="s">
        <v>2210</v>
      </c>
      <c r="L837" s="635">
        <v>33.299999999999997</v>
      </c>
      <c r="M837" s="635">
        <v>10</v>
      </c>
      <c r="N837" s="636">
        <v>333</v>
      </c>
    </row>
    <row r="838" spans="1:14" ht="14.4" customHeight="1" x14ac:dyDescent="0.3">
      <c r="A838" s="631" t="s">
        <v>549</v>
      </c>
      <c r="B838" s="632" t="s">
        <v>551</v>
      </c>
      <c r="C838" s="633" t="s">
        <v>589</v>
      </c>
      <c r="D838" s="634" t="s">
        <v>590</v>
      </c>
      <c r="E838" s="633" t="s">
        <v>552</v>
      </c>
      <c r="F838" s="634" t="s">
        <v>553</v>
      </c>
      <c r="G838" s="633" t="s">
        <v>601</v>
      </c>
      <c r="H838" s="633" t="s">
        <v>2211</v>
      </c>
      <c r="I838" s="633" t="s">
        <v>2212</v>
      </c>
      <c r="J838" s="633" t="s">
        <v>2213</v>
      </c>
      <c r="K838" s="633" t="s">
        <v>2214</v>
      </c>
      <c r="L838" s="635">
        <v>91.839949576071689</v>
      </c>
      <c r="M838" s="635">
        <v>10</v>
      </c>
      <c r="N838" s="636">
        <v>918.39949576071695</v>
      </c>
    </row>
    <row r="839" spans="1:14" ht="14.4" customHeight="1" x14ac:dyDescent="0.3">
      <c r="A839" s="631" t="s">
        <v>549</v>
      </c>
      <c r="B839" s="632" t="s">
        <v>551</v>
      </c>
      <c r="C839" s="633" t="s">
        <v>589</v>
      </c>
      <c r="D839" s="634" t="s">
        <v>590</v>
      </c>
      <c r="E839" s="633" t="s">
        <v>552</v>
      </c>
      <c r="F839" s="634" t="s">
        <v>553</v>
      </c>
      <c r="G839" s="633" t="s">
        <v>601</v>
      </c>
      <c r="H839" s="633" t="s">
        <v>1886</v>
      </c>
      <c r="I839" s="633" t="s">
        <v>1887</v>
      </c>
      <c r="J839" s="633" t="s">
        <v>1888</v>
      </c>
      <c r="K839" s="633" t="s">
        <v>1889</v>
      </c>
      <c r="L839" s="635">
        <v>2908.3600000000006</v>
      </c>
      <c r="M839" s="635">
        <v>2</v>
      </c>
      <c r="N839" s="636">
        <v>5816.7200000000012</v>
      </c>
    </row>
    <row r="840" spans="1:14" ht="14.4" customHeight="1" x14ac:dyDescent="0.3">
      <c r="A840" s="631" t="s">
        <v>549</v>
      </c>
      <c r="B840" s="632" t="s">
        <v>551</v>
      </c>
      <c r="C840" s="633" t="s">
        <v>589</v>
      </c>
      <c r="D840" s="634" t="s">
        <v>590</v>
      </c>
      <c r="E840" s="633" t="s">
        <v>552</v>
      </c>
      <c r="F840" s="634" t="s">
        <v>553</v>
      </c>
      <c r="G840" s="633" t="s">
        <v>601</v>
      </c>
      <c r="H840" s="633" t="s">
        <v>2215</v>
      </c>
      <c r="I840" s="633" t="s">
        <v>246</v>
      </c>
      <c r="J840" s="633" t="s">
        <v>2216</v>
      </c>
      <c r="K840" s="633"/>
      <c r="L840" s="635">
        <v>459.60259937461888</v>
      </c>
      <c r="M840" s="635">
        <v>1</v>
      </c>
      <c r="N840" s="636">
        <v>459.60259937461888</v>
      </c>
    </row>
    <row r="841" spans="1:14" ht="14.4" customHeight="1" x14ac:dyDescent="0.3">
      <c r="A841" s="631" t="s">
        <v>549</v>
      </c>
      <c r="B841" s="632" t="s">
        <v>551</v>
      </c>
      <c r="C841" s="633" t="s">
        <v>589</v>
      </c>
      <c r="D841" s="634" t="s">
        <v>590</v>
      </c>
      <c r="E841" s="633" t="s">
        <v>552</v>
      </c>
      <c r="F841" s="634" t="s">
        <v>553</v>
      </c>
      <c r="G841" s="633" t="s">
        <v>601</v>
      </c>
      <c r="H841" s="633" t="s">
        <v>747</v>
      </c>
      <c r="I841" s="633" t="s">
        <v>748</v>
      </c>
      <c r="J841" s="633" t="s">
        <v>738</v>
      </c>
      <c r="K841" s="633" t="s">
        <v>749</v>
      </c>
      <c r="L841" s="635">
        <v>51.049727109179905</v>
      </c>
      <c r="M841" s="635">
        <v>2</v>
      </c>
      <c r="N841" s="636">
        <v>102.09945421835981</v>
      </c>
    </row>
    <row r="842" spans="1:14" ht="14.4" customHeight="1" x14ac:dyDescent="0.3">
      <c r="A842" s="631" t="s">
        <v>549</v>
      </c>
      <c r="B842" s="632" t="s">
        <v>551</v>
      </c>
      <c r="C842" s="633" t="s">
        <v>589</v>
      </c>
      <c r="D842" s="634" t="s">
        <v>590</v>
      </c>
      <c r="E842" s="633" t="s">
        <v>552</v>
      </c>
      <c r="F842" s="634" t="s">
        <v>553</v>
      </c>
      <c r="G842" s="633" t="s">
        <v>601</v>
      </c>
      <c r="H842" s="633" t="s">
        <v>2217</v>
      </c>
      <c r="I842" s="633" t="s">
        <v>2218</v>
      </c>
      <c r="J842" s="633" t="s">
        <v>2219</v>
      </c>
      <c r="K842" s="633" t="s">
        <v>2220</v>
      </c>
      <c r="L842" s="635">
        <v>93.449675406993606</v>
      </c>
      <c r="M842" s="635">
        <v>4</v>
      </c>
      <c r="N842" s="636">
        <v>373.79870162797442</v>
      </c>
    </row>
    <row r="843" spans="1:14" ht="14.4" customHeight="1" x14ac:dyDescent="0.3">
      <c r="A843" s="631" t="s">
        <v>549</v>
      </c>
      <c r="B843" s="632" t="s">
        <v>551</v>
      </c>
      <c r="C843" s="633" t="s">
        <v>589</v>
      </c>
      <c r="D843" s="634" t="s">
        <v>590</v>
      </c>
      <c r="E843" s="633" t="s">
        <v>552</v>
      </c>
      <c r="F843" s="634" t="s">
        <v>553</v>
      </c>
      <c r="G843" s="633" t="s">
        <v>601</v>
      </c>
      <c r="H843" s="633" t="s">
        <v>770</v>
      </c>
      <c r="I843" s="633" t="s">
        <v>771</v>
      </c>
      <c r="J843" s="633" t="s">
        <v>772</v>
      </c>
      <c r="K843" s="633" t="s">
        <v>773</v>
      </c>
      <c r="L843" s="635">
        <v>34.42</v>
      </c>
      <c r="M843" s="635">
        <v>120</v>
      </c>
      <c r="N843" s="636">
        <v>4130.4000000000005</v>
      </c>
    </row>
    <row r="844" spans="1:14" ht="14.4" customHeight="1" x14ac:dyDescent="0.3">
      <c r="A844" s="631" t="s">
        <v>549</v>
      </c>
      <c r="B844" s="632" t="s">
        <v>551</v>
      </c>
      <c r="C844" s="633" t="s">
        <v>589</v>
      </c>
      <c r="D844" s="634" t="s">
        <v>590</v>
      </c>
      <c r="E844" s="633" t="s">
        <v>552</v>
      </c>
      <c r="F844" s="634" t="s">
        <v>553</v>
      </c>
      <c r="G844" s="633" t="s">
        <v>601</v>
      </c>
      <c r="H844" s="633" t="s">
        <v>774</v>
      </c>
      <c r="I844" s="633" t="s">
        <v>775</v>
      </c>
      <c r="J844" s="633" t="s">
        <v>776</v>
      </c>
      <c r="K844" s="633" t="s">
        <v>695</v>
      </c>
      <c r="L844" s="635">
        <v>12.510000000000002</v>
      </c>
      <c r="M844" s="635">
        <v>90</v>
      </c>
      <c r="N844" s="636">
        <v>1125.9000000000001</v>
      </c>
    </row>
    <row r="845" spans="1:14" ht="14.4" customHeight="1" x14ac:dyDescent="0.3">
      <c r="A845" s="631" t="s">
        <v>549</v>
      </c>
      <c r="B845" s="632" t="s">
        <v>551</v>
      </c>
      <c r="C845" s="633" t="s">
        <v>589</v>
      </c>
      <c r="D845" s="634" t="s">
        <v>590</v>
      </c>
      <c r="E845" s="633" t="s">
        <v>552</v>
      </c>
      <c r="F845" s="634" t="s">
        <v>553</v>
      </c>
      <c r="G845" s="633" t="s">
        <v>601</v>
      </c>
      <c r="H845" s="633" t="s">
        <v>2221</v>
      </c>
      <c r="I845" s="633" t="s">
        <v>2222</v>
      </c>
      <c r="J845" s="633" t="s">
        <v>772</v>
      </c>
      <c r="K845" s="633" t="s">
        <v>735</v>
      </c>
      <c r="L845" s="635">
        <v>48.55</v>
      </c>
      <c r="M845" s="635">
        <v>20</v>
      </c>
      <c r="N845" s="636">
        <v>971</v>
      </c>
    </row>
    <row r="846" spans="1:14" ht="14.4" customHeight="1" x14ac:dyDescent="0.3">
      <c r="A846" s="631" t="s">
        <v>549</v>
      </c>
      <c r="B846" s="632" t="s">
        <v>551</v>
      </c>
      <c r="C846" s="633" t="s">
        <v>589</v>
      </c>
      <c r="D846" s="634" t="s">
        <v>590</v>
      </c>
      <c r="E846" s="633" t="s">
        <v>552</v>
      </c>
      <c r="F846" s="634" t="s">
        <v>553</v>
      </c>
      <c r="G846" s="633" t="s">
        <v>601</v>
      </c>
      <c r="H846" s="633" t="s">
        <v>777</v>
      </c>
      <c r="I846" s="633" t="s">
        <v>778</v>
      </c>
      <c r="J846" s="633" t="s">
        <v>779</v>
      </c>
      <c r="K846" s="633" t="s">
        <v>735</v>
      </c>
      <c r="L846" s="635">
        <v>29.72</v>
      </c>
      <c r="M846" s="635">
        <v>160</v>
      </c>
      <c r="N846" s="636">
        <v>4755.2</v>
      </c>
    </row>
    <row r="847" spans="1:14" ht="14.4" customHeight="1" x14ac:dyDescent="0.3">
      <c r="A847" s="631" t="s">
        <v>549</v>
      </c>
      <c r="B847" s="632" t="s">
        <v>551</v>
      </c>
      <c r="C847" s="633" t="s">
        <v>589</v>
      </c>
      <c r="D847" s="634" t="s">
        <v>590</v>
      </c>
      <c r="E847" s="633" t="s">
        <v>552</v>
      </c>
      <c r="F847" s="634" t="s">
        <v>553</v>
      </c>
      <c r="G847" s="633" t="s">
        <v>601</v>
      </c>
      <c r="H847" s="633" t="s">
        <v>1115</v>
      </c>
      <c r="I847" s="633" t="s">
        <v>246</v>
      </c>
      <c r="J847" s="633" t="s">
        <v>1116</v>
      </c>
      <c r="K847" s="633"/>
      <c r="L847" s="635">
        <v>209.02099642780749</v>
      </c>
      <c r="M847" s="635">
        <v>10</v>
      </c>
      <c r="N847" s="636">
        <v>2090.2099642780749</v>
      </c>
    </row>
    <row r="848" spans="1:14" ht="14.4" customHeight="1" x14ac:dyDescent="0.3">
      <c r="A848" s="631" t="s">
        <v>549</v>
      </c>
      <c r="B848" s="632" t="s">
        <v>551</v>
      </c>
      <c r="C848" s="633" t="s">
        <v>589</v>
      </c>
      <c r="D848" s="634" t="s">
        <v>590</v>
      </c>
      <c r="E848" s="633" t="s">
        <v>552</v>
      </c>
      <c r="F848" s="634" t="s">
        <v>553</v>
      </c>
      <c r="G848" s="633" t="s">
        <v>601</v>
      </c>
      <c r="H848" s="633" t="s">
        <v>788</v>
      </c>
      <c r="I848" s="633" t="s">
        <v>246</v>
      </c>
      <c r="J848" s="633" t="s">
        <v>789</v>
      </c>
      <c r="K848" s="633"/>
      <c r="L848" s="635">
        <v>458.8273849380717</v>
      </c>
      <c r="M848" s="635">
        <v>3</v>
      </c>
      <c r="N848" s="636">
        <v>1376.4821548142152</v>
      </c>
    </row>
    <row r="849" spans="1:14" ht="14.4" customHeight="1" x14ac:dyDescent="0.3">
      <c r="A849" s="631" t="s">
        <v>549</v>
      </c>
      <c r="B849" s="632" t="s">
        <v>551</v>
      </c>
      <c r="C849" s="633" t="s">
        <v>589</v>
      </c>
      <c r="D849" s="634" t="s">
        <v>590</v>
      </c>
      <c r="E849" s="633" t="s">
        <v>552</v>
      </c>
      <c r="F849" s="634" t="s">
        <v>553</v>
      </c>
      <c r="G849" s="633" t="s">
        <v>601</v>
      </c>
      <c r="H849" s="633" t="s">
        <v>1639</v>
      </c>
      <c r="I849" s="633" t="s">
        <v>246</v>
      </c>
      <c r="J849" s="633" t="s">
        <v>1640</v>
      </c>
      <c r="K849" s="633"/>
      <c r="L849" s="635">
        <v>220.13784237164288</v>
      </c>
      <c r="M849" s="635">
        <v>1</v>
      </c>
      <c r="N849" s="636">
        <v>220.13784237164288</v>
      </c>
    </row>
    <row r="850" spans="1:14" ht="14.4" customHeight="1" x14ac:dyDescent="0.3">
      <c r="A850" s="631" t="s">
        <v>549</v>
      </c>
      <c r="B850" s="632" t="s">
        <v>551</v>
      </c>
      <c r="C850" s="633" t="s">
        <v>589</v>
      </c>
      <c r="D850" s="634" t="s">
        <v>590</v>
      </c>
      <c r="E850" s="633" t="s">
        <v>552</v>
      </c>
      <c r="F850" s="634" t="s">
        <v>553</v>
      </c>
      <c r="G850" s="633" t="s">
        <v>601</v>
      </c>
      <c r="H850" s="633" t="s">
        <v>2223</v>
      </c>
      <c r="I850" s="633" t="s">
        <v>246</v>
      </c>
      <c r="J850" s="633" t="s">
        <v>2224</v>
      </c>
      <c r="K850" s="633"/>
      <c r="L850" s="635">
        <v>386.61173372127456</v>
      </c>
      <c r="M850" s="635">
        <v>1</v>
      </c>
      <c r="N850" s="636">
        <v>386.61173372127456</v>
      </c>
    </row>
    <row r="851" spans="1:14" ht="14.4" customHeight="1" x14ac:dyDescent="0.3">
      <c r="A851" s="631" t="s">
        <v>549</v>
      </c>
      <c r="B851" s="632" t="s">
        <v>551</v>
      </c>
      <c r="C851" s="633" t="s">
        <v>589</v>
      </c>
      <c r="D851" s="634" t="s">
        <v>590</v>
      </c>
      <c r="E851" s="633" t="s">
        <v>552</v>
      </c>
      <c r="F851" s="634" t="s">
        <v>553</v>
      </c>
      <c r="G851" s="633" t="s">
        <v>601</v>
      </c>
      <c r="H851" s="633" t="s">
        <v>2225</v>
      </c>
      <c r="I851" s="633" t="s">
        <v>246</v>
      </c>
      <c r="J851" s="633" t="s">
        <v>2226</v>
      </c>
      <c r="K851" s="633"/>
      <c r="L851" s="635">
        <v>218.94425419570143</v>
      </c>
      <c r="M851" s="635">
        <v>2</v>
      </c>
      <c r="N851" s="636">
        <v>437.88850839140287</v>
      </c>
    </row>
    <row r="852" spans="1:14" ht="14.4" customHeight="1" x14ac:dyDescent="0.3">
      <c r="A852" s="631" t="s">
        <v>549</v>
      </c>
      <c r="B852" s="632" t="s">
        <v>551</v>
      </c>
      <c r="C852" s="633" t="s">
        <v>589</v>
      </c>
      <c r="D852" s="634" t="s">
        <v>590</v>
      </c>
      <c r="E852" s="633" t="s">
        <v>552</v>
      </c>
      <c r="F852" s="634" t="s">
        <v>553</v>
      </c>
      <c r="G852" s="633" t="s">
        <v>601</v>
      </c>
      <c r="H852" s="633" t="s">
        <v>796</v>
      </c>
      <c r="I852" s="633" t="s">
        <v>246</v>
      </c>
      <c r="J852" s="633" t="s">
        <v>797</v>
      </c>
      <c r="K852" s="633"/>
      <c r="L852" s="635">
        <v>294.59833829828062</v>
      </c>
      <c r="M852" s="635">
        <v>1</v>
      </c>
      <c r="N852" s="636">
        <v>294.59833829828062</v>
      </c>
    </row>
    <row r="853" spans="1:14" ht="14.4" customHeight="1" x14ac:dyDescent="0.3">
      <c r="A853" s="631" t="s">
        <v>549</v>
      </c>
      <c r="B853" s="632" t="s">
        <v>551</v>
      </c>
      <c r="C853" s="633" t="s">
        <v>589</v>
      </c>
      <c r="D853" s="634" t="s">
        <v>590</v>
      </c>
      <c r="E853" s="633" t="s">
        <v>552</v>
      </c>
      <c r="F853" s="634" t="s">
        <v>553</v>
      </c>
      <c r="G853" s="633" t="s">
        <v>601</v>
      </c>
      <c r="H853" s="633" t="s">
        <v>1403</v>
      </c>
      <c r="I853" s="633" t="s">
        <v>1404</v>
      </c>
      <c r="J853" s="633" t="s">
        <v>1374</v>
      </c>
      <c r="K853" s="633" t="s">
        <v>1405</v>
      </c>
      <c r="L853" s="635">
        <v>22.44</v>
      </c>
      <c r="M853" s="635">
        <v>1</v>
      </c>
      <c r="N853" s="636">
        <v>22.44</v>
      </c>
    </row>
    <row r="854" spans="1:14" ht="14.4" customHeight="1" x14ac:dyDescent="0.3">
      <c r="A854" s="631" t="s">
        <v>549</v>
      </c>
      <c r="B854" s="632" t="s">
        <v>551</v>
      </c>
      <c r="C854" s="633" t="s">
        <v>589</v>
      </c>
      <c r="D854" s="634" t="s">
        <v>590</v>
      </c>
      <c r="E854" s="633" t="s">
        <v>552</v>
      </c>
      <c r="F854" s="634" t="s">
        <v>553</v>
      </c>
      <c r="G854" s="633" t="s">
        <v>601</v>
      </c>
      <c r="H854" s="633" t="s">
        <v>1412</v>
      </c>
      <c r="I854" s="633" t="s">
        <v>246</v>
      </c>
      <c r="J854" s="633" t="s">
        <v>1413</v>
      </c>
      <c r="K854" s="633"/>
      <c r="L854" s="635">
        <v>56.807839843388066</v>
      </c>
      <c r="M854" s="635">
        <v>2</v>
      </c>
      <c r="N854" s="636">
        <v>113.61567968677613</v>
      </c>
    </row>
    <row r="855" spans="1:14" ht="14.4" customHeight="1" x14ac:dyDescent="0.3">
      <c r="A855" s="631" t="s">
        <v>549</v>
      </c>
      <c r="B855" s="632" t="s">
        <v>551</v>
      </c>
      <c r="C855" s="633" t="s">
        <v>589</v>
      </c>
      <c r="D855" s="634" t="s">
        <v>590</v>
      </c>
      <c r="E855" s="633" t="s">
        <v>552</v>
      </c>
      <c r="F855" s="634" t="s">
        <v>553</v>
      </c>
      <c r="G855" s="633" t="s">
        <v>601</v>
      </c>
      <c r="H855" s="633" t="s">
        <v>2227</v>
      </c>
      <c r="I855" s="633" t="s">
        <v>246</v>
      </c>
      <c r="J855" s="633" t="s">
        <v>2228</v>
      </c>
      <c r="K855" s="633"/>
      <c r="L855" s="635">
        <v>62.509827889912799</v>
      </c>
      <c r="M855" s="635">
        <v>2</v>
      </c>
      <c r="N855" s="636">
        <v>125.0196557798256</v>
      </c>
    </row>
    <row r="856" spans="1:14" ht="14.4" customHeight="1" x14ac:dyDescent="0.3">
      <c r="A856" s="631" t="s">
        <v>549</v>
      </c>
      <c r="B856" s="632" t="s">
        <v>551</v>
      </c>
      <c r="C856" s="633" t="s">
        <v>589</v>
      </c>
      <c r="D856" s="634" t="s">
        <v>590</v>
      </c>
      <c r="E856" s="633" t="s">
        <v>552</v>
      </c>
      <c r="F856" s="634" t="s">
        <v>553</v>
      </c>
      <c r="G856" s="633" t="s">
        <v>601</v>
      </c>
      <c r="H856" s="633" t="s">
        <v>2229</v>
      </c>
      <c r="I856" s="633" t="s">
        <v>246</v>
      </c>
      <c r="J856" s="633" t="s">
        <v>2230</v>
      </c>
      <c r="K856" s="633"/>
      <c r="L856" s="635">
        <v>151.60481878707401</v>
      </c>
      <c r="M856" s="635">
        <v>1</v>
      </c>
      <c r="N856" s="636">
        <v>151.60481878707401</v>
      </c>
    </row>
    <row r="857" spans="1:14" ht="14.4" customHeight="1" x14ac:dyDescent="0.3">
      <c r="A857" s="631" t="s">
        <v>549</v>
      </c>
      <c r="B857" s="632" t="s">
        <v>551</v>
      </c>
      <c r="C857" s="633" t="s">
        <v>589</v>
      </c>
      <c r="D857" s="634" t="s">
        <v>590</v>
      </c>
      <c r="E857" s="633" t="s">
        <v>552</v>
      </c>
      <c r="F857" s="634" t="s">
        <v>553</v>
      </c>
      <c r="G857" s="633" t="s">
        <v>601</v>
      </c>
      <c r="H857" s="633" t="s">
        <v>1648</v>
      </c>
      <c r="I857" s="633" t="s">
        <v>246</v>
      </c>
      <c r="J857" s="633" t="s">
        <v>1649</v>
      </c>
      <c r="K857" s="633"/>
      <c r="L857" s="635">
        <v>339.84075662680851</v>
      </c>
      <c r="M857" s="635">
        <v>2</v>
      </c>
      <c r="N857" s="636">
        <v>679.68151325361703</v>
      </c>
    </row>
    <row r="858" spans="1:14" ht="14.4" customHeight="1" x14ac:dyDescent="0.3">
      <c r="A858" s="631" t="s">
        <v>549</v>
      </c>
      <c r="B858" s="632" t="s">
        <v>551</v>
      </c>
      <c r="C858" s="633" t="s">
        <v>589</v>
      </c>
      <c r="D858" s="634" t="s">
        <v>590</v>
      </c>
      <c r="E858" s="633" t="s">
        <v>552</v>
      </c>
      <c r="F858" s="634" t="s">
        <v>553</v>
      </c>
      <c r="G858" s="633" t="s">
        <v>601</v>
      </c>
      <c r="H858" s="633" t="s">
        <v>2231</v>
      </c>
      <c r="I858" s="633" t="s">
        <v>246</v>
      </c>
      <c r="J858" s="633" t="s">
        <v>2232</v>
      </c>
      <c r="K858" s="633"/>
      <c r="L858" s="635">
        <v>220.59154283836045</v>
      </c>
      <c r="M858" s="635">
        <v>2</v>
      </c>
      <c r="N858" s="636">
        <v>441.18308567672091</v>
      </c>
    </row>
    <row r="859" spans="1:14" ht="14.4" customHeight="1" x14ac:dyDescent="0.3">
      <c r="A859" s="631" t="s">
        <v>549</v>
      </c>
      <c r="B859" s="632" t="s">
        <v>551</v>
      </c>
      <c r="C859" s="633" t="s">
        <v>589</v>
      </c>
      <c r="D859" s="634" t="s">
        <v>590</v>
      </c>
      <c r="E859" s="633" t="s">
        <v>552</v>
      </c>
      <c r="F859" s="634" t="s">
        <v>553</v>
      </c>
      <c r="G859" s="633" t="s">
        <v>601</v>
      </c>
      <c r="H859" s="633" t="s">
        <v>798</v>
      </c>
      <c r="I859" s="633" t="s">
        <v>798</v>
      </c>
      <c r="J859" s="633" t="s">
        <v>799</v>
      </c>
      <c r="K859" s="633" t="s">
        <v>800</v>
      </c>
      <c r="L859" s="635">
        <v>604.7700000000001</v>
      </c>
      <c r="M859" s="635">
        <v>1</v>
      </c>
      <c r="N859" s="636">
        <v>604.7700000000001</v>
      </c>
    </row>
    <row r="860" spans="1:14" ht="14.4" customHeight="1" x14ac:dyDescent="0.3">
      <c r="A860" s="631" t="s">
        <v>549</v>
      </c>
      <c r="B860" s="632" t="s">
        <v>551</v>
      </c>
      <c r="C860" s="633" t="s">
        <v>589</v>
      </c>
      <c r="D860" s="634" t="s">
        <v>590</v>
      </c>
      <c r="E860" s="633" t="s">
        <v>552</v>
      </c>
      <c r="F860" s="634" t="s">
        <v>553</v>
      </c>
      <c r="G860" s="633" t="s">
        <v>601</v>
      </c>
      <c r="H860" s="633" t="s">
        <v>1899</v>
      </c>
      <c r="I860" s="633" t="s">
        <v>1900</v>
      </c>
      <c r="J860" s="633" t="s">
        <v>1901</v>
      </c>
      <c r="K860" s="633" t="s">
        <v>1902</v>
      </c>
      <c r="L860" s="635">
        <v>489.39403613199437</v>
      </c>
      <c r="M860" s="635">
        <v>5</v>
      </c>
      <c r="N860" s="636">
        <v>2446.9701806599719</v>
      </c>
    </row>
    <row r="861" spans="1:14" ht="14.4" customHeight="1" x14ac:dyDescent="0.3">
      <c r="A861" s="631" t="s">
        <v>549</v>
      </c>
      <c r="B861" s="632" t="s">
        <v>551</v>
      </c>
      <c r="C861" s="633" t="s">
        <v>589</v>
      </c>
      <c r="D861" s="634" t="s">
        <v>590</v>
      </c>
      <c r="E861" s="633" t="s">
        <v>552</v>
      </c>
      <c r="F861" s="634" t="s">
        <v>553</v>
      </c>
      <c r="G861" s="633" t="s">
        <v>601</v>
      </c>
      <c r="H861" s="633" t="s">
        <v>2233</v>
      </c>
      <c r="I861" s="633" t="s">
        <v>2234</v>
      </c>
      <c r="J861" s="633" t="s">
        <v>2235</v>
      </c>
      <c r="K861" s="633" t="s">
        <v>2236</v>
      </c>
      <c r="L861" s="635">
        <v>37.35</v>
      </c>
      <c r="M861" s="635">
        <v>2</v>
      </c>
      <c r="N861" s="636">
        <v>74.7</v>
      </c>
    </row>
    <row r="862" spans="1:14" ht="14.4" customHeight="1" x14ac:dyDescent="0.3">
      <c r="A862" s="631" t="s">
        <v>549</v>
      </c>
      <c r="B862" s="632" t="s">
        <v>551</v>
      </c>
      <c r="C862" s="633" t="s">
        <v>589</v>
      </c>
      <c r="D862" s="634" t="s">
        <v>590</v>
      </c>
      <c r="E862" s="633" t="s">
        <v>552</v>
      </c>
      <c r="F862" s="634" t="s">
        <v>553</v>
      </c>
      <c r="G862" s="633" t="s">
        <v>601</v>
      </c>
      <c r="H862" s="633" t="s">
        <v>2237</v>
      </c>
      <c r="I862" s="633" t="s">
        <v>246</v>
      </c>
      <c r="J862" s="633" t="s">
        <v>2238</v>
      </c>
      <c r="K862" s="633"/>
      <c r="L862" s="635">
        <v>175.46667422390948</v>
      </c>
      <c r="M862" s="635">
        <v>22</v>
      </c>
      <c r="N862" s="636">
        <v>3860.2668329260086</v>
      </c>
    </row>
    <row r="863" spans="1:14" ht="14.4" customHeight="1" x14ac:dyDescent="0.3">
      <c r="A863" s="631" t="s">
        <v>549</v>
      </c>
      <c r="B863" s="632" t="s">
        <v>551</v>
      </c>
      <c r="C863" s="633" t="s">
        <v>589</v>
      </c>
      <c r="D863" s="634" t="s">
        <v>590</v>
      </c>
      <c r="E863" s="633" t="s">
        <v>552</v>
      </c>
      <c r="F863" s="634" t="s">
        <v>553</v>
      </c>
      <c r="G863" s="633" t="s">
        <v>601</v>
      </c>
      <c r="H863" s="633" t="s">
        <v>2239</v>
      </c>
      <c r="I863" s="633" t="s">
        <v>246</v>
      </c>
      <c r="J863" s="633" t="s">
        <v>2240</v>
      </c>
      <c r="K863" s="633"/>
      <c r="L863" s="635">
        <v>435.31103649702516</v>
      </c>
      <c r="M863" s="635">
        <v>2</v>
      </c>
      <c r="N863" s="636">
        <v>870.62207299405031</v>
      </c>
    </row>
    <row r="864" spans="1:14" ht="14.4" customHeight="1" x14ac:dyDescent="0.3">
      <c r="A864" s="631" t="s">
        <v>549</v>
      </c>
      <c r="B864" s="632" t="s">
        <v>551</v>
      </c>
      <c r="C864" s="633" t="s">
        <v>589</v>
      </c>
      <c r="D864" s="634" t="s">
        <v>590</v>
      </c>
      <c r="E864" s="633" t="s">
        <v>552</v>
      </c>
      <c r="F864" s="634" t="s">
        <v>553</v>
      </c>
      <c r="G864" s="633" t="s">
        <v>601</v>
      </c>
      <c r="H864" s="633" t="s">
        <v>1130</v>
      </c>
      <c r="I864" s="633" t="s">
        <v>1130</v>
      </c>
      <c r="J864" s="633" t="s">
        <v>1131</v>
      </c>
      <c r="K864" s="633" t="s">
        <v>1132</v>
      </c>
      <c r="L864" s="635">
        <v>3326.34</v>
      </c>
      <c r="M864" s="635">
        <v>2</v>
      </c>
      <c r="N864" s="636">
        <v>6652.68</v>
      </c>
    </row>
    <row r="865" spans="1:14" ht="14.4" customHeight="1" x14ac:dyDescent="0.3">
      <c r="A865" s="631" t="s">
        <v>549</v>
      </c>
      <c r="B865" s="632" t="s">
        <v>551</v>
      </c>
      <c r="C865" s="633" t="s">
        <v>589</v>
      </c>
      <c r="D865" s="634" t="s">
        <v>590</v>
      </c>
      <c r="E865" s="633" t="s">
        <v>552</v>
      </c>
      <c r="F865" s="634" t="s">
        <v>553</v>
      </c>
      <c r="G865" s="633" t="s">
        <v>601</v>
      </c>
      <c r="H865" s="633" t="s">
        <v>2241</v>
      </c>
      <c r="I865" s="633" t="s">
        <v>2242</v>
      </c>
      <c r="J865" s="633" t="s">
        <v>2243</v>
      </c>
      <c r="K865" s="633" t="s">
        <v>2244</v>
      </c>
      <c r="L865" s="635">
        <v>567.83676604760046</v>
      </c>
      <c r="M865" s="635">
        <v>6</v>
      </c>
      <c r="N865" s="636">
        <v>3407.0205962856026</v>
      </c>
    </row>
    <row r="866" spans="1:14" ht="14.4" customHeight="1" x14ac:dyDescent="0.3">
      <c r="A866" s="631" t="s">
        <v>549</v>
      </c>
      <c r="B866" s="632" t="s">
        <v>551</v>
      </c>
      <c r="C866" s="633" t="s">
        <v>589</v>
      </c>
      <c r="D866" s="634" t="s">
        <v>590</v>
      </c>
      <c r="E866" s="633" t="s">
        <v>552</v>
      </c>
      <c r="F866" s="634" t="s">
        <v>553</v>
      </c>
      <c r="G866" s="633" t="s">
        <v>601</v>
      </c>
      <c r="H866" s="633" t="s">
        <v>2245</v>
      </c>
      <c r="I866" s="633" t="s">
        <v>246</v>
      </c>
      <c r="J866" s="633" t="s">
        <v>2246</v>
      </c>
      <c r="K866" s="633"/>
      <c r="L866" s="635">
        <v>452.61285153115699</v>
      </c>
      <c r="M866" s="635">
        <v>1</v>
      </c>
      <c r="N866" s="636">
        <v>452.61285153115699</v>
      </c>
    </row>
    <row r="867" spans="1:14" ht="14.4" customHeight="1" x14ac:dyDescent="0.3">
      <c r="A867" s="631" t="s">
        <v>549</v>
      </c>
      <c r="B867" s="632" t="s">
        <v>551</v>
      </c>
      <c r="C867" s="633" t="s">
        <v>589</v>
      </c>
      <c r="D867" s="634" t="s">
        <v>590</v>
      </c>
      <c r="E867" s="633" t="s">
        <v>552</v>
      </c>
      <c r="F867" s="634" t="s">
        <v>553</v>
      </c>
      <c r="G867" s="633" t="s">
        <v>601</v>
      </c>
      <c r="H867" s="633" t="s">
        <v>2247</v>
      </c>
      <c r="I867" s="633" t="s">
        <v>246</v>
      </c>
      <c r="J867" s="633" t="s">
        <v>2248</v>
      </c>
      <c r="K867" s="633"/>
      <c r="L867" s="635">
        <v>511.35574268167431</v>
      </c>
      <c r="M867" s="635">
        <v>1</v>
      </c>
      <c r="N867" s="636">
        <v>511.35574268167431</v>
      </c>
    </row>
    <row r="868" spans="1:14" ht="14.4" customHeight="1" x14ac:dyDescent="0.3">
      <c r="A868" s="631" t="s">
        <v>549</v>
      </c>
      <c r="B868" s="632" t="s">
        <v>551</v>
      </c>
      <c r="C868" s="633" t="s">
        <v>589</v>
      </c>
      <c r="D868" s="634" t="s">
        <v>590</v>
      </c>
      <c r="E868" s="633" t="s">
        <v>552</v>
      </c>
      <c r="F868" s="634" t="s">
        <v>553</v>
      </c>
      <c r="G868" s="633" t="s">
        <v>601</v>
      </c>
      <c r="H868" s="633" t="s">
        <v>2249</v>
      </c>
      <c r="I868" s="633" t="s">
        <v>246</v>
      </c>
      <c r="J868" s="633" t="s">
        <v>2250</v>
      </c>
      <c r="K868" s="633"/>
      <c r="L868" s="635">
        <v>72.357277891189625</v>
      </c>
      <c r="M868" s="635">
        <v>1</v>
      </c>
      <c r="N868" s="636">
        <v>72.357277891189625</v>
      </c>
    </row>
    <row r="869" spans="1:14" ht="14.4" customHeight="1" x14ac:dyDescent="0.3">
      <c r="A869" s="631" t="s">
        <v>549</v>
      </c>
      <c r="B869" s="632" t="s">
        <v>551</v>
      </c>
      <c r="C869" s="633" t="s">
        <v>589</v>
      </c>
      <c r="D869" s="634" t="s">
        <v>590</v>
      </c>
      <c r="E869" s="633" t="s">
        <v>552</v>
      </c>
      <c r="F869" s="634" t="s">
        <v>553</v>
      </c>
      <c r="G869" s="633" t="s">
        <v>601</v>
      </c>
      <c r="H869" s="633" t="s">
        <v>2251</v>
      </c>
      <c r="I869" s="633" t="s">
        <v>246</v>
      </c>
      <c r="J869" s="633" t="s">
        <v>2252</v>
      </c>
      <c r="K869" s="633"/>
      <c r="L869" s="635">
        <v>285.30780112801801</v>
      </c>
      <c r="M869" s="635">
        <v>2</v>
      </c>
      <c r="N869" s="636">
        <v>570.61560225603603</v>
      </c>
    </row>
    <row r="870" spans="1:14" ht="14.4" customHeight="1" x14ac:dyDescent="0.3">
      <c r="A870" s="631" t="s">
        <v>549</v>
      </c>
      <c r="B870" s="632" t="s">
        <v>551</v>
      </c>
      <c r="C870" s="633" t="s">
        <v>589</v>
      </c>
      <c r="D870" s="634" t="s">
        <v>590</v>
      </c>
      <c r="E870" s="633" t="s">
        <v>552</v>
      </c>
      <c r="F870" s="634" t="s">
        <v>553</v>
      </c>
      <c r="G870" s="633" t="s">
        <v>601</v>
      </c>
      <c r="H870" s="633" t="s">
        <v>804</v>
      </c>
      <c r="I870" s="633" t="s">
        <v>246</v>
      </c>
      <c r="J870" s="633" t="s">
        <v>805</v>
      </c>
      <c r="K870" s="633"/>
      <c r="L870" s="635">
        <v>71.58413672074866</v>
      </c>
      <c r="M870" s="635">
        <v>20</v>
      </c>
      <c r="N870" s="636">
        <v>1431.6827344149731</v>
      </c>
    </row>
    <row r="871" spans="1:14" ht="14.4" customHeight="1" x14ac:dyDescent="0.3">
      <c r="A871" s="631" t="s">
        <v>549</v>
      </c>
      <c r="B871" s="632" t="s">
        <v>551</v>
      </c>
      <c r="C871" s="633" t="s">
        <v>589</v>
      </c>
      <c r="D871" s="634" t="s">
        <v>590</v>
      </c>
      <c r="E871" s="633" t="s">
        <v>552</v>
      </c>
      <c r="F871" s="634" t="s">
        <v>553</v>
      </c>
      <c r="G871" s="633" t="s">
        <v>601</v>
      </c>
      <c r="H871" s="633" t="s">
        <v>2253</v>
      </c>
      <c r="I871" s="633" t="s">
        <v>2254</v>
      </c>
      <c r="J871" s="633" t="s">
        <v>2255</v>
      </c>
      <c r="K871" s="633" t="s">
        <v>2256</v>
      </c>
      <c r="L871" s="635">
        <v>151.82</v>
      </c>
      <c r="M871" s="635">
        <v>1</v>
      </c>
      <c r="N871" s="636">
        <v>151.82</v>
      </c>
    </row>
    <row r="872" spans="1:14" ht="14.4" customHeight="1" x14ac:dyDescent="0.3">
      <c r="A872" s="631" t="s">
        <v>549</v>
      </c>
      <c r="B872" s="632" t="s">
        <v>551</v>
      </c>
      <c r="C872" s="633" t="s">
        <v>589</v>
      </c>
      <c r="D872" s="634" t="s">
        <v>590</v>
      </c>
      <c r="E872" s="633" t="s">
        <v>552</v>
      </c>
      <c r="F872" s="634" t="s">
        <v>553</v>
      </c>
      <c r="G872" s="633" t="s">
        <v>601</v>
      </c>
      <c r="H872" s="633" t="s">
        <v>2257</v>
      </c>
      <c r="I872" s="633" t="s">
        <v>2258</v>
      </c>
      <c r="J872" s="633" t="s">
        <v>2259</v>
      </c>
      <c r="K872" s="633" t="s">
        <v>773</v>
      </c>
      <c r="L872" s="635">
        <v>31.09</v>
      </c>
      <c r="M872" s="635">
        <v>24</v>
      </c>
      <c r="N872" s="636">
        <v>746.16</v>
      </c>
    </row>
    <row r="873" spans="1:14" ht="14.4" customHeight="1" x14ac:dyDescent="0.3">
      <c r="A873" s="631" t="s">
        <v>549</v>
      </c>
      <c r="B873" s="632" t="s">
        <v>551</v>
      </c>
      <c r="C873" s="633" t="s">
        <v>589</v>
      </c>
      <c r="D873" s="634" t="s">
        <v>590</v>
      </c>
      <c r="E873" s="633" t="s">
        <v>552</v>
      </c>
      <c r="F873" s="634" t="s">
        <v>553</v>
      </c>
      <c r="G873" s="633" t="s">
        <v>601</v>
      </c>
      <c r="H873" s="633" t="s">
        <v>2260</v>
      </c>
      <c r="I873" s="633" t="s">
        <v>2261</v>
      </c>
      <c r="J873" s="633" t="s">
        <v>2262</v>
      </c>
      <c r="K873" s="633" t="s">
        <v>2263</v>
      </c>
      <c r="L873" s="635">
        <v>71.697999999999993</v>
      </c>
      <c r="M873" s="635">
        <v>1</v>
      </c>
      <c r="N873" s="636">
        <v>71.697999999999993</v>
      </c>
    </row>
    <row r="874" spans="1:14" ht="14.4" customHeight="1" x14ac:dyDescent="0.3">
      <c r="A874" s="631" t="s">
        <v>549</v>
      </c>
      <c r="B874" s="632" t="s">
        <v>551</v>
      </c>
      <c r="C874" s="633" t="s">
        <v>589</v>
      </c>
      <c r="D874" s="634" t="s">
        <v>590</v>
      </c>
      <c r="E874" s="633" t="s">
        <v>552</v>
      </c>
      <c r="F874" s="634" t="s">
        <v>553</v>
      </c>
      <c r="G874" s="633" t="s">
        <v>601</v>
      </c>
      <c r="H874" s="633" t="s">
        <v>2264</v>
      </c>
      <c r="I874" s="633" t="s">
        <v>2265</v>
      </c>
      <c r="J874" s="633" t="s">
        <v>2266</v>
      </c>
      <c r="K874" s="633" t="s">
        <v>2267</v>
      </c>
      <c r="L874" s="635">
        <v>110.62</v>
      </c>
      <c r="M874" s="635">
        <v>2</v>
      </c>
      <c r="N874" s="636">
        <v>221.24</v>
      </c>
    </row>
    <row r="875" spans="1:14" ht="14.4" customHeight="1" x14ac:dyDescent="0.3">
      <c r="A875" s="631" t="s">
        <v>549</v>
      </c>
      <c r="B875" s="632" t="s">
        <v>551</v>
      </c>
      <c r="C875" s="633" t="s">
        <v>589</v>
      </c>
      <c r="D875" s="634" t="s">
        <v>590</v>
      </c>
      <c r="E875" s="633" t="s">
        <v>552</v>
      </c>
      <c r="F875" s="634" t="s">
        <v>553</v>
      </c>
      <c r="G875" s="633" t="s">
        <v>601</v>
      </c>
      <c r="H875" s="633" t="s">
        <v>2268</v>
      </c>
      <c r="I875" s="633" t="s">
        <v>2269</v>
      </c>
      <c r="J875" s="633" t="s">
        <v>719</v>
      </c>
      <c r="K875" s="633" t="s">
        <v>2270</v>
      </c>
      <c r="L875" s="635">
        <v>55.629999999999967</v>
      </c>
      <c r="M875" s="635">
        <v>1</v>
      </c>
      <c r="N875" s="636">
        <v>55.629999999999967</v>
      </c>
    </row>
    <row r="876" spans="1:14" ht="14.4" customHeight="1" x14ac:dyDescent="0.3">
      <c r="A876" s="631" t="s">
        <v>549</v>
      </c>
      <c r="B876" s="632" t="s">
        <v>551</v>
      </c>
      <c r="C876" s="633" t="s">
        <v>589</v>
      </c>
      <c r="D876" s="634" t="s">
        <v>590</v>
      </c>
      <c r="E876" s="633" t="s">
        <v>552</v>
      </c>
      <c r="F876" s="634" t="s">
        <v>553</v>
      </c>
      <c r="G876" s="633" t="s">
        <v>601</v>
      </c>
      <c r="H876" s="633" t="s">
        <v>808</v>
      </c>
      <c r="I876" s="633" t="s">
        <v>808</v>
      </c>
      <c r="J876" s="633" t="s">
        <v>809</v>
      </c>
      <c r="K876" s="633" t="s">
        <v>810</v>
      </c>
      <c r="L876" s="635">
        <v>258.75047212630182</v>
      </c>
      <c r="M876" s="635">
        <v>5</v>
      </c>
      <c r="N876" s="636">
        <v>1293.7523606315092</v>
      </c>
    </row>
    <row r="877" spans="1:14" ht="14.4" customHeight="1" x14ac:dyDescent="0.3">
      <c r="A877" s="631" t="s">
        <v>549</v>
      </c>
      <c r="B877" s="632" t="s">
        <v>551</v>
      </c>
      <c r="C877" s="633" t="s">
        <v>589</v>
      </c>
      <c r="D877" s="634" t="s">
        <v>590</v>
      </c>
      <c r="E877" s="633" t="s">
        <v>552</v>
      </c>
      <c r="F877" s="634" t="s">
        <v>553</v>
      </c>
      <c r="G877" s="633" t="s">
        <v>601</v>
      </c>
      <c r="H877" s="633" t="s">
        <v>1133</v>
      </c>
      <c r="I877" s="633" t="s">
        <v>1133</v>
      </c>
      <c r="J877" s="633" t="s">
        <v>1134</v>
      </c>
      <c r="K877" s="633" t="s">
        <v>1135</v>
      </c>
      <c r="L877" s="635">
        <v>285.01679999999999</v>
      </c>
      <c r="M877" s="635">
        <v>5</v>
      </c>
      <c r="N877" s="636">
        <v>1425.0839999999998</v>
      </c>
    </row>
    <row r="878" spans="1:14" ht="14.4" customHeight="1" x14ac:dyDescent="0.3">
      <c r="A878" s="631" t="s">
        <v>549</v>
      </c>
      <c r="B878" s="632" t="s">
        <v>551</v>
      </c>
      <c r="C878" s="633" t="s">
        <v>589</v>
      </c>
      <c r="D878" s="634" t="s">
        <v>590</v>
      </c>
      <c r="E878" s="633" t="s">
        <v>552</v>
      </c>
      <c r="F878" s="634" t="s">
        <v>553</v>
      </c>
      <c r="G878" s="633" t="s">
        <v>601</v>
      </c>
      <c r="H878" s="633" t="s">
        <v>1427</v>
      </c>
      <c r="I878" s="633" t="s">
        <v>246</v>
      </c>
      <c r="J878" s="633" t="s">
        <v>1428</v>
      </c>
      <c r="K878" s="633"/>
      <c r="L878" s="635">
        <v>53.152999999999999</v>
      </c>
      <c r="M878" s="635">
        <v>40</v>
      </c>
      <c r="N878" s="636">
        <v>2126.12</v>
      </c>
    </row>
    <row r="879" spans="1:14" ht="14.4" customHeight="1" x14ac:dyDescent="0.3">
      <c r="A879" s="631" t="s">
        <v>549</v>
      </c>
      <c r="B879" s="632" t="s">
        <v>551</v>
      </c>
      <c r="C879" s="633" t="s">
        <v>589</v>
      </c>
      <c r="D879" s="634" t="s">
        <v>590</v>
      </c>
      <c r="E879" s="633" t="s">
        <v>552</v>
      </c>
      <c r="F879" s="634" t="s">
        <v>553</v>
      </c>
      <c r="G879" s="633" t="s">
        <v>601</v>
      </c>
      <c r="H879" s="633" t="s">
        <v>815</v>
      </c>
      <c r="I879" s="633" t="s">
        <v>815</v>
      </c>
      <c r="J879" s="633" t="s">
        <v>624</v>
      </c>
      <c r="K879" s="633" t="s">
        <v>816</v>
      </c>
      <c r="L879" s="635">
        <v>60.409766710296751</v>
      </c>
      <c r="M879" s="635">
        <v>16</v>
      </c>
      <c r="N879" s="636">
        <v>966.55626736474801</v>
      </c>
    </row>
    <row r="880" spans="1:14" ht="14.4" customHeight="1" x14ac:dyDescent="0.3">
      <c r="A880" s="631" t="s">
        <v>549</v>
      </c>
      <c r="B880" s="632" t="s">
        <v>551</v>
      </c>
      <c r="C880" s="633" t="s">
        <v>589</v>
      </c>
      <c r="D880" s="634" t="s">
        <v>590</v>
      </c>
      <c r="E880" s="633" t="s">
        <v>552</v>
      </c>
      <c r="F880" s="634" t="s">
        <v>553</v>
      </c>
      <c r="G880" s="633" t="s">
        <v>817</v>
      </c>
      <c r="H880" s="633" t="s">
        <v>1140</v>
      </c>
      <c r="I880" s="633" t="s">
        <v>1141</v>
      </c>
      <c r="J880" s="633" t="s">
        <v>1142</v>
      </c>
      <c r="K880" s="633" t="s">
        <v>1143</v>
      </c>
      <c r="L880" s="635">
        <v>144.53</v>
      </c>
      <c r="M880" s="635">
        <v>23</v>
      </c>
      <c r="N880" s="636">
        <v>3324.19</v>
      </c>
    </row>
    <row r="881" spans="1:14" ht="14.4" customHeight="1" x14ac:dyDescent="0.3">
      <c r="A881" s="631" t="s">
        <v>549</v>
      </c>
      <c r="B881" s="632" t="s">
        <v>551</v>
      </c>
      <c r="C881" s="633" t="s">
        <v>589</v>
      </c>
      <c r="D881" s="634" t="s">
        <v>590</v>
      </c>
      <c r="E881" s="633" t="s">
        <v>552</v>
      </c>
      <c r="F881" s="634" t="s">
        <v>553</v>
      </c>
      <c r="G881" s="633" t="s">
        <v>817</v>
      </c>
      <c r="H881" s="633" t="s">
        <v>2271</v>
      </c>
      <c r="I881" s="633" t="s">
        <v>2272</v>
      </c>
      <c r="J881" s="633" t="s">
        <v>836</v>
      </c>
      <c r="K881" s="633" t="s">
        <v>2273</v>
      </c>
      <c r="L881" s="635">
        <v>492.19947397195858</v>
      </c>
      <c r="M881" s="635">
        <v>2</v>
      </c>
      <c r="N881" s="636">
        <v>984.39894794391716</v>
      </c>
    </row>
    <row r="882" spans="1:14" ht="14.4" customHeight="1" x14ac:dyDescent="0.3">
      <c r="A882" s="631" t="s">
        <v>549</v>
      </c>
      <c r="B882" s="632" t="s">
        <v>551</v>
      </c>
      <c r="C882" s="633" t="s">
        <v>589</v>
      </c>
      <c r="D882" s="634" t="s">
        <v>590</v>
      </c>
      <c r="E882" s="633" t="s">
        <v>552</v>
      </c>
      <c r="F882" s="634" t="s">
        <v>553</v>
      </c>
      <c r="G882" s="633" t="s">
        <v>817</v>
      </c>
      <c r="H882" s="633" t="s">
        <v>822</v>
      </c>
      <c r="I882" s="633" t="s">
        <v>823</v>
      </c>
      <c r="J882" s="633" t="s">
        <v>824</v>
      </c>
      <c r="K882" s="633" t="s">
        <v>825</v>
      </c>
      <c r="L882" s="635">
        <v>85.48</v>
      </c>
      <c r="M882" s="635">
        <v>3</v>
      </c>
      <c r="N882" s="636">
        <v>256.44</v>
      </c>
    </row>
    <row r="883" spans="1:14" ht="14.4" customHeight="1" x14ac:dyDescent="0.3">
      <c r="A883" s="631" t="s">
        <v>549</v>
      </c>
      <c r="B883" s="632" t="s">
        <v>551</v>
      </c>
      <c r="C883" s="633" t="s">
        <v>589</v>
      </c>
      <c r="D883" s="634" t="s">
        <v>590</v>
      </c>
      <c r="E883" s="633" t="s">
        <v>552</v>
      </c>
      <c r="F883" s="634" t="s">
        <v>553</v>
      </c>
      <c r="G883" s="633" t="s">
        <v>817</v>
      </c>
      <c r="H883" s="633" t="s">
        <v>1144</v>
      </c>
      <c r="I883" s="633" t="s">
        <v>1145</v>
      </c>
      <c r="J883" s="633" t="s">
        <v>1146</v>
      </c>
      <c r="K883" s="633" t="s">
        <v>1147</v>
      </c>
      <c r="L883" s="635">
        <v>52.809873346835637</v>
      </c>
      <c r="M883" s="635">
        <v>5</v>
      </c>
      <c r="N883" s="636">
        <v>264.04936673417819</v>
      </c>
    </row>
    <row r="884" spans="1:14" ht="14.4" customHeight="1" x14ac:dyDescent="0.3">
      <c r="A884" s="631" t="s">
        <v>549</v>
      </c>
      <c r="B884" s="632" t="s">
        <v>551</v>
      </c>
      <c r="C884" s="633" t="s">
        <v>589</v>
      </c>
      <c r="D884" s="634" t="s">
        <v>590</v>
      </c>
      <c r="E884" s="633" t="s">
        <v>552</v>
      </c>
      <c r="F884" s="634" t="s">
        <v>553</v>
      </c>
      <c r="G884" s="633" t="s">
        <v>817</v>
      </c>
      <c r="H884" s="633" t="s">
        <v>2274</v>
      </c>
      <c r="I884" s="633" t="s">
        <v>2275</v>
      </c>
      <c r="J884" s="633" t="s">
        <v>2276</v>
      </c>
      <c r="K884" s="633" t="s">
        <v>2277</v>
      </c>
      <c r="L884" s="635">
        <v>266.34999999999997</v>
      </c>
      <c r="M884" s="635">
        <v>15</v>
      </c>
      <c r="N884" s="636">
        <v>3995.2499999999995</v>
      </c>
    </row>
    <row r="885" spans="1:14" ht="14.4" customHeight="1" x14ac:dyDescent="0.3">
      <c r="A885" s="631" t="s">
        <v>549</v>
      </c>
      <c r="B885" s="632" t="s">
        <v>551</v>
      </c>
      <c r="C885" s="633" t="s">
        <v>589</v>
      </c>
      <c r="D885" s="634" t="s">
        <v>590</v>
      </c>
      <c r="E885" s="633" t="s">
        <v>552</v>
      </c>
      <c r="F885" s="634" t="s">
        <v>553</v>
      </c>
      <c r="G885" s="633" t="s">
        <v>817</v>
      </c>
      <c r="H885" s="633" t="s">
        <v>1444</v>
      </c>
      <c r="I885" s="633" t="s">
        <v>1445</v>
      </c>
      <c r="J885" s="633" t="s">
        <v>828</v>
      </c>
      <c r="K885" s="633" t="s">
        <v>1446</v>
      </c>
      <c r="L885" s="635">
        <v>313.7394785683515</v>
      </c>
      <c r="M885" s="635">
        <v>2</v>
      </c>
      <c r="N885" s="636">
        <v>627.478957136703</v>
      </c>
    </row>
    <row r="886" spans="1:14" ht="14.4" customHeight="1" x14ac:dyDescent="0.3">
      <c r="A886" s="631" t="s">
        <v>549</v>
      </c>
      <c r="B886" s="632" t="s">
        <v>551</v>
      </c>
      <c r="C886" s="633" t="s">
        <v>589</v>
      </c>
      <c r="D886" s="634" t="s">
        <v>590</v>
      </c>
      <c r="E886" s="633" t="s">
        <v>552</v>
      </c>
      <c r="F886" s="634" t="s">
        <v>553</v>
      </c>
      <c r="G886" s="633" t="s">
        <v>817</v>
      </c>
      <c r="H886" s="633" t="s">
        <v>834</v>
      </c>
      <c r="I886" s="633" t="s">
        <v>835</v>
      </c>
      <c r="J886" s="633" t="s">
        <v>836</v>
      </c>
      <c r="K886" s="633" t="s">
        <v>837</v>
      </c>
      <c r="L886" s="635">
        <v>356.49999999999983</v>
      </c>
      <c r="M886" s="635">
        <v>1</v>
      </c>
      <c r="N886" s="636">
        <v>356.49999999999983</v>
      </c>
    </row>
    <row r="887" spans="1:14" ht="14.4" customHeight="1" x14ac:dyDescent="0.3">
      <c r="A887" s="631" t="s">
        <v>549</v>
      </c>
      <c r="B887" s="632" t="s">
        <v>551</v>
      </c>
      <c r="C887" s="633" t="s">
        <v>589</v>
      </c>
      <c r="D887" s="634" t="s">
        <v>590</v>
      </c>
      <c r="E887" s="633" t="s">
        <v>552</v>
      </c>
      <c r="F887" s="634" t="s">
        <v>553</v>
      </c>
      <c r="G887" s="633" t="s">
        <v>817</v>
      </c>
      <c r="H887" s="633" t="s">
        <v>1450</v>
      </c>
      <c r="I887" s="633" t="s">
        <v>1451</v>
      </c>
      <c r="J887" s="633" t="s">
        <v>836</v>
      </c>
      <c r="K887" s="633" t="s">
        <v>1452</v>
      </c>
      <c r="L887" s="635">
        <v>413.99930675226301</v>
      </c>
      <c r="M887" s="635">
        <v>2</v>
      </c>
      <c r="N887" s="636">
        <v>827.99861350452602</v>
      </c>
    </row>
    <row r="888" spans="1:14" ht="14.4" customHeight="1" x14ac:dyDescent="0.3">
      <c r="A888" s="631" t="s">
        <v>549</v>
      </c>
      <c r="B888" s="632" t="s">
        <v>551</v>
      </c>
      <c r="C888" s="633" t="s">
        <v>589</v>
      </c>
      <c r="D888" s="634" t="s">
        <v>590</v>
      </c>
      <c r="E888" s="633" t="s">
        <v>552</v>
      </c>
      <c r="F888" s="634" t="s">
        <v>553</v>
      </c>
      <c r="G888" s="633" t="s">
        <v>817</v>
      </c>
      <c r="H888" s="633" t="s">
        <v>2278</v>
      </c>
      <c r="I888" s="633" t="s">
        <v>2279</v>
      </c>
      <c r="J888" s="633" t="s">
        <v>2280</v>
      </c>
      <c r="K888" s="633" t="s">
        <v>2281</v>
      </c>
      <c r="L888" s="635">
        <v>217.01</v>
      </c>
      <c r="M888" s="635">
        <v>1</v>
      </c>
      <c r="N888" s="636">
        <v>217.01</v>
      </c>
    </row>
    <row r="889" spans="1:14" ht="14.4" customHeight="1" x14ac:dyDescent="0.3">
      <c r="A889" s="631" t="s">
        <v>549</v>
      </c>
      <c r="B889" s="632" t="s">
        <v>551</v>
      </c>
      <c r="C889" s="633" t="s">
        <v>589</v>
      </c>
      <c r="D889" s="634" t="s">
        <v>590</v>
      </c>
      <c r="E889" s="633" t="s">
        <v>552</v>
      </c>
      <c r="F889" s="634" t="s">
        <v>553</v>
      </c>
      <c r="G889" s="633" t="s">
        <v>817</v>
      </c>
      <c r="H889" s="633" t="s">
        <v>2282</v>
      </c>
      <c r="I889" s="633" t="s">
        <v>2283</v>
      </c>
      <c r="J889" s="633" t="s">
        <v>2284</v>
      </c>
      <c r="K889" s="633" t="s">
        <v>2285</v>
      </c>
      <c r="L889" s="635">
        <v>722.88</v>
      </c>
      <c r="M889" s="635">
        <v>22</v>
      </c>
      <c r="N889" s="636">
        <v>15903.359999999999</v>
      </c>
    </row>
    <row r="890" spans="1:14" ht="14.4" customHeight="1" x14ac:dyDescent="0.3">
      <c r="A890" s="631" t="s">
        <v>549</v>
      </c>
      <c r="B890" s="632" t="s">
        <v>551</v>
      </c>
      <c r="C890" s="633" t="s">
        <v>589</v>
      </c>
      <c r="D890" s="634" t="s">
        <v>590</v>
      </c>
      <c r="E890" s="633" t="s">
        <v>552</v>
      </c>
      <c r="F890" s="634" t="s">
        <v>553</v>
      </c>
      <c r="G890" s="633" t="s">
        <v>817</v>
      </c>
      <c r="H890" s="633" t="s">
        <v>2286</v>
      </c>
      <c r="I890" s="633" t="s">
        <v>2287</v>
      </c>
      <c r="J890" s="633" t="s">
        <v>2288</v>
      </c>
      <c r="K890" s="633" t="s">
        <v>2289</v>
      </c>
      <c r="L890" s="635">
        <v>1004.4465913191437</v>
      </c>
      <c r="M890" s="635">
        <v>7</v>
      </c>
      <c r="N890" s="636">
        <v>7031.1261392340066</v>
      </c>
    </row>
    <row r="891" spans="1:14" ht="14.4" customHeight="1" x14ac:dyDescent="0.3">
      <c r="A891" s="631" t="s">
        <v>549</v>
      </c>
      <c r="B891" s="632" t="s">
        <v>551</v>
      </c>
      <c r="C891" s="633" t="s">
        <v>589</v>
      </c>
      <c r="D891" s="634" t="s">
        <v>590</v>
      </c>
      <c r="E891" s="633" t="s">
        <v>552</v>
      </c>
      <c r="F891" s="634" t="s">
        <v>553</v>
      </c>
      <c r="G891" s="633" t="s">
        <v>817</v>
      </c>
      <c r="H891" s="633" t="s">
        <v>2290</v>
      </c>
      <c r="I891" s="633" t="s">
        <v>2291</v>
      </c>
      <c r="J891" s="633" t="s">
        <v>2292</v>
      </c>
      <c r="K891" s="633" t="s">
        <v>2293</v>
      </c>
      <c r="L891" s="635">
        <v>83.880019895824418</v>
      </c>
      <c r="M891" s="635">
        <v>18</v>
      </c>
      <c r="N891" s="636">
        <v>1509.8403581248394</v>
      </c>
    </row>
    <row r="892" spans="1:14" ht="14.4" customHeight="1" x14ac:dyDescent="0.3">
      <c r="A892" s="631" t="s">
        <v>549</v>
      </c>
      <c r="B892" s="632" t="s">
        <v>551</v>
      </c>
      <c r="C892" s="633" t="s">
        <v>589</v>
      </c>
      <c r="D892" s="634" t="s">
        <v>590</v>
      </c>
      <c r="E892" s="633" t="s">
        <v>552</v>
      </c>
      <c r="F892" s="634" t="s">
        <v>553</v>
      </c>
      <c r="G892" s="633" t="s">
        <v>817</v>
      </c>
      <c r="H892" s="633" t="s">
        <v>838</v>
      </c>
      <c r="I892" s="633" t="s">
        <v>839</v>
      </c>
      <c r="J892" s="633" t="s">
        <v>840</v>
      </c>
      <c r="K892" s="633" t="s">
        <v>841</v>
      </c>
      <c r="L892" s="635">
        <v>183.78963268343949</v>
      </c>
      <c r="M892" s="635">
        <v>2</v>
      </c>
      <c r="N892" s="636">
        <v>367.57926536687899</v>
      </c>
    </row>
    <row r="893" spans="1:14" ht="14.4" customHeight="1" x14ac:dyDescent="0.3">
      <c r="A893" s="631" t="s">
        <v>549</v>
      </c>
      <c r="B893" s="632" t="s">
        <v>551</v>
      </c>
      <c r="C893" s="633" t="s">
        <v>589</v>
      </c>
      <c r="D893" s="634" t="s">
        <v>590</v>
      </c>
      <c r="E893" s="633" t="s">
        <v>552</v>
      </c>
      <c r="F893" s="634" t="s">
        <v>553</v>
      </c>
      <c r="G893" s="633" t="s">
        <v>817</v>
      </c>
      <c r="H893" s="633" t="s">
        <v>2294</v>
      </c>
      <c r="I893" s="633" t="s">
        <v>2295</v>
      </c>
      <c r="J893" s="633" t="s">
        <v>2296</v>
      </c>
      <c r="K893" s="633" t="s">
        <v>2297</v>
      </c>
      <c r="L893" s="635">
        <v>102.59</v>
      </c>
      <c r="M893" s="635">
        <v>1</v>
      </c>
      <c r="N893" s="636">
        <v>102.59</v>
      </c>
    </row>
    <row r="894" spans="1:14" ht="14.4" customHeight="1" x14ac:dyDescent="0.3">
      <c r="A894" s="631" t="s">
        <v>549</v>
      </c>
      <c r="B894" s="632" t="s">
        <v>551</v>
      </c>
      <c r="C894" s="633" t="s">
        <v>589</v>
      </c>
      <c r="D894" s="634" t="s">
        <v>590</v>
      </c>
      <c r="E894" s="633" t="s">
        <v>554</v>
      </c>
      <c r="F894" s="634" t="s">
        <v>555</v>
      </c>
      <c r="G894" s="633" t="s">
        <v>601</v>
      </c>
      <c r="H894" s="633" t="s">
        <v>1987</v>
      </c>
      <c r="I894" s="633" t="s">
        <v>1988</v>
      </c>
      <c r="J894" s="633" t="s">
        <v>1691</v>
      </c>
      <c r="K894" s="633" t="s">
        <v>1989</v>
      </c>
      <c r="L894" s="635">
        <v>3243</v>
      </c>
      <c r="M894" s="635">
        <v>2</v>
      </c>
      <c r="N894" s="636">
        <v>6486</v>
      </c>
    </row>
    <row r="895" spans="1:14" ht="14.4" customHeight="1" x14ac:dyDescent="0.3">
      <c r="A895" s="631" t="s">
        <v>549</v>
      </c>
      <c r="B895" s="632" t="s">
        <v>551</v>
      </c>
      <c r="C895" s="633" t="s">
        <v>589</v>
      </c>
      <c r="D895" s="634" t="s">
        <v>590</v>
      </c>
      <c r="E895" s="633" t="s">
        <v>554</v>
      </c>
      <c r="F895" s="634" t="s">
        <v>555</v>
      </c>
      <c r="G895" s="633" t="s">
        <v>601</v>
      </c>
      <c r="H895" s="633" t="s">
        <v>1689</v>
      </c>
      <c r="I895" s="633" t="s">
        <v>1690</v>
      </c>
      <c r="J895" s="633" t="s">
        <v>1691</v>
      </c>
      <c r="K895" s="633" t="s">
        <v>1692</v>
      </c>
      <c r="L895" s="635">
        <v>2842.8</v>
      </c>
      <c r="M895" s="635">
        <v>1</v>
      </c>
      <c r="N895" s="636">
        <v>2842.8</v>
      </c>
    </row>
    <row r="896" spans="1:14" ht="14.4" customHeight="1" x14ac:dyDescent="0.3">
      <c r="A896" s="631" t="s">
        <v>549</v>
      </c>
      <c r="B896" s="632" t="s">
        <v>551</v>
      </c>
      <c r="C896" s="633" t="s">
        <v>589</v>
      </c>
      <c r="D896" s="634" t="s">
        <v>590</v>
      </c>
      <c r="E896" s="633" t="s">
        <v>554</v>
      </c>
      <c r="F896" s="634" t="s">
        <v>555</v>
      </c>
      <c r="G896" s="633" t="s">
        <v>601</v>
      </c>
      <c r="H896" s="633" t="s">
        <v>2298</v>
      </c>
      <c r="I896" s="633" t="s">
        <v>2299</v>
      </c>
      <c r="J896" s="633" t="s">
        <v>2300</v>
      </c>
      <c r="K896" s="633" t="s">
        <v>773</v>
      </c>
      <c r="L896" s="635">
        <v>323.98000000000008</v>
      </c>
      <c r="M896" s="635">
        <v>30</v>
      </c>
      <c r="N896" s="636">
        <v>9719.4000000000015</v>
      </c>
    </row>
    <row r="897" spans="1:14" ht="14.4" customHeight="1" x14ac:dyDescent="0.3">
      <c r="A897" s="631" t="s">
        <v>549</v>
      </c>
      <c r="B897" s="632" t="s">
        <v>551</v>
      </c>
      <c r="C897" s="633" t="s">
        <v>589</v>
      </c>
      <c r="D897" s="634" t="s">
        <v>590</v>
      </c>
      <c r="E897" s="633" t="s">
        <v>554</v>
      </c>
      <c r="F897" s="634" t="s">
        <v>555</v>
      </c>
      <c r="G897" s="633" t="s">
        <v>601</v>
      </c>
      <c r="H897" s="633" t="s">
        <v>1990</v>
      </c>
      <c r="I897" s="633" t="s">
        <v>1991</v>
      </c>
      <c r="J897" s="633" t="s">
        <v>1992</v>
      </c>
      <c r="K897" s="633" t="s">
        <v>1993</v>
      </c>
      <c r="L897" s="635">
        <v>2206.31</v>
      </c>
      <c r="M897" s="635">
        <v>1</v>
      </c>
      <c r="N897" s="636">
        <v>2206.31</v>
      </c>
    </row>
    <row r="898" spans="1:14" ht="14.4" customHeight="1" x14ac:dyDescent="0.3">
      <c r="A898" s="631" t="s">
        <v>549</v>
      </c>
      <c r="B898" s="632" t="s">
        <v>551</v>
      </c>
      <c r="C898" s="633" t="s">
        <v>589</v>
      </c>
      <c r="D898" s="634" t="s">
        <v>590</v>
      </c>
      <c r="E898" s="633" t="s">
        <v>554</v>
      </c>
      <c r="F898" s="634" t="s">
        <v>555</v>
      </c>
      <c r="G898" s="633" t="s">
        <v>601</v>
      </c>
      <c r="H898" s="633" t="s">
        <v>2301</v>
      </c>
      <c r="I898" s="633" t="s">
        <v>2302</v>
      </c>
      <c r="J898" s="633" t="s">
        <v>2303</v>
      </c>
      <c r="K898" s="633" t="s">
        <v>2304</v>
      </c>
      <c r="L898" s="635">
        <v>1747.86</v>
      </c>
      <c r="M898" s="635">
        <v>3</v>
      </c>
      <c r="N898" s="636">
        <v>5243.58</v>
      </c>
    </row>
    <row r="899" spans="1:14" ht="14.4" customHeight="1" x14ac:dyDescent="0.3">
      <c r="A899" s="631" t="s">
        <v>549</v>
      </c>
      <c r="B899" s="632" t="s">
        <v>551</v>
      </c>
      <c r="C899" s="633" t="s">
        <v>589</v>
      </c>
      <c r="D899" s="634" t="s">
        <v>590</v>
      </c>
      <c r="E899" s="633" t="s">
        <v>554</v>
      </c>
      <c r="F899" s="634" t="s">
        <v>555</v>
      </c>
      <c r="G899" s="633" t="s">
        <v>601</v>
      </c>
      <c r="H899" s="633" t="s">
        <v>2305</v>
      </c>
      <c r="I899" s="633" t="s">
        <v>2306</v>
      </c>
      <c r="J899" s="633" t="s">
        <v>1888</v>
      </c>
      <c r="K899" s="633" t="s">
        <v>2307</v>
      </c>
      <c r="L899" s="635">
        <v>2864.47</v>
      </c>
      <c r="M899" s="635">
        <v>2</v>
      </c>
      <c r="N899" s="636">
        <v>5728.94</v>
      </c>
    </row>
    <row r="900" spans="1:14" ht="14.4" customHeight="1" x14ac:dyDescent="0.3">
      <c r="A900" s="631" t="s">
        <v>549</v>
      </c>
      <c r="B900" s="632" t="s">
        <v>551</v>
      </c>
      <c r="C900" s="633" t="s">
        <v>589</v>
      </c>
      <c r="D900" s="634" t="s">
        <v>590</v>
      </c>
      <c r="E900" s="633" t="s">
        <v>554</v>
      </c>
      <c r="F900" s="634" t="s">
        <v>555</v>
      </c>
      <c r="G900" s="633" t="s">
        <v>601</v>
      </c>
      <c r="H900" s="633" t="s">
        <v>856</v>
      </c>
      <c r="I900" s="633" t="s">
        <v>857</v>
      </c>
      <c r="J900" s="633" t="s">
        <v>858</v>
      </c>
      <c r="K900" s="633" t="s">
        <v>859</v>
      </c>
      <c r="L900" s="635">
        <v>3243</v>
      </c>
      <c r="M900" s="635">
        <v>14</v>
      </c>
      <c r="N900" s="636">
        <v>45402</v>
      </c>
    </row>
    <row r="901" spans="1:14" ht="14.4" customHeight="1" x14ac:dyDescent="0.3">
      <c r="A901" s="631" t="s">
        <v>549</v>
      </c>
      <c r="B901" s="632" t="s">
        <v>551</v>
      </c>
      <c r="C901" s="633" t="s">
        <v>589</v>
      </c>
      <c r="D901" s="634" t="s">
        <v>590</v>
      </c>
      <c r="E901" s="633" t="s">
        <v>554</v>
      </c>
      <c r="F901" s="634" t="s">
        <v>555</v>
      </c>
      <c r="G901" s="633" t="s">
        <v>601</v>
      </c>
      <c r="H901" s="633" t="s">
        <v>1461</v>
      </c>
      <c r="I901" s="633" t="s">
        <v>1462</v>
      </c>
      <c r="J901" s="633" t="s">
        <v>1463</v>
      </c>
      <c r="K901" s="633" t="s">
        <v>1464</v>
      </c>
      <c r="L901" s="635">
        <v>3584.4615384615395</v>
      </c>
      <c r="M901" s="635">
        <v>13</v>
      </c>
      <c r="N901" s="636">
        <v>46598.000000000015</v>
      </c>
    </row>
    <row r="902" spans="1:14" ht="14.4" customHeight="1" x14ac:dyDescent="0.3">
      <c r="A902" s="631" t="s">
        <v>549</v>
      </c>
      <c r="B902" s="632" t="s">
        <v>551</v>
      </c>
      <c r="C902" s="633" t="s">
        <v>589</v>
      </c>
      <c r="D902" s="634" t="s">
        <v>590</v>
      </c>
      <c r="E902" s="633" t="s">
        <v>554</v>
      </c>
      <c r="F902" s="634" t="s">
        <v>555</v>
      </c>
      <c r="G902" s="633" t="s">
        <v>817</v>
      </c>
      <c r="H902" s="633" t="s">
        <v>2308</v>
      </c>
      <c r="I902" s="633" t="s">
        <v>2309</v>
      </c>
      <c r="J902" s="633" t="s">
        <v>2310</v>
      </c>
      <c r="K902" s="633" t="s">
        <v>2311</v>
      </c>
      <c r="L902" s="635">
        <v>390.46978170215147</v>
      </c>
      <c r="M902" s="635">
        <v>8</v>
      </c>
      <c r="N902" s="636">
        <v>3123.7582536172117</v>
      </c>
    </row>
    <row r="903" spans="1:14" ht="14.4" customHeight="1" x14ac:dyDescent="0.3">
      <c r="A903" s="631" t="s">
        <v>549</v>
      </c>
      <c r="B903" s="632" t="s">
        <v>551</v>
      </c>
      <c r="C903" s="633" t="s">
        <v>589</v>
      </c>
      <c r="D903" s="634" t="s">
        <v>590</v>
      </c>
      <c r="E903" s="633" t="s">
        <v>554</v>
      </c>
      <c r="F903" s="634" t="s">
        <v>555</v>
      </c>
      <c r="G903" s="633" t="s">
        <v>817</v>
      </c>
      <c r="H903" s="633" t="s">
        <v>1163</v>
      </c>
      <c r="I903" s="633" t="s">
        <v>1164</v>
      </c>
      <c r="J903" s="633" t="s">
        <v>1165</v>
      </c>
      <c r="K903" s="633" t="s">
        <v>1166</v>
      </c>
      <c r="L903" s="635">
        <v>114.83983135500083</v>
      </c>
      <c r="M903" s="635">
        <v>128</v>
      </c>
      <c r="N903" s="636">
        <v>14699.498413440106</v>
      </c>
    </row>
    <row r="904" spans="1:14" ht="14.4" customHeight="1" x14ac:dyDescent="0.3">
      <c r="A904" s="631" t="s">
        <v>549</v>
      </c>
      <c r="B904" s="632" t="s">
        <v>551</v>
      </c>
      <c r="C904" s="633" t="s">
        <v>589</v>
      </c>
      <c r="D904" s="634" t="s">
        <v>590</v>
      </c>
      <c r="E904" s="633" t="s">
        <v>554</v>
      </c>
      <c r="F904" s="634" t="s">
        <v>555</v>
      </c>
      <c r="G904" s="633" t="s">
        <v>817</v>
      </c>
      <c r="H904" s="633" t="s">
        <v>870</v>
      </c>
      <c r="I904" s="633" t="s">
        <v>871</v>
      </c>
      <c r="J904" s="633" t="s">
        <v>872</v>
      </c>
      <c r="K904" s="633" t="s">
        <v>873</v>
      </c>
      <c r="L904" s="635">
        <v>76.129969214804248</v>
      </c>
      <c r="M904" s="635">
        <v>216</v>
      </c>
      <c r="N904" s="636">
        <v>16444.073350397717</v>
      </c>
    </row>
    <row r="905" spans="1:14" ht="14.4" customHeight="1" x14ac:dyDescent="0.3">
      <c r="A905" s="631" t="s">
        <v>549</v>
      </c>
      <c r="B905" s="632" t="s">
        <v>551</v>
      </c>
      <c r="C905" s="633" t="s">
        <v>589</v>
      </c>
      <c r="D905" s="634" t="s">
        <v>590</v>
      </c>
      <c r="E905" s="633" t="s">
        <v>562</v>
      </c>
      <c r="F905" s="634" t="s">
        <v>563</v>
      </c>
      <c r="G905" s="633" t="s">
        <v>601</v>
      </c>
      <c r="H905" s="633" t="s">
        <v>2312</v>
      </c>
      <c r="I905" s="633" t="s">
        <v>2313</v>
      </c>
      <c r="J905" s="633" t="s">
        <v>2314</v>
      </c>
      <c r="K905" s="633" t="s">
        <v>2315</v>
      </c>
      <c r="L905" s="635">
        <v>4978.3182919303963</v>
      </c>
      <c r="M905" s="635">
        <v>2</v>
      </c>
      <c r="N905" s="636">
        <v>9956.6365838607926</v>
      </c>
    </row>
    <row r="906" spans="1:14" ht="14.4" customHeight="1" x14ac:dyDescent="0.3">
      <c r="A906" s="631" t="s">
        <v>549</v>
      </c>
      <c r="B906" s="632" t="s">
        <v>551</v>
      </c>
      <c r="C906" s="633" t="s">
        <v>589</v>
      </c>
      <c r="D906" s="634" t="s">
        <v>590</v>
      </c>
      <c r="E906" s="633" t="s">
        <v>564</v>
      </c>
      <c r="F906" s="634" t="s">
        <v>565</v>
      </c>
      <c r="G906" s="633"/>
      <c r="H906" s="633" t="s">
        <v>2316</v>
      </c>
      <c r="I906" s="633" t="s">
        <v>2317</v>
      </c>
      <c r="J906" s="633" t="s">
        <v>2318</v>
      </c>
      <c r="K906" s="633" t="s">
        <v>1517</v>
      </c>
      <c r="L906" s="635">
        <v>64.150105124420463</v>
      </c>
      <c r="M906" s="635">
        <v>2</v>
      </c>
      <c r="N906" s="636">
        <v>128.30021024884093</v>
      </c>
    </row>
    <row r="907" spans="1:14" ht="14.4" customHeight="1" x14ac:dyDescent="0.3">
      <c r="A907" s="631" t="s">
        <v>549</v>
      </c>
      <c r="B907" s="632" t="s">
        <v>551</v>
      </c>
      <c r="C907" s="633" t="s">
        <v>589</v>
      </c>
      <c r="D907" s="634" t="s">
        <v>590</v>
      </c>
      <c r="E907" s="633" t="s">
        <v>564</v>
      </c>
      <c r="F907" s="634" t="s">
        <v>565</v>
      </c>
      <c r="G907" s="633" t="s">
        <v>601</v>
      </c>
      <c r="H907" s="633" t="s">
        <v>2011</v>
      </c>
      <c r="I907" s="633" t="s">
        <v>2012</v>
      </c>
      <c r="J907" s="633" t="s">
        <v>2013</v>
      </c>
      <c r="K907" s="633" t="s">
        <v>1852</v>
      </c>
      <c r="L907" s="635">
        <v>35.26</v>
      </c>
      <c r="M907" s="635">
        <v>10</v>
      </c>
      <c r="N907" s="636">
        <v>352.59999999999997</v>
      </c>
    </row>
    <row r="908" spans="1:14" ht="14.4" customHeight="1" x14ac:dyDescent="0.3">
      <c r="A908" s="631" t="s">
        <v>549</v>
      </c>
      <c r="B908" s="632" t="s">
        <v>551</v>
      </c>
      <c r="C908" s="633" t="s">
        <v>589</v>
      </c>
      <c r="D908" s="634" t="s">
        <v>590</v>
      </c>
      <c r="E908" s="633" t="s">
        <v>564</v>
      </c>
      <c r="F908" s="634" t="s">
        <v>565</v>
      </c>
      <c r="G908" s="633" t="s">
        <v>601</v>
      </c>
      <c r="H908" s="633" t="s">
        <v>1167</v>
      </c>
      <c r="I908" s="633" t="s">
        <v>1167</v>
      </c>
      <c r="J908" s="633" t="s">
        <v>1168</v>
      </c>
      <c r="K908" s="633" t="s">
        <v>1169</v>
      </c>
      <c r="L908" s="635">
        <v>72.84</v>
      </c>
      <c r="M908" s="635">
        <v>10</v>
      </c>
      <c r="N908" s="636">
        <v>728.40000000000009</v>
      </c>
    </row>
    <row r="909" spans="1:14" ht="14.4" customHeight="1" x14ac:dyDescent="0.3">
      <c r="A909" s="631" t="s">
        <v>549</v>
      </c>
      <c r="B909" s="632" t="s">
        <v>551</v>
      </c>
      <c r="C909" s="633" t="s">
        <v>589</v>
      </c>
      <c r="D909" s="634" t="s">
        <v>590</v>
      </c>
      <c r="E909" s="633" t="s">
        <v>564</v>
      </c>
      <c r="F909" s="634" t="s">
        <v>565</v>
      </c>
      <c r="G909" s="633" t="s">
        <v>601</v>
      </c>
      <c r="H909" s="633" t="s">
        <v>1478</v>
      </c>
      <c r="I909" s="633" t="s">
        <v>1479</v>
      </c>
      <c r="J909" s="633" t="s">
        <v>1480</v>
      </c>
      <c r="K909" s="633" t="s">
        <v>1481</v>
      </c>
      <c r="L909" s="635">
        <v>428.73150000000004</v>
      </c>
      <c r="M909" s="635">
        <v>3</v>
      </c>
      <c r="N909" s="636">
        <v>1286.1945000000001</v>
      </c>
    </row>
    <row r="910" spans="1:14" ht="14.4" customHeight="1" x14ac:dyDescent="0.3">
      <c r="A910" s="631" t="s">
        <v>549</v>
      </c>
      <c r="B910" s="632" t="s">
        <v>551</v>
      </c>
      <c r="C910" s="633" t="s">
        <v>589</v>
      </c>
      <c r="D910" s="634" t="s">
        <v>590</v>
      </c>
      <c r="E910" s="633" t="s">
        <v>564</v>
      </c>
      <c r="F910" s="634" t="s">
        <v>565</v>
      </c>
      <c r="G910" s="633" t="s">
        <v>601</v>
      </c>
      <c r="H910" s="633" t="s">
        <v>2014</v>
      </c>
      <c r="I910" s="633" t="s">
        <v>2015</v>
      </c>
      <c r="J910" s="633" t="s">
        <v>2016</v>
      </c>
      <c r="K910" s="633" t="s">
        <v>2017</v>
      </c>
      <c r="L910" s="635">
        <v>641.98913846683411</v>
      </c>
      <c r="M910" s="635">
        <v>7</v>
      </c>
      <c r="N910" s="636">
        <v>4493.9239692678384</v>
      </c>
    </row>
    <row r="911" spans="1:14" ht="14.4" customHeight="1" x14ac:dyDescent="0.3">
      <c r="A911" s="631" t="s">
        <v>549</v>
      </c>
      <c r="B911" s="632" t="s">
        <v>551</v>
      </c>
      <c r="C911" s="633" t="s">
        <v>589</v>
      </c>
      <c r="D911" s="634" t="s">
        <v>590</v>
      </c>
      <c r="E911" s="633" t="s">
        <v>564</v>
      </c>
      <c r="F911" s="634" t="s">
        <v>565</v>
      </c>
      <c r="G911" s="633" t="s">
        <v>601</v>
      </c>
      <c r="H911" s="633" t="s">
        <v>880</v>
      </c>
      <c r="I911" s="633" t="s">
        <v>880</v>
      </c>
      <c r="J911" s="633" t="s">
        <v>881</v>
      </c>
      <c r="K911" s="633" t="s">
        <v>882</v>
      </c>
      <c r="L911" s="635">
        <v>610.94955315029222</v>
      </c>
      <c r="M911" s="635">
        <v>1.5</v>
      </c>
      <c r="N911" s="636">
        <v>916.42432972543838</v>
      </c>
    </row>
    <row r="912" spans="1:14" ht="14.4" customHeight="1" x14ac:dyDescent="0.3">
      <c r="A912" s="631" t="s">
        <v>549</v>
      </c>
      <c r="B912" s="632" t="s">
        <v>551</v>
      </c>
      <c r="C912" s="633" t="s">
        <v>589</v>
      </c>
      <c r="D912" s="634" t="s">
        <v>590</v>
      </c>
      <c r="E912" s="633" t="s">
        <v>564</v>
      </c>
      <c r="F912" s="634" t="s">
        <v>565</v>
      </c>
      <c r="G912" s="633" t="s">
        <v>601</v>
      </c>
      <c r="H912" s="633" t="s">
        <v>1486</v>
      </c>
      <c r="I912" s="633" t="s">
        <v>1487</v>
      </c>
      <c r="J912" s="633" t="s">
        <v>1488</v>
      </c>
      <c r="K912" s="633" t="s">
        <v>1207</v>
      </c>
      <c r="L912" s="635">
        <v>2899.2095600000002</v>
      </c>
      <c r="M912" s="635">
        <v>5</v>
      </c>
      <c r="N912" s="636">
        <v>14496.0478</v>
      </c>
    </row>
    <row r="913" spans="1:14" ht="14.4" customHeight="1" x14ac:dyDescent="0.3">
      <c r="A913" s="631" t="s">
        <v>549</v>
      </c>
      <c r="B913" s="632" t="s">
        <v>551</v>
      </c>
      <c r="C913" s="633" t="s">
        <v>589</v>
      </c>
      <c r="D913" s="634" t="s">
        <v>590</v>
      </c>
      <c r="E913" s="633" t="s">
        <v>564</v>
      </c>
      <c r="F913" s="634" t="s">
        <v>565</v>
      </c>
      <c r="G913" s="633" t="s">
        <v>601</v>
      </c>
      <c r="H913" s="633" t="s">
        <v>2018</v>
      </c>
      <c r="I913" s="633" t="s">
        <v>2019</v>
      </c>
      <c r="J913" s="633" t="s">
        <v>2020</v>
      </c>
      <c r="K913" s="633" t="s">
        <v>2021</v>
      </c>
      <c r="L913" s="635">
        <v>1597.52</v>
      </c>
      <c r="M913" s="635">
        <v>1</v>
      </c>
      <c r="N913" s="636">
        <v>1597.52</v>
      </c>
    </row>
    <row r="914" spans="1:14" ht="14.4" customHeight="1" x14ac:dyDescent="0.3">
      <c r="A914" s="631" t="s">
        <v>549</v>
      </c>
      <c r="B914" s="632" t="s">
        <v>551</v>
      </c>
      <c r="C914" s="633" t="s">
        <v>589</v>
      </c>
      <c r="D914" s="634" t="s">
        <v>590</v>
      </c>
      <c r="E914" s="633" t="s">
        <v>564</v>
      </c>
      <c r="F914" s="634" t="s">
        <v>565</v>
      </c>
      <c r="G914" s="633" t="s">
        <v>601</v>
      </c>
      <c r="H914" s="633" t="s">
        <v>1177</v>
      </c>
      <c r="I914" s="633" t="s">
        <v>1178</v>
      </c>
      <c r="J914" s="633" t="s">
        <v>1179</v>
      </c>
      <c r="K914" s="633" t="s">
        <v>1180</v>
      </c>
      <c r="L914" s="635">
        <v>86.569314125879657</v>
      </c>
      <c r="M914" s="635">
        <v>3</v>
      </c>
      <c r="N914" s="636">
        <v>259.70794237763897</v>
      </c>
    </row>
    <row r="915" spans="1:14" ht="14.4" customHeight="1" x14ac:dyDescent="0.3">
      <c r="A915" s="631" t="s">
        <v>549</v>
      </c>
      <c r="B915" s="632" t="s">
        <v>551</v>
      </c>
      <c r="C915" s="633" t="s">
        <v>589</v>
      </c>
      <c r="D915" s="634" t="s">
        <v>590</v>
      </c>
      <c r="E915" s="633" t="s">
        <v>564</v>
      </c>
      <c r="F915" s="634" t="s">
        <v>565</v>
      </c>
      <c r="G915" s="633" t="s">
        <v>601</v>
      </c>
      <c r="H915" s="633" t="s">
        <v>883</v>
      </c>
      <c r="I915" s="633" t="s">
        <v>884</v>
      </c>
      <c r="J915" s="633" t="s">
        <v>885</v>
      </c>
      <c r="K915" s="633" t="s">
        <v>886</v>
      </c>
      <c r="L915" s="635">
        <v>955.04</v>
      </c>
      <c r="M915" s="635">
        <v>5</v>
      </c>
      <c r="N915" s="636">
        <v>4775.2</v>
      </c>
    </row>
    <row r="916" spans="1:14" ht="14.4" customHeight="1" x14ac:dyDescent="0.3">
      <c r="A916" s="631" t="s">
        <v>549</v>
      </c>
      <c r="B916" s="632" t="s">
        <v>551</v>
      </c>
      <c r="C916" s="633" t="s">
        <v>589</v>
      </c>
      <c r="D916" s="634" t="s">
        <v>590</v>
      </c>
      <c r="E916" s="633" t="s">
        <v>564</v>
      </c>
      <c r="F916" s="634" t="s">
        <v>565</v>
      </c>
      <c r="G916" s="633" t="s">
        <v>601</v>
      </c>
      <c r="H916" s="633" t="s">
        <v>887</v>
      </c>
      <c r="I916" s="633" t="s">
        <v>888</v>
      </c>
      <c r="J916" s="633" t="s">
        <v>889</v>
      </c>
      <c r="K916" s="633" t="s">
        <v>890</v>
      </c>
      <c r="L916" s="635">
        <v>246.00947416432962</v>
      </c>
      <c r="M916" s="635">
        <v>4</v>
      </c>
      <c r="N916" s="636">
        <v>984.03789665731847</v>
      </c>
    </row>
    <row r="917" spans="1:14" ht="14.4" customHeight="1" x14ac:dyDescent="0.3">
      <c r="A917" s="631" t="s">
        <v>549</v>
      </c>
      <c r="B917" s="632" t="s">
        <v>551</v>
      </c>
      <c r="C917" s="633" t="s">
        <v>589</v>
      </c>
      <c r="D917" s="634" t="s">
        <v>590</v>
      </c>
      <c r="E917" s="633" t="s">
        <v>564</v>
      </c>
      <c r="F917" s="634" t="s">
        <v>565</v>
      </c>
      <c r="G917" s="633" t="s">
        <v>601</v>
      </c>
      <c r="H917" s="633" t="s">
        <v>2319</v>
      </c>
      <c r="I917" s="633" t="s">
        <v>2320</v>
      </c>
      <c r="J917" s="633" t="s">
        <v>2321</v>
      </c>
      <c r="K917" s="633" t="s">
        <v>2322</v>
      </c>
      <c r="L917" s="635">
        <v>93.579688942604307</v>
      </c>
      <c r="M917" s="635">
        <v>1</v>
      </c>
      <c r="N917" s="636">
        <v>93.579688942604307</v>
      </c>
    </row>
    <row r="918" spans="1:14" ht="14.4" customHeight="1" x14ac:dyDescent="0.3">
      <c r="A918" s="631" t="s">
        <v>549</v>
      </c>
      <c r="B918" s="632" t="s">
        <v>551</v>
      </c>
      <c r="C918" s="633" t="s">
        <v>589</v>
      </c>
      <c r="D918" s="634" t="s">
        <v>590</v>
      </c>
      <c r="E918" s="633" t="s">
        <v>564</v>
      </c>
      <c r="F918" s="634" t="s">
        <v>565</v>
      </c>
      <c r="G918" s="633" t="s">
        <v>601</v>
      </c>
      <c r="H918" s="633" t="s">
        <v>2323</v>
      </c>
      <c r="I918" s="633" t="s">
        <v>2323</v>
      </c>
      <c r="J918" s="633" t="s">
        <v>2324</v>
      </c>
      <c r="K918" s="633" t="s">
        <v>2325</v>
      </c>
      <c r="L918" s="635">
        <v>1851.5</v>
      </c>
      <c r="M918" s="635">
        <v>3</v>
      </c>
      <c r="N918" s="636">
        <v>5554.5</v>
      </c>
    </row>
    <row r="919" spans="1:14" ht="14.4" customHeight="1" x14ac:dyDescent="0.3">
      <c r="A919" s="631" t="s">
        <v>549</v>
      </c>
      <c r="B919" s="632" t="s">
        <v>551</v>
      </c>
      <c r="C919" s="633" t="s">
        <v>589</v>
      </c>
      <c r="D919" s="634" t="s">
        <v>590</v>
      </c>
      <c r="E919" s="633" t="s">
        <v>564</v>
      </c>
      <c r="F919" s="634" t="s">
        <v>565</v>
      </c>
      <c r="G919" s="633" t="s">
        <v>601</v>
      </c>
      <c r="H919" s="633" t="s">
        <v>895</v>
      </c>
      <c r="I919" s="633" t="s">
        <v>896</v>
      </c>
      <c r="J919" s="633" t="s">
        <v>897</v>
      </c>
      <c r="K919" s="633" t="s">
        <v>898</v>
      </c>
      <c r="L919" s="635">
        <v>63.840067562675515</v>
      </c>
      <c r="M919" s="635">
        <v>5</v>
      </c>
      <c r="N919" s="636">
        <v>319.20033781337759</v>
      </c>
    </row>
    <row r="920" spans="1:14" ht="14.4" customHeight="1" x14ac:dyDescent="0.3">
      <c r="A920" s="631" t="s">
        <v>549</v>
      </c>
      <c r="B920" s="632" t="s">
        <v>551</v>
      </c>
      <c r="C920" s="633" t="s">
        <v>589</v>
      </c>
      <c r="D920" s="634" t="s">
        <v>590</v>
      </c>
      <c r="E920" s="633" t="s">
        <v>564</v>
      </c>
      <c r="F920" s="634" t="s">
        <v>565</v>
      </c>
      <c r="G920" s="633" t="s">
        <v>601</v>
      </c>
      <c r="H920" s="633" t="s">
        <v>899</v>
      </c>
      <c r="I920" s="633" t="s">
        <v>900</v>
      </c>
      <c r="J920" s="633" t="s">
        <v>901</v>
      </c>
      <c r="K920" s="633" t="s">
        <v>902</v>
      </c>
      <c r="L920" s="635">
        <v>73.911048553181871</v>
      </c>
      <c r="M920" s="635">
        <v>7</v>
      </c>
      <c r="N920" s="636">
        <v>517.37733987227307</v>
      </c>
    </row>
    <row r="921" spans="1:14" ht="14.4" customHeight="1" x14ac:dyDescent="0.3">
      <c r="A921" s="631" t="s">
        <v>549</v>
      </c>
      <c r="B921" s="632" t="s">
        <v>551</v>
      </c>
      <c r="C921" s="633" t="s">
        <v>589</v>
      </c>
      <c r="D921" s="634" t="s">
        <v>590</v>
      </c>
      <c r="E921" s="633" t="s">
        <v>564</v>
      </c>
      <c r="F921" s="634" t="s">
        <v>565</v>
      </c>
      <c r="G921" s="633" t="s">
        <v>601</v>
      </c>
      <c r="H921" s="633" t="s">
        <v>911</v>
      </c>
      <c r="I921" s="633" t="s">
        <v>912</v>
      </c>
      <c r="J921" s="633" t="s">
        <v>913</v>
      </c>
      <c r="K921" s="633" t="s">
        <v>914</v>
      </c>
      <c r="L921" s="635">
        <v>47.329999805253856</v>
      </c>
      <c r="M921" s="635">
        <v>1</v>
      </c>
      <c r="N921" s="636">
        <v>47.329999805253856</v>
      </c>
    </row>
    <row r="922" spans="1:14" ht="14.4" customHeight="1" x14ac:dyDescent="0.3">
      <c r="A922" s="631" t="s">
        <v>549</v>
      </c>
      <c r="B922" s="632" t="s">
        <v>551</v>
      </c>
      <c r="C922" s="633" t="s">
        <v>589</v>
      </c>
      <c r="D922" s="634" t="s">
        <v>590</v>
      </c>
      <c r="E922" s="633" t="s">
        <v>564</v>
      </c>
      <c r="F922" s="634" t="s">
        <v>565</v>
      </c>
      <c r="G922" s="633" t="s">
        <v>817</v>
      </c>
      <c r="H922" s="633" t="s">
        <v>1200</v>
      </c>
      <c r="I922" s="633" t="s">
        <v>1201</v>
      </c>
      <c r="J922" s="633" t="s">
        <v>1202</v>
      </c>
      <c r="K922" s="633" t="s">
        <v>1203</v>
      </c>
      <c r="L922" s="635">
        <v>169.62876355352199</v>
      </c>
      <c r="M922" s="635">
        <v>2</v>
      </c>
      <c r="N922" s="636">
        <v>339.25752710704398</v>
      </c>
    </row>
    <row r="923" spans="1:14" ht="14.4" customHeight="1" x14ac:dyDescent="0.3">
      <c r="A923" s="631" t="s">
        <v>549</v>
      </c>
      <c r="B923" s="632" t="s">
        <v>551</v>
      </c>
      <c r="C923" s="633" t="s">
        <v>589</v>
      </c>
      <c r="D923" s="634" t="s">
        <v>590</v>
      </c>
      <c r="E923" s="633" t="s">
        <v>564</v>
      </c>
      <c r="F923" s="634" t="s">
        <v>565</v>
      </c>
      <c r="G923" s="633" t="s">
        <v>817</v>
      </c>
      <c r="H923" s="633" t="s">
        <v>1507</v>
      </c>
      <c r="I923" s="633" t="s">
        <v>1508</v>
      </c>
      <c r="J923" s="633" t="s">
        <v>1509</v>
      </c>
      <c r="K923" s="633" t="s">
        <v>1510</v>
      </c>
      <c r="L923" s="635">
        <v>138.36000000000001</v>
      </c>
      <c r="M923" s="635">
        <v>1</v>
      </c>
      <c r="N923" s="636">
        <v>138.36000000000001</v>
      </c>
    </row>
    <row r="924" spans="1:14" ht="14.4" customHeight="1" x14ac:dyDescent="0.3">
      <c r="A924" s="631" t="s">
        <v>549</v>
      </c>
      <c r="B924" s="632" t="s">
        <v>551</v>
      </c>
      <c r="C924" s="633" t="s">
        <v>589</v>
      </c>
      <c r="D924" s="634" t="s">
        <v>590</v>
      </c>
      <c r="E924" s="633" t="s">
        <v>564</v>
      </c>
      <c r="F924" s="634" t="s">
        <v>565</v>
      </c>
      <c r="G924" s="633" t="s">
        <v>817</v>
      </c>
      <c r="H924" s="633" t="s">
        <v>919</v>
      </c>
      <c r="I924" s="633" t="s">
        <v>920</v>
      </c>
      <c r="J924" s="633" t="s">
        <v>921</v>
      </c>
      <c r="K924" s="633" t="s">
        <v>922</v>
      </c>
      <c r="L924" s="635">
        <v>92.000053927543576</v>
      </c>
      <c r="M924" s="635">
        <v>45.599999999999994</v>
      </c>
      <c r="N924" s="636">
        <v>4195.2024590959863</v>
      </c>
    </row>
    <row r="925" spans="1:14" ht="14.4" customHeight="1" x14ac:dyDescent="0.3">
      <c r="A925" s="631" t="s">
        <v>549</v>
      </c>
      <c r="B925" s="632" t="s">
        <v>551</v>
      </c>
      <c r="C925" s="633" t="s">
        <v>589</v>
      </c>
      <c r="D925" s="634" t="s">
        <v>590</v>
      </c>
      <c r="E925" s="633" t="s">
        <v>564</v>
      </c>
      <c r="F925" s="634" t="s">
        <v>565</v>
      </c>
      <c r="G925" s="633" t="s">
        <v>817</v>
      </c>
      <c r="H925" s="633" t="s">
        <v>1208</v>
      </c>
      <c r="I925" s="633" t="s">
        <v>1209</v>
      </c>
      <c r="J925" s="633" t="s">
        <v>1210</v>
      </c>
      <c r="K925" s="633" t="s">
        <v>1211</v>
      </c>
      <c r="L925" s="635">
        <v>106.88</v>
      </c>
      <c r="M925" s="635">
        <v>1</v>
      </c>
      <c r="N925" s="636">
        <v>106.88</v>
      </c>
    </row>
    <row r="926" spans="1:14" ht="14.4" customHeight="1" x14ac:dyDescent="0.3">
      <c r="A926" s="631" t="s">
        <v>549</v>
      </c>
      <c r="B926" s="632" t="s">
        <v>551</v>
      </c>
      <c r="C926" s="633" t="s">
        <v>589</v>
      </c>
      <c r="D926" s="634" t="s">
        <v>590</v>
      </c>
      <c r="E926" s="633" t="s">
        <v>564</v>
      </c>
      <c r="F926" s="634" t="s">
        <v>565</v>
      </c>
      <c r="G926" s="633" t="s">
        <v>817</v>
      </c>
      <c r="H926" s="633" t="s">
        <v>927</v>
      </c>
      <c r="I926" s="633" t="s">
        <v>928</v>
      </c>
      <c r="J926" s="633" t="s">
        <v>929</v>
      </c>
      <c r="K926" s="633" t="s">
        <v>930</v>
      </c>
      <c r="L926" s="635">
        <v>108.62333333333333</v>
      </c>
      <c r="M926" s="635">
        <v>3</v>
      </c>
      <c r="N926" s="636">
        <v>325.87</v>
      </c>
    </row>
    <row r="927" spans="1:14" ht="14.4" customHeight="1" x14ac:dyDescent="0.3">
      <c r="A927" s="631" t="s">
        <v>549</v>
      </c>
      <c r="B927" s="632" t="s">
        <v>551</v>
      </c>
      <c r="C927" s="633" t="s">
        <v>589</v>
      </c>
      <c r="D927" s="634" t="s">
        <v>590</v>
      </c>
      <c r="E927" s="633" t="s">
        <v>564</v>
      </c>
      <c r="F927" s="634" t="s">
        <v>565</v>
      </c>
      <c r="G927" s="633" t="s">
        <v>817</v>
      </c>
      <c r="H927" s="633" t="s">
        <v>2029</v>
      </c>
      <c r="I927" s="633" t="s">
        <v>2030</v>
      </c>
      <c r="J927" s="633" t="s">
        <v>2031</v>
      </c>
      <c r="K927" s="633" t="s">
        <v>2032</v>
      </c>
      <c r="L927" s="635">
        <v>51.78</v>
      </c>
      <c r="M927" s="635">
        <v>1</v>
      </c>
      <c r="N927" s="636">
        <v>51.78</v>
      </c>
    </row>
    <row r="928" spans="1:14" ht="14.4" customHeight="1" x14ac:dyDescent="0.3">
      <c r="A928" s="631" t="s">
        <v>549</v>
      </c>
      <c r="B928" s="632" t="s">
        <v>551</v>
      </c>
      <c r="C928" s="633" t="s">
        <v>589</v>
      </c>
      <c r="D928" s="634" t="s">
        <v>590</v>
      </c>
      <c r="E928" s="633" t="s">
        <v>564</v>
      </c>
      <c r="F928" s="634" t="s">
        <v>565</v>
      </c>
      <c r="G928" s="633" t="s">
        <v>817</v>
      </c>
      <c r="H928" s="633" t="s">
        <v>931</v>
      </c>
      <c r="I928" s="633" t="s">
        <v>932</v>
      </c>
      <c r="J928" s="633" t="s">
        <v>925</v>
      </c>
      <c r="K928" s="633" t="s">
        <v>933</v>
      </c>
      <c r="L928" s="635">
        <v>46.199831526640914</v>
      </c>
      <c r="M928" s="635">
        <v>40</v>
      </c>
      <c r="N928" s="636">
        <v>1847.9932610656365</v>
      </c>
    </row>
    <row r="929" spans="1:14" ht="14.4" customHeight="1" x14ac:dyDescent="0.3">
      <c r="A929" s="631" t="s">
        <v>549</v>
      </c>
      <c r="B929" s="632" t="s">
        <v>551</v>
      </c>
      <c r="C929" s="633" t="s">
        <v>589</v>
      </c>
      <c r="D929" s="634" t="s">
        <v>590</v>
      </c>
      <c r="E929" s="633" t="s">
        <v>564</v>
      </c>
      <c r="F929" s="634" t="s">
        <v>565</v>
      </c>
      <c r="G929" s="633" t="s">
        <v>817</v>
      </c>
      <c r="H929" s="633" t="s">
        <v>934</v>
      </c>
      <c r="I929" s="633" t="s">
        <v>934</v>
      </c>
      <c r="J929" s="633" t="s">
        <v>935</v>
      </c>
      <c r="K929" s="633" t="s">
        <v>936</v>
      </c>
      <c r="L929" s="635">
        <v>78.745171160977648</v>
      </c>
      <c r="M929" s="635">
        <v>28</v>
      </c>
      <c r="N929" s="636">
        <v>2204.8647925073742</v>
      </c>
    </row>
    <row r="930" spans="1:14" ht="14.4" customHeight="1" x14ac:dyDescent="0.3">
      <c r="A930" s="631" t="s">
        <v>549</v>
      </c>
      <c r="B930" s="632" t="s">
        <v>551</v>
      </c>
      <c r="C930" s="633" t="s">
        <v>589</v>
      </c>
      <c r="D930" s="634" t="s">
        <v>590</v>
      </c>
      <c r="E930" s="633" t="s">
        <v>564</v>
      </c>
      <c r="F930" s="634" t="s">
        <v>565</v>
      </c>
      <c r="G930" s="633" t="s">
        <v>817</v>
      </c>
      <c r="H930" s="633" t="s">
        <v>937</v>
      </c>
      <c r="I930" s="633" t="s">
        <v>938</v>
      </c>
      <c r="J930" s="633" t="s">
        <v>939</v>
      </c>
      <c r="K930" s="633" t="s">
        <v>940</v>
      </c>
      <c r="L930" s="635">
        <v>106.97044039599</v>
      </c>
      <c r="M930" s="635">
        <v>1</v>
      </c>
      <c r="N930" s="636">
        <v>106.97044039599</v>
      </c>
    </row>
    <row r="931" spans="1:14" ht="14.4" customHeight="1" x14ac:dyDescent="0.3">
      <c r="A931" s="631" t="s">
        <v>549</v>
      </c>
      <c r="B931" s="632" t="s">
        <v>551</v>
      </c>
      <c r="C931" s="633" t="s">
        <v>589</v>
      </c>
      <c r="D931" s="634" t="s">
        <v>590</v>
      </c>
      <c r="E931" s="633" t="s">
        <v>564</v>
      </c>
      <c r="F931" s="634" t="s">
        <v>565</v>
      </c>
      <c r="G931" s="633" t="s">
        <v>817</v>
      </c>
      <c r="H931" s="633" t="s">
        <v>2326</v>
      </c>
      <c r="I931" s="633" t="s">
        <v>2327</v>
      </c>
      <c r="J931" s="633" t="s">
        <v>943</v>
      </c>
      <c r="K931" s="633" t="s">
        <v>1199</v>
      </c>
      <c r="L931" s="635">
        <v>173.61999999999998</v>
      </c>
      <c r="M931" s="635">
        <v>1</v>
      </c>
      <c r="N931" s="636">
        <v>173.61999999999998</v>
      </c>
    </row>
    <row r="932" spans="1:14" ht="14.4" customHeight="1" x14ac:dyDescent="0.3">
      <c r="A932" s="631" t="s">
        <v>549</v>
      </c>
      <c r="B932" s="632" t="s">
        <v>551</v>
      </c>
      <c r="C932" s="633" t="s">
        <v>589</v>
      </c>
      <c r="D932" s="634" t="s">
        <v>590</v>
      </c>
      <c r="E932" s="633" t="s">
        <v>566</v>
      </c>
      <c r="F932" s="634" t="s">
        <v>567</v>
      </c>
      <c r="G932" s="633" t="s">
        <v>601</v>
      </c>
      <c r="H932" s="633" t="s">
        <v>1565</v>
      </c>
      <c r="I932" s="633" t="s">
        <v>1566</v>
      </c>
      <c r="J932" s="633" t="s">
        <v>1567</v>
      </c>
      <c r="K932" s="633" t="s">
        <v>1568</v>
      </c>
      <c r="L932" s="635">
        <v>17244.188442831699</v>
      </c>
      <c r="M932" s="635">
        <v>3</v>
      </c>
      <c r="N932" s="636">
        <v>51732.565328495097</v>
      </c>
    </row>
    <row r="933" spans="1:14" ht="14.4" customHeight="1" x14ac:dyDescent="0.3">
      <c r="A933" s="631" t="s">
        <v>549</v>
      </c>
      <c r="B933" s="632" t="s">
        <v>551</v>
      </c>
      <c r="C933" s="633" t="s">
        <v>589</v>
      </c>
      <c r="D933" s="634" t="s">
        <v>590</v>
      </c>
      <c r="E933" s="633" t="s">
        <v>566</v>
      </c>
      <c r="F933" s="634" t="s">
        <v>567</v>
      </c>
      <c r="G933" s="633" t="s">
        <v>601</v>
      </c>
      <c r="H933" s="633" t="s">
        <v>1535</v>
      </c>
      <c r="I933" s="633" t="s">
        <v>1536</v>
      </c>
      <c r="J933" s="633" t="s">
        <v>1537</v>
      </c>
      <c r="K933" s="633" t="s">
        <v>1538</v>
      </c>
      <c r="L933" s="635">
        <v>279.29999999999995</v>
      </c>
      <c r="M933" s="635">
        <v>1</v>
      </c>
      <c r="N933" s="636">
        <v>279.29999999999995</v>
      </c>
    </row>
    <row r="934" spans="1:14" ht="14.4" customHeight="1" x14ac:dyDescent="0.3">
      <c r="A934" s="631" t="s">
        <v>549</v>
      </c>
      <c r="B934" s="632" t="s">
        <v>551</v>
      </c>
      <c r="C934" s="633" t="s">
        <v>589</v>
      </c>
      <c r="D934" s="634" t="s">
        <v>590</v>
      </c>
      <c r="E934" s="633" t="s">
        <v>566</v>
      </c>
      <c r="F934" s="634" t="s">
        <v>567</v>
      </c>
      <c r="G934" s="633" t="s">
        <v>817</v>
      </c>
      <c r="H934" s="633" t="s">
        <v>1539</v>
      </c>
      <c r="I934" s="633" t="s">
        <v>1540</v>
      </c>
      <c r="J934" s="633" t="s">
        <v>1541</v>
      </c>
      <c r="K934" s="633"/>
      <c r="L934" s="635">
        <v>91.71</v>
      </c>
      <c r="M934" s="635">
        <v>5</v>
      </c>
      <c r="N934" s="636">
        <v>458.54999999999995</v>
      </c>
    </row>
    <row r="935" spans="1:14" ht="14.4" customHeight="1" x14ac:dyDescent="0.3">
      <c r="A935" s="631" t="s">
        <v>549</v>
      </c>
      <c r="B935" s="632" t="s">
        <v>551</v>
      </c>
      <c r="C935" s="633" t="s">
        <v>589</v>
      </c>
      <c r="D935" s="634" t="s">
        <v>590</v>
      </c>
      <c r="E935" s="633" t="s">
        <v>566</v>
      </c>
      <c r="F935" s="634" t="s">
        <v>567</v>
      </c>
      <c r="G935" s="633" t="s">
        <v>817</v>
      </c>
      <c r="H935" s="633" t="s">
        <v>1542</v>
      </c>
      <c r="I935" s="633" t="s">
        <v>1543</v>
      </c>
      <c r="J935" s="633" t="s">
        <v>1544</v>
      </c>
      <c r="K935" s="633" t="s">
        <v>1545</v>
      </c>
      <c r="L935" s="635">
        <v>1831.3399999999995</v>
      </c>
      <c r="M935" s="635">
        <v>1</v>
      </c>
      <c r="N935" s="636">
        <v>1831.3399999999995</v>
      </c>
    </row>
    <row r="936" spans="1:14" ht="14.4" customHeight="1" x14ac:dyDescent="0.3">
      <c r="A936" s="631" t="s">
        <v>549</v>
      </c>
      <c r="B936" s="632" t="s">
        <v>551</v>
      </c>
      <c r="C936" s="633" t="s">
        <v>589</v>
      </c>
      <c r="D936" s="634" t="s">
        <v>590</v>
      </c>
      <c r="E936" s="633" t="s">
        <v>558</v>
      </c>
      <c r="F936" s="634" t="s">
        <v>559</v>
      </c>
      <c r="G936" s="633"/>
      <c r="H936" s="633"/>
      <c r="I936" s="633" t="s">
        <v>1546</v>
      </c>
      <c r="J936" s="633" t="s">
        <v>1547</v>
      </c>
      <c r="K936" s="633"/>
      <c r="L936" s="635">
        <v>6210</v>
      </c>
      <c r="M936" s="635">
        <v>4</v>
      </c>
      <c r="N936" s="636">
        <v>24840</v>
      </c>
    </row>
    <row r="937" spans="1:14" ht="14.4" customHeight="1" x14ac:dyDescent="0.3">
      <c r="A937" s="631" t="s">
        <v>549</v>
      </c>
      <c r="B937" s="632" t="s">
        <v>551</v>
      </c>
      <c r="C937" s="633" t="s">
        <v>589</v>
      </c>
      <c r="D937" s="634" t="s">
        <v>590</v>
      </c>
      <c r="E937" s="633" t="s">
        <v>558</v>
      </c>
      <c r="F937" s="634" t="s">
        <v>559</v>
      </c>
      <c r="G937" s="633"/>
      <c r="H937" s="633"/>
      <c r="I937" s="633" t="s">
        <v>2328</v>
      </c>
      <c r="J937" s="633" t="s">
        <v>2329</v>
      </c>
      <c r="K937" s="633"/>
      <c r="L937" s="635">
        <v>1407.54</v>
      </c>
      <c r="M937" s="635">
        <v>2</v>
      </c>
      <c r="N937" s="636">
        <v>2815.08</v>
      </c>
    </row>
    <row r="938" spans="1:14" ht="14.4" customHeight="1" x14ac:dyDescent="0.3">
      <c r="A938" s="631" t="s">
        <v>549</v>
      </c>
      <c r="B938" s="632" t="s">
        <v>551</v>
      </c>
      <c r="C938" s="633" t="s">
        <v>589</v>
      </c>
      <c r="D938" s="634" t="s">
        <v>590</v>
      </c>
      <c r="E938" s="633" t="s">
        <v>558</v>
      </c>
      <c r="F938" s="634" t="s">
        <v>559</v>
      </c>
      <c r="G938" s="633"/>
      <c r="H938" s="633"/>
      <c r="I938" s="633" t="s">
        <v>1548</v>
      </c>
      <c r="J938" s="633" t="s">
        <v>1549</v>
      </c>
      <c r="K938" s="633"/>
      <c r="L938" s="635">
        <v>12420</v>
      </c>
      <c r="M938" s="635">
        <v>9</v>
      </c>
      <c r="N938" s="636">
        <v>111780</v>
      </c>
    </row>
    <row r="939" spans="1:14" ht="14.4" customHeight="1" x14ac:dyDescent="0.3">
      <c r="A939" s="631" t="s">
        <v>549</v>
      </c>
      <c r="B939" s="632" t="s">
        <v>551</v>
      </c>
      <c r="C939" s="633" t="s">
        <v>589</v>
      </c>
      <c r="D939" s="634" t="s">
        <v>590</v>
      </c>
      <c r="E939" s="633" t="s">
        <v>558</v>
      </c>
      <c r="F939" s="634" t="s">
        <v>559</v>
      </c>
      <c r="G939" s="633"/>
      <c r="H939" s="633"/>
      <c r="I939" s="633" t="s">
        <v>2330</v>
      </c>
      <c r="J939" s="633" t="s">
        <v>2331</v>
      </c>
      <c r="K939" s="633"/>
      <c r="L939" s="635">
        <v>2187.3000000000002</v>
      </c>
      <c r="M939" s="635">
        <v>8</v>
      </c>
      <c r="N939" s="636">
        <v>17498.400000000001</v>
      </c>
    </row>
    <row r="940" spans="1:14" ht="14.4" customHeight="1" x14ac:dyDescent="0.3">
      <c r="A940" s="631" t="s">
        <v>549</v>
      </c>
      <c r="B940" s="632" t="s">
        <v>551</v>
      </c>
      <c r="C940" s="633" t="s">
        <v>589</v>
      </c>
      <c r="D940" s="634" t="s">
        <v>590</v>
      </c>
      <c r="E940" s="633" t="s">
        <v>558</v>
      </c>
      <c r="F940" s="634" t="s">
        <v>559</v>
      </c>
      <c r="G940" s="633"/>
      <c r="H940" s="633"/>
      <c r="I940" s="633" t="s">
        <v>2332</v>
      </c>
      <c r="J940" s="633" t="s">
        <v>2333</v>
      </c>
      <c r="K940" s="633"/>
      <c r="L940" s="635">
        <v>691</v>
      </c>
      <c r="M940" s="635">
        <v>5</v>
      </c>
      <c r="N940" s="636">
        <v>3455</v>
      </c>
    </row>
    <row r="941" spans="1:14" ht="14.4" customHeight="1" x14ac:dyDescent="0.3">
      <c r="A941" s="631" t="s">
        <v>549</v>
      </c>
      <c r="B941" s="632" t="s">
        <v>551</v>
      </c>
      <c r="C941" s="633" t="s">
        <v>589</v>
      </c>
      <c r="D941" s="634" t="s">
        <v>590</v>
      </c>
      <c r="E941" s="633" t="s">
        <v>558</v>
      </c>
      <c r="F941" s="634" t="s">
        <v>559</v>
      </c>
      <c r="G941" s="633"/>
      <c r="H941" s="633"/>
      <c r="I941" s="633" t="s">
        <v>1552</v>
      </c>
      <c r="J941" s="633" t="s">
        <v>1553</v>
      </c>
      <c r="K941" s="633"/>
      <c r="L941" s="635">
        <v>6480.27</v>
      </c>
      <c r="M941" s="635">
        <v>2</v>
      </c>
      <c r="N941" s="636">
        <v>12960.54</v>
      </c>
    </row>
    <row r="942" spans="1:14" ht="14.4" customHeight="1" x14ac:dyDescent="0.3">
      <c r="A942" s="631" t="s">
        <v>549</v>
      </c>
      <c r="B942" s="632" t="s">
        <v>551</v>
      </c>
      <c r="C942" s="633" t="s">
        <v>591</v>
      </c>
      <c r="D942" s="634" t="s">
        <v>592</v>
      </c>
      <c r="E942" s="633" t="s">
        <v>552</v>
      </c>
      <c r="F942" s="634" t="s">
        <v>553</v>
      </c>
      <c r="G942" s="633" t="s">
        <v>601</v>
      </c>
      <c r="H942" s="633" t="s">
        <v>1000</v>
      </c>
      <c r="I942" s="633" t="s">
        <v>1001</v>
      </c>
      <c r="J942" s="633" t="s">
        <v>1002</v>
      </c>
      <c r="K942" s="633" t="s">
        <v>1003</v>
      </c>
      <c r="L942" s="635">
        <v>87.83</v>
      </c>
      <c r="M942" s="635">
        <v>1</v>
      </c>
      <c r="N942" s="636">
        <v>87.83</v>
      </c>
    </row>
    <row r="943" spans="1:14" ht="14.4" customHeight="1" x14ac:dyDescent="0.3">
      <c r="A943" s="631" t="s">
        <v>549</v>
      </c>
      <c r="B943" s="632" t="s">
        <v>551</v>
      </c>
      <c r="C943" s="633" t="s">
        <v>591</v>
      </c>
      <c r="D943" s="634" t="s">
        <v>592</v>
      </c>
      <c r="E943" s="633" t="s">
        <v>552</v>
      </c>
      <c r="F943" s="634" t="s">
        <v>553</v>
      </c>
      <c r="G943" s="633" t="s">
        <v>601</v>
      </c>
      <c r="H943" s="633" t="s">
        <v>709</v>
      </c>
      <c r="I943" s="633" t="s">
        <v>246</v>
      </c>
      <c r="J943" s="633" t="s">
        <v>710</v>
      </c>
      <c r="K943" s="633" t="s">
        <v>711</v>
      </c>
      <c r="L943" s="635">
        <v>23.7</v>
      </c>
      <c r="M943" s="635">
        <v>6</v>
      </c>
      <c r="N943" s="636">
        <v>142.19999999999999</v>
      </c>
    </row>
    <row r="944" spans="1:14" ht="14.4" customHeight="1" x14ac:dyDescent="0.3">
      <c r="A944" s="631" t="s">
        <v>549</v>
      </c>
      <c r="B944" s="632" t="s">
        <v>551</v>
      </c>
      <c r="C944" s="633" t="s">
        <v>591</v>
      </c>
      <c r="D944" s="634" t="s">
        <v>592</v>
      </c>
      <c r="E944" s="633" t="s">
        <v>552</v>
      </c>
      <c r="F944" s="634" t="s">
        <v>553</v>
      </c>
      <c r="G944" s="633" t="s">
        <v>601</v>
      </c>
      <c r="H944" s="633" t="s">
        <v>2334</v>
      </c>
      <c r="I944" s="633" t="s">
        <v>2335</v>
      </c>
      <c r="J944" s="633" t="s">
        <v>2336</v>
      </c>
      <c r="K944" s="633" t="s">
        <v>2337</v>
      </c>
      <c r="L944" s="635">
        <v>514.83000000000004</v>
      </c>
      <c r="M944" s="635">
        <v>1</v>
      </c>
      <c r="N944" s="636">
        <v>514.83000000000004</v>
      </c>
    </row>
    <row r="945" spans="1:14" ht="14.4" customHeight="1" x14ac:dyDescent="0.3">
      <c r="A945" s="631" t="s">
        <v>549</v>
      </c>
      <c r="B945" s="632" t="s">
        <v>551</v>
      </c>
      <c r="C945" s="633" t="s">
        <v>591</v>
      </c>
      <c r="D945" s="634" t="s">
        <v>592</v>
      </c>
      <c r="E945" s="633" t="s">
        <v>552</v>
      </c>
      <c r="F945" s="634" t="s">
        <v>553</v>
      </c>
      <c r="G945" s="633" t="s">
        <v>601</v>
      </c>
      <c r="H945" s="633" t="s">
        <v>2338</v>
      </c>
      <c r="I945" s="633" t="s">
        <v>246</v>
      </c>
      <c r="J945" s="633" t="s">
        <v>2339</v>
      </c>
      <c r="K945" s="633" t="s">
        <v>2340</v>
      </c>
      <c r="L945" s="635">
        <v>47.150005805002394</v>
      </c>
      <c r="M945" s="635">
        <v>3</v>
      </c>
      <c r="N945" s="636">
        <v>141.45001741500718</v>
      </c>
    </row>
    <row r="946" spans="1:14" ht="14.4" customHeight="1" x14ac:dyDescent="0.3">
      <c r="A946" s="631" t="s">
        <v>549</v>
      </c>
      <c r="B946" s="632" t="s">
        <v>551</v>
      </c>
      <c r="C946" s="633" t="s">
        <v>593</v>
      </c>
      <c r="D946" s="634" t="s">
        <v>594</v>
      </c>
      <c r="E946" s="633" t="s">
        <v>568</v>
      </c>
      <c r="F946" s="634" t="s">
        <v>569</v>
      </c>
      <c r="G946" s="633" t="s">
        <v>601</v>
      </c>
      <c r="H946" s="633" t="s">
        <v>2341</v>
      </c>
      <c r="I946" s="633" t="s">
        <v>2342</v>
      </c>
      <c r="J946" s="633" t="s">
        <v>2343</v>
      </c>
      <c r="K946" s="633" t="s">
        <v>2344</v>
      </c>
      <c r="L946" s="635">
        <v>14212.968787878788</v>
      </c>
      <c r="M946" s="635">
        <v>33</v>
      </c>
      <c r="N946" s="636">
        <v>469027.97000000003</v>
      </c>
    </row>
    <row r="947" spans="1:14" ht="14.4" customHeight="1" x14ac:dyDescent="0.3">
      <c r="A947" s="631" t="s">
        <v>549</v>
      </c>
      <c r="B947" s="632" t="s">
        <v>551</v>
      </c>
      <c r="C947" s="633" t="s">
        <v>593</v>
      </c>
      <c r="D947" s="634" t="s">
        <v>594</v>
      </c>
      <c r="E947" s="633" t="s">
        <v>568</v>
      </c>
      <c r="F947" s="634" t="s">
        <v>569</v>
      </c>
      <c r="G947" s="633" t="s">
        <v>601</v>
      </c>
      <c r="H947" s="633" t="s">
        <v>2345</v>
      </c>
      <c r="I947" s="633" t="s">
        <v>2345</v>
      </c>
      <c r="J947" s="633" t="s">
        <v>2346</v>
      </c>
      <c r="K947" s="633" t="s">
        <v>2347</v>
      </c>
      <c r="L947" s="635">
        <v>25751.039999999997</v>
      </c>
      <c r="M947" s="635">
        <v>3</v>
      </c>
      <c r="N947" s="636">
        <v>77253.119999999995</v>
      </c>
    </row>
    <row r="948" spans="1:14" ht="14.4" customHeight="1" x14ac:dyDescent="0.3">
      <c r="A948" s="631" t="s">
        <v>549</v>
      </c>
      <c r="B948" s="632" t="s">
        <v>551</v>
      </c>
      <c r="C948" s="633" t="s">
        <v>593</v>
      </c>
      <c r="D948" s="634" t="s">
        <v>594</v>
      </c>
      <c r="E948" s="633" t="s">
        <v>568</v>
      </c>
      <c r="F948" s="634" t="s">
        <v>569</v>
      </c>
      <c r="G948" s="633" t="s">
        <v>601</v>
      </c>
      <c r="H948" s="633" t="s">
        <v>2348</v>
      </c>
      <c r="I948" s="633" t="s">
        <v>2349</v>
      </c>
      <c r="J948" s="633" t="s">
        <v>2350</v>
      </c>
      <c r="K948" s="633" t="s">
        <v>2351</v>
      </c>
      <c r="L948" s="635">
        <v>25547.070000000003</v>
      </c>
      <c r="M948" s="635">
        <v>3</v>
      </c>
      <c r="N948" s="636">
        <v>76641.210000000006</v>
      </c>
    </row>
    <row r="949" spans="1:14" ht="14.4" customHeight="1" x14ac:dyDescent="0.3">
      <c r="A949" s="631" t="s">
        <v>549</v>
      </c>
      <c r="B949" s="632" t="s">
        <v>551</v>
      </c>
      <c r="C949" s="633" t="s">
        <v>593</v>
      </c>
      <c r="D949" s="634" t="s">
        <v>594</v>
      </c>
      <c r="E949" s="633" t="s">
        <v>568</v>
      </c>
      <c r="F949" s="634" t="s">
        <v>569</v>
      </c>
      <c r="G949" s="633" t="s">
        <v>601</v>
      </c>
      <c r="H949" s="633" t="s">
        <v>2352</v>
      </c>
      <c r="I949" s="633" t="s">
        <v>2353</v>
      </c>
      <c r="J949" s="633" t="s">
        <v>2354</v>
      </c>
      <c r="K949" s="633" t="s">
        <v>1685</v>
      </c>
      <c r="L949" s="635">
        <v>20227.050540540495</v>
      </c>
      <c r="M949" s="635">
        <v>37</v>
      </c>
      <c r="N949" s="636">
        <v>748400.86999999825</v>
      </c>
    </row>
    <row r="950" spans="1:14" ht="14.4" customHeight="1" x14ac:dyDescent="0.3">
      <c r="A950" s="631" t="s">
        <v>549</v>
      </c>
      <c r="B950" s="632" t="s">
        <v>551</v>
      </c>
      <c r="C950" s="633" t="s">
        <v>593</v>
      </c>
      <c r="D950" s="634" t="s">
        <v>594</v>
      </c>
      <c r="E950" s="633" t="s">
        <v>568</v>
      </c>
      <c r="F950" s="634" t="s">
        <v>569</v>
      </c>
      <c r="G950" s="633" t="s">
        <v>601</v>
      </c>
      <c r="H950" s="633" t="s">
        <v>2355</v>
      </c>
      <c r="I950" s="633" t="s">
        <v>2356</v>
      </c>
      <c r="J950" s="633" t="s">
        <v>2357</v>
      </c>
      <c r="K950" s="633" t="s">
        <v>2358</v>
      </c>
      <c r="L950" s="635">
        <v>16802.789500000003</v>
      </c>
      <c r="M950" s="635">
        <v>5</v>
      </c>
      <c r="N950" s="636">
        <v>84013.947500000009</v>
      </c>
    </row>
    <row r="951" spans="1:14" ht="14.4" customHeight="1" thickBot="1" x14ac:dyDescent="0.35">
      <c r="A951" s="637" t="s">
        <v>549</v>
      </c>
      <c r="B951" s="638" t="s">
        <v>551</v>
      </c>
      <c r="C951" s="639" t="s">
        <v>593</v>
      </c>
      <c r="D951" s="640" t="s">
        <v>594</v>
      </c>
      <c r="E951" s="639" t="s">
        <v>568</v>
      </c>
      <c r="F951" s="640" t="s">
        <v>569</v>
      </c>
      <c r="G951" s="639" t="s">
        <v>817</v>
      </c>
      <c r="H951" s="639" t="s">
        <v>2359</v>
      </c>
      <c r="I951" s="639" t="s">
        <v>2360</v>
      </c>
      <c r="J951" s="639" t="s">
        <v>2361</v>
      </c>
      <c r="K951" s="639" t="s">
        <v>2362</v>
      </c>
      <c r="L951" s="641">
        <v>59093.47</v>
      </c>
      <c r="M951" s="641">
        <v>6</v>
      </c>
      <c r="N951" s="642">
        <v>354560.82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60" customWidth="1"/>
    <col min="2" max="2" width="10" style="343" customWidth="1"/>
    <col min="3" max="3" width="5.5546875" style="346" customWidth="1"/>
    <col min="4" max="4" width="10" style="343" customWidth="1"/>
    <col min="5" max="5" width="5.5546875" style="346" customWidth="1"/>
    <col min="6" max="6" width="10" style="343" customWidth="1"/>
    <col min="7" max="16384" width="8.88671875" style="260"/>
  </cols>
  <sheetData>
    <row r="1" spans="1:6" ht="37.200000000000003" customHeight="1" thickBot="1" x14ac:dyDescent="0.4">
      <c r="A1" s="493" t="s">
        <v>214</v>
      </c>
      <c r="B1" s="494"/>
      <c r="C1" s="494"/>
      <c r="D1" s="494"/>
      <c r="E1" s="494"/>
      <c r="F1" s="494"/>
    </row>
    <row r="2" spans="1:6" ht="14.4" customHeight="1" thickBot="1" x14ac:dyDescent="0.35">
      <c r="A2" s="389" t="s">
        <v>298</v>
      </c>
      <c r="B2" s="67"/>
      <c r="C2" s="68"/>
      <c r="D2" s="69"/>
      <c r="E2" s="68"/>
      <c r="F2" s="69"/>
    </row>
    <row r="3" spans="1:6" ht="14.4" customHeight="1" thickBot="1" x14ac:dyDescent="0.35">
      <c r="A3" s="215"/>
      <c r="B3" s="495" t="s">
        <v>165</v>
      </c>
      <c r="C3" s="496"/>
      <c r="D3" s="497" t="s">
        <v>164</v>
      </c>
      <c r="E3" s="496"/>
      <c r="F3" s="105" t="s">
        <v>6</v>
      </c>
    </row>
    <row r="4" spans="1:6" ht="14.4" customHeight="1" thickBot="1" x14ac:dyDescent="0.35">
      <c r="A4" s="643" t="s">
        <v>190</v>
      </c>
      <c r="B4" s="644" t="s">
        <v>17</v>
      </c>
      <c r="C4" s="645" t="s">
        <v>5</v>
      </c>
      <c r="D4" s="644" t="s">
        <v>17</v>
      </c>
      <c r="E4" s="645" t="s">
        <v>5</v>
      </c>
      <c r="F4" s="646" t="s">
        <v>17</v>
      </c>
    </row>
    <row r="5" spans="1:6" ht="14.4" customHeight="1" x14ac:dyDescent="0.3">
      <c r="A5" s="657" t="s">
        <v>2363</v>
      </c>
      <c r="B5" s="629">
        <v>13462.711377031765</v>
      </c>
      <c r="C5" s="647">
        <v>0.14129846198184867</v>
      </c>
      <c r="D5" s="629">
        <v>81815.830145672124</v>
      </c>
      <c r="E5" s="647">
        <v>0.8587015380181513</v>
      </c>
      <c r="F5" s="630">
        <v>95278.54152270389</v>
      </c>
    </row>
    <row r="6" spans="1:6" ht="14.4" customHeight="1" x14ac:dyDescent="0.3">
      <c r="A6" s="658" t="s">
        <v>2364</v>
      </c>
      <c r="B6" s="635">
        <v>11636.269861506204</v>
      </c>
      <c r="C6" s="648">
        <v>0.15245119855922795</v>
      </c>
      <c r="D6" s="635">
        <v>64691.564694582652</v>
      </c>
      <c r="E6" s="648">
        <v>0.84754880144077205</v>
      </c>
      <c r="F6" s="636">
        <v>76327.834556088856</v>
      </c>
    </row>
    <row r="7" spans="1:6" ht="14.4" customHeight="1" x14ac:dyDescent="0.3">
      <c r="A7" s="658" t="s">
        <v>2365</v>
      </c>
      <c r="B7" s="635">
        <v>4771.01</v>
      </c>
      <c r="C7" s="648">
        <v>0.12520589349672082</v>
      </c>
      <c r="D7" s="635">
        <v>33334.30490775995</v>
      </c>
      <c r="E7" s="648">
        <v>0.87479410650327916</v>
      </c>
      <c r="F7" s="636">
        <v>38105.314907759952</v>
      </c>
    </row>
    <row r="8" spans="1:6" ht="14.4" customHeight="1" x14ac:dyDescent="0.3">
      <c r="A8" s="658" t="s">
        <v>2366</v>
      </c>
      <c r="B8" s="635">
        <v>1900.26</v>
      </c>
      <c r="C8" s="648">
        <v>4.3791615264878604E-2</v>
      </c>
      <c r="D8" s="635">
        <v>41492.978374653678</v>
      </c>
      <c r="E8" s="648">
        <v>0.95620838473512138</v>
      </c>
      <c r="F8" s="636">
        <v>43393.23837465368</v>
      </c>
    </row>
    <row r="9" spans="1:6" ht="14.4" customHeight="1" x14ac:dyDescent="0.3">
      <c r="A9" s="658" t="s">
        <v>2367</v>
      </c>
      <c r="B9" s="635">
        <v>759.8</v>
      </c>
      <c r="C9" s="648">
        <v>2.445395605132315E-2</v>
      </c>
      <c r="D9" s="635">
        <v>30310.837340042526</v>
      </c>
      <c r="E9" s="648">
        <v>0.97554604394867683</v>
      </c>
      <c r="F9" s="636">
        <v>31070.637340042525</v>
      </c>
    </row>
    <row r="10" spans="1:6" ht="14.4" customHeight="1" x14ac:dyDescent="0.3">
      <c r="A10" s="658" t="s">
        <v>2368</v>
      </c>
      <c r="B10" s="635"/>
      <c r="C10" s="648">
        <v>0</v>
      </c>
      <c r="D10" s="635">
        <v>354560.82</v>
      </c>
      <c r="E10" s="648">
        <v>1</v>
      </c>
      <c r="F10" s="636">
        <v>354560.82</v>
      </c>
    </row>
    <row r="11" spans="1:6" ht="14.4" customHeight="1" x14ac:dyDescent="0.3">
      <c r="A11" s="658" t="s">
        <v>2369</v>
      </c>
      <c r="B11" s="635"/>
      <c r="C11" s="648">
        <v>0</v>
      </c>
      <c r="D11" s="635">
        <v>976.63105263512523</v>
      </c>
      <c r="E11" s="648">
        <v>1</v>
      </c>
      <c r="F11" s="636">
        <v>976.63105263512523</v>
      </c>
    </row>
    <row r="12" spans="1:6" ht="14.4" customHeight="1" x14ac:dyDescent="0.3">
      <c r="A12" s="658" t="s">
        <v>2370</v>
      </c>
      <c r="B12" s="635"/>
      <c r="C12" s="648">
        <v>0</v>
      </c>
      <c r="D12" s="635">
        <v>170.96</v>
      </c>
      <c r="E12" s="648">
        <v>1</v>
      </c>
      <c r="F12" s="636">
        <v>170.96</v>
      </c>
    </row>
    <row r="13" spans="1:6" ht="14.4" customHeight="1" thickBot="1" x14ac:dyDescent="0.35">
      <c r="A13" s="659" t="s">
        <v>2371</v>
      </c>
      <c r="B13" s="650"/>
      <c r="C13" s="651">
        <v>0</v>
      </c>
      <c r="D13" s="650">
        <v>7630.9390553743688</v>
      </c>
      <c r="E13" s="651">
        <v>1</v>
      </c>
      <c r="F13" s="652">
        <v>7630.9390553743688</v>
      </c>
    </row>
    <row r="14" spans="1:6" ht="14.4" customHeight="1" thickBot="1" x14ac:dyDescent="0.35">
      <c r="A14" s="653" t="s">
        <v>6</v>
      </c>
      <c r="B14" s="654">
        <v>32530.05123853797</v>
      </c>
      <c r="C14" s="655">
        <v>5.0238304005157775E-2</v>
      </c>
      <c r="D14" s="654">
        <v>614984.86557072052</v>
      </c>
      <c r="E14" s="655">
        <v>0.94976169599484239</v>
      </c>
      <c r="F14" s="656">
        <v>647514.9168092584</v>
      </c>
    </row>
    <row r="15" spans="1:6" ht="14.4" customHeight="1" thickBot="1" x14ac:dyDescent="0.35"/>
    <row r="16" spans="1:6" ht="14.4" customHeight="1" x14ac:dyDescent="0.3">
      <c r="A16" s="657" t="s">
        <v>2372</v>
      </c>
      <c r="B16" s="629">
        <v>7660.3189453827226</v>
      </c>
      <c r="C16" s="647">
        <v>1</v>
      </c>
      <c r="D16" s="629"/>
      <c r="E16" s="647">
        <v>0</v>
      </c>
      <c r="F16" s="630">
        <v>7660.3189453827226</v>
      </c>
    </row>
    <row r="17" spans="1:6" ht="14.4" customHeight="1" x14ac:dyDescent="0.3">
      <c r="A17" s="658" t="s">
        <v>2373</v>
      </c>
      <c r="B17" s="635">
        <v>7040.1053333562049</v>
      </c>
      <c r="C17" s="648">
        <v>1</v>
      </c>
      <c r="D17" s="635"/>
      <c r="E17" s="648">
        <v>0</v>
      </c>
      <c r="F17" s="636">
        <v>7040.1053333562049</v>
      </c>
    </row>
    <row r="18" spans="1:6" ht="14.4" customHeight="1" x14ac:dyDescent="0.3">
      <c r="A18" s="658" t="s">
        <v>2374</v>
      </c>
      <c r="B18" s="635">
        <v>6778.9122214002</v>
      </c>
      <c r="C18" s="648">
        <v>0.28021166812597931</v>
      </c>
      <c r="D18" s="635">
        <v>17413.200358124839</v>
      </c>
      <c r="E18" s="648">
        <v>0.71978833187402058</v>
      </c>
      <c r="F18" s="636">
        <v>24192.112579525041</v>
      </c>
    </row>
    <row r="19" spans="1:6" ht="14.4" customHeight="1" x14ac:dyDescent="0.3">
      <c r="A19" s="658" t="s">
        <v>2375</v>
      </c>
      <c r="B19" s="635">
        <v>3936.88</v>
      </c>
      <c r="C19" s="648">
        <v>4.4334593889871939E-2</v>
      </c>
      <c r="D19" s="635">
        <v>84862.399627536288</v>
      </c>
      <c r="E19" s="648">
        <v>0.95566540611012796</v>
      </c>
      <c r="F19" s="636">
        <v>88799.279627536293</v>
      </c>
    </row>
    <row r="20" spans="1:6" ht="14.4" customHeight="1" x14ac:dyDescent="0.3">
      <c r="A20" s="658" t="s">
        <v>2376</v>
      </c>
      <c r="B20" s="635">
        <v>3328.4645281499998</v>
      </c>
      <c r="C20" s="648">
        <v>0.55589394992741148</v>
      </c>
      <c r="D20" s="635">
        <v>2659.1245229354272</v>
      </c>
      <c r="E20" s="648">
        <v>0.44410605007258847</v>
      </c>
      <c r="F20" s="636">
        <v>5987.5890510854269</v>
      </c>
    </row>
    <row r="21" spans="1:6" ht="14.4" customHeight="1" x14ac:dyDescent="0.3">
      <c r="A21" s="658" t="s">
        <v>2377</v>
      </c>
      <c r="B21" s="635">
        <v>1900.26</v>
      </c>
      <c r="C21" s="648">
        <v>7.7710634167649298E-2</v>
      </c>
      <c r="D21" s="635">
        <v>22552.763969672771</v>
      </c>
      <c r="E21" s="648">
        <v>0.92228936583235077</v>
      </c>
      <c r="F21" s="636">
        <v>24453.023969672769</v>
      </c>
    </row>
    <row r="22" spans="1:6" ht="14.4" customHeight="1" x14ac:dyDescent="0.3">
      <c r="A22" s="658" t="s">
        <v>2378</v>
      </c>
      <c r="B22" s="635">
        <v>1620.2999999999997</v>
      </c>
      <c r="C22" s="648">
        <v>1</v>
      </c>
      <c r="D22" s="635"/>
      <c r="E22" s="648">
        <v>0</v>
      </c>
      <c r="F22" s="636">
        <v>1620.2999999999997</v>
      </c>
    </row>
    <row r="23" spans="1:6" ht="14.4" customHeight="1" x14ac:dyDescent="0.3">
      <c r="A23" s="658" t="s">
        <v>2379</v>
      </c>
      <c r="B23" s="635">
        <v>128.30021024884093</v>
      </c>
      <c r="C23" s="648">
        <v>0.69101128326880779</v>
      </c>
      <c r="D23" s="635">
        <v>57.37</v>
      </c>
      <c r="E23" s="648">
        <v>0.30898871673119216</v>
      </c>
      <c r="F23" s="636">
        <v>185.67021024884093</v>
      </c>
    </row>
    <row r="24" spans="1:6" ht="14.4" customHeight="1" x14ac:dyDescent="0.3">
      <c r="A24" s="658" t="s">
        <v>2380</v>
      </c>
      <c r="B24" s="635">
        <v>74.7</v>
      </c>
      <c r="C24" s="648">
        <v>0.15210152909199143</v>
      </c>
      <c r="D24" s="635">
        <v>416.41932303337484</v>
      </c>
      <c r="E24" s="648">
        <v>0.84789847090800863</v>
      </c>
      <c r="F24" s="636">
        <v>491.11932303337483</v>
      </c>
    </row>
    <row r="25" spans="1:6" ht="14.4" customHeight="1" x14ac:dyDescent="0.3">
      <c r="A25" s="658" t="s">
        <v>2381</v>
      </c>
      <c r="B25" s="635">
        <v>61.81</v>
      </c>
      <c r="C25" s="648">
        <v>0.46306562780940963</v>
      </c>
      <c r="D25" s="635">
        <v>71.67</v>
      </c>
      <c r="E25" s="648">
        <v>0.53693437219059026</v>
      </c>
      <c r="F25" s="636">
        <v>133.48000000000002</v>
      </c>
    </row>
    <row r="26" spans="1:6" ht="14.4" customHeight="1" x14ac:dyDescent="0.3">
      <c r="A26" s="658" t="s">
        <v>2382</v>
      </c>
      <c r="B26" s="635"/>
      <c r="C26" s="648">
        <v>0</v>
      </c>
      <c r="D26" s="635">
        <v>45.640588370627</v>
      </c>
      <c r="E26" s="648">
        <v>1</v>
      </c>
      <c r="F26" s="636">
        <v>45.640588370627</v>
      </c>
    </row>
    <row r="27" spans="1:6" ht="14.4" customHeight="1" x14ac:dyDescent="0.3">
      <c r="A27" s="658" t="s">
        <v>2383</v>
      </c>
      <c r="B27" s="635"/>
      <c r="C27" s="648">
        <v>0</v>
      </c>
      <c r="D27" s="635">
        <v>2204.6381901461773</v>
      </c>
      <c r="E27" s="648">
        <v>1</v>
      </c>
      <c r="F27" s="636">
        <v>2204.6381901461773</v>
      </c>
    </row>
    <row r="28" spans="1:6" ht="14.4" customHeight="1" x14ac:dyDescent="0.3">
      <c r="A28" s="658" t="s">
        <v>2384</v>
      </c>
      <c r="B28" s="635"/>
      <c r="C28" s="648">
        <v>0</v>
      </c>
      <c r="D28" s="635">
        <v>5594.6802056651377</v>
      </c>
      <c r="E28" s="648">
        <v>1</v>
      </c>
      <c r="F28" s="636">
        <v>5594.6802056651377</v>
      </c>
    </row>
    <row r="29" spans="1:6" ht="14.4" customHeight="1" x14ac:dyDescent="0.3">
      <c r="A29" s="658" t="s">
        <v>2385</v>
      </c>
      <c r="B29" s="635"/>
      <c r="C29" s="648">
        <v>0</v>
      </c>
      <c r="D29" s="635">
        <v>17077.604296202313</v>
      </c>
      <c r="E29" s="648">
        <v>1</v>
      </c>
      <c r="F29" s="636">
        <v>17077.604296202313</v>
      </c>
    </row>
    <row r="30" spans="1:6" ht="14.4" customHeight="1" x14ac:dyDescent="0.3">
      <c r="A30" s="658" t="s">
        <v>2386</v>
      </c>
      <c r="B30" s="635"/>
      <c r="C30" s="648">
        <v>0</v>
      </c>
      <c r="D30" s="635">
        <v>354560.82</v>
      </c>
      <c r="E30" s="648">
        <v>1</v>
      </c>
      <c r="F30" s="636">
        <v>354560.82</v>
      </c>
    </row>
    <row r="31" spans="1:6" ht="14.4" customHeight="1" x14ac:dyDescent="0.3">
      <c r="A31" s="658" t="s">
        <v>2387</v>
      </c>
      <c r="B31" s="635"/>
      <c r="C31" s="648">
        <v>0</v>
      </c>
      <c r="D31" s="635">
        <v>683.10093358902475</v>
      </c>
      <c r="E31" s="648">
        <v>1</v>
      </c>
      <c r="F31" s="636">
        <v>683.10093358902475</v>
      </c>
    </row>
    <row r="32" spans="1:6" ht="14.4" customHeight="1" x14ac:dyDescent="0.3">
      <c r="A32" s="658" t="s">
        <v>2388</v>
      </c>
      <c r="B32" s="635"/>
      <c r="C32" s="648">
        <v>0</v>
      </c>
      <c r="D32" s="635">
        <v>118.17960240013181</v>
      </c>
      <c r="E32" s="648">
        <v>1</v>
      </c>
      <c r="F32" s="636">
        <v>118.17960240013181</v>
      </c>
    </row>
    <row r="33" spans="1:6" ht="14.4" customHeight="1" x14ac:dyDescent="0.3">
      <c r="A33" s="658" t="s">
        <v>2389</v>
      </c>
      <c r="B33" s="635"/>
      <c r="C33" s="648">
        <v>0</v>
      </c>
      <c r="D33" s="635">
        <v>13974.606199546799</v>
      </c>
      <c r="E33" s="648">
        <v>1</v>
      </c>
      <c r="F33" s="636">
        <v>13974.606199546799</v>
      </c>
    </row>
    <row r="34" spans="1:6" ht="14.4" customHeight="1" x14ac:dyDescent="0.3">
      <c r="A34" s="658" t="s">
        <v>2390</v>
      </c>
      <c r="B34" s="635"/>
      <c r="C34" s="648">
        <v>0</v>
      </c>
      <c r="D34" s="635">
        <v>1790.1586067226672</v>
      </c>
      <c r="E34" s="648">
        <v>1</v>
      </c>
      <c r="F34" s="636">
        <v>1790.1586067226672</v>
      </c>
    </row>
    <row r="35" spans="1:6" ht="14.4" customHeight="1" x14ac:dyDescent="0.3">
      <c r="A35" s="658" t="s">
        <v>2391</v>
      </c>
      <c r="B35" s="635"/>
      <c r="C35" s="648">
        <v>0</v>
      </c>
      <c r="D35" s="635">
        <v>236.02910227103411</v>
      </c>
      <c r="E35" s="648">
        <v>1</v>
      </c>
      <c r="F35" s="636">
        <v>236.02910227103411</v>
      </c>
    </row>
    <row r="36" spans="1:6" ht="14.4" customHeight="1" x14ac:dyDescent="0.3">
      <c r="A36" s="658" t="s">
        <v>2392</v>
      </c>
      <c r="B36" s="635"/>
      <c r="C36" s="648">
        <v>0</v>
      </c>
      <c r="D36" s="635">
        <v>1400.0712652609482</v>
      </c>
      <c r="E36" s="648">
        <v>1</v>
      </c>
      <c r="F36" s="636">
        <v>1400.0712652609482</v>
      </c>
    </row>
    <row r="37" spans="1:6" ht="14.4" customHeight="1" x14ac:dyDescent="0.3">
      <c r="A37" s="658" t="s">
        <v>2393</v>
      </c>
      <c r="B37" s="635"/>
      <c r="C37" s="648">
        <v>0</v>
      </c>
      <c r="D37" s="635">
        <v>10516.801140039763</v>
      </c>
      <c r="E37" s="648">
        <v>1</v>
      </c>
      <c r="F37" s="636">
        <v>10516.801140039763</v>
      </c>
    </row>
    <row r="38" spans="1:6" ht="14.4" customHeight="1" x14ac:dyDescent="0.3">
      <c r="A38" s="658" t="s">
        <v>2394</v>
      </c>
      <c r="B38" s="635"/>
      <c r="C38" s="648">
        <v>0</v>
      </c>
      <c r="D38" s="635">
        <v>137.55000000000001</v>
      </c>
      <c r="E38" s="648">
        <v>1</v>
      </c>
      <c r="F38" s="636">
        <v>137.55000000000001</v>
      </c>
    </row>
    <row r="39" spans="1:6" ht="14.4" customHeight="1" x14ac:dyDescent="0.3">
      <c r="A39" s="658" t="s">
        <v>2395</v>
      </c>
      <c r="B39" s="635"/>
      <c r="C39" s="648">
        <v>0</v>
      </c>
      <c r="D39" s="635">
        <v>24963.25</v>
      </c>
      <c r="E39" s="648">
        <v>1</v>
      </c>
      <c r="F39" s="636">
        <v>24963.25</v>
      </c>
    </row>
    <row r="40" spans="1:6" ht="14.4" customHeight="1" x14ac:dyDescent="0.3">
      <c r="A40" s="658" t="s">
        <v>2396</v>
      </c>
      <c r="B40" s="635"/>
      <c r="C40" s="648">
        <v>0</v>
      </c>
      <c r="D40" s="635">
        <v>336.09000000000003</v>
      </c>
      <c r="E40" s="648">
        <v>1</v>
      </c>
      <c r="F40" s="636">
        <v>336.09000000000003</v>
      </c>
    </row>
    <row r="41" spans="1:6" ht="14.4" customHeight="1" x14ac:dyDescent="0.3">
      <c r="A41" s="658" t="s">
        <v>2397</v>
      </c>
      <c r="B41" s="635"/>
      <c r="C41" s="648">
        <v>0</v>
      </c>
      <c r="D41" s="635">
        <v>3995.2499999999995</v>
      </c>
      <c r="E41" s="648">
        <v>1</v>
      </c>
      <c r="F41" s="636">
        <v>3995.2499999999995</v>
      </c>
    </row>
    <row r="42" spans="1:6" ht="14.4" customHeight="1" x14ac:dyDescent="0.3">
      <c r="A42" s="658" t="s">
        <v>2398</v>
      </c>
      <c r="B42" s="635"/>
      <c r="C42" s="648">
        <v>0</v>
      </c>
      <c r="D42" s="635">
        <v>650.42227607525422</v>
      </c>
      <c r="E42" s="648">
        <v>1</v>
      </c>
      <c r="F42" s="636">
        <v>650.42227607525422</v>
      </c>
    </row>
    <row r="43" spans="1:6" ht="14.4" customHeight="1" x14ac:dyDescent="0.3">
      <c r="A43" s="658" t="s">
        <v>2399</v>
      </c>
      <c r="B43" s="635"/>
      <c r="C43" s="648">
        <v>0</v>
      </c>
      <c r="D43" s="635">
        <v>7248.1361392340068</v>
      </c>
      <c r="E43" s="648">
        <v>1</v>
      </c>
      <c r="F43" s="636">
        <v>7248.1361392340068</v>
      </c>
    </row>
    <row r="44" spans="1:6" ht="14.4" customHeight="1" x14ac:dyDescent="0.3">
      <c r="A44" s="658" t="s">
        <v>2400</v>
      </c>
      <c r="B44" s="635"/>
      <c r="C44" s="648">
        <v>0</v>
      </c>
      <c r="D44" s="635">
        <v>473.4</v>
      </c>
      <c r="E44" s="648">
        <v>1</v>
      </c>
      <c r="F44" s="636">
        <v>473.4</v>
      </c>
    </row>
    <row r="45" spans="1:6" ht="14.4" customHeight="1" x14ac:dyDescent="0.3">
      <c r="A45" s="658" t="s">
        <v>2401</v>
      </c>
      <c r="B45" s="635"/>
      <c r="C45" s="648">
        <v>0</v>
      </c>
      <c r="D45" s="635">
        <v>1665.64</v>
      </c>
      <c r="E45" s="648">
        <v>1</v>
      </c>
      <c r="F45" s="636">
        <v>1665.64</v>
      </c>
    </row>
    <row r="46" spans="1:6" ht="14.4" customHeight="1" x14ac:dyDescent="0.3">
      <c r="A46" s="658" t="s">
        <v>2402</v>
      </c>
      <c r="B46" s="635"/>
      <c r="C46" s="648">
        <v>0</v>
      </c>
      <c r="D46" s="635">
        <v>3353.397561448443</v>
      </c>
      <c r="E46" s="648">
        <v>1</v>
      </c>
      <c r="F46" s="636">
        <v>3353.397561448443</v>
      </c>
    </row>
    <row r="47" spans="1:6" ht="14.4" customHeight="1" x14ac:dyDescent="0.3">
      <c r="A47" s="658" t="s">
        <v>2403</v>
      </c>
      <c r="B47" s="635"/>
      <c r="C47" s="648">
        <v>0</v>
      </c>
      <c r="D47" s="635">
        <v>1102.7385307337579</v>
      </c>
      <c r="E47" s="648">
        <v>1</v>
      </c>
      <c r="F47" s="636">
        <v>1102.7385307337579</v>
      </c>
    </row>
    <row r="48" spans="1:6" ht="14.4" customHeight="1" x14ac:dyDescent="0.3">
      <c r="A48" s="658" t="s">
        <v>2404</v>
      </c>
      <c r="B48" s="635"/>
      <c r="C48" s="648">
        <v>0</v>
      </c>
      <c r="D48" s="635">
        <v>5816.3600000000006</v>
      </c>
      <c r="E48" s="648">
        <v>1</v>
      </c>
      <c r="F48" s="636">
        <v>5816.3600000000006</v>
      </c>
    </row>
    <row r="49" spans="1:6" ht="14.4" customHeight="1" x14ac:dyDescent="0.3">
      <c r="A49" s="658" t="s">
        <v>2405</v>
      </c>
      <c r="B49" s="635"/>
      <c r="C49" s="648">
        <v>0</v>
      </c>
      <c r="D49" s="635">
        <v>3474.9579951018818</v>
      </c>
      <c r="E49" s="648">
        <v>1</v>
      </c>
      <c r="F49" s="636">
        <v>3474.9579951018818</v>
      </c>
    </row>
    <row r="50" spans="1:6" ht="14.4" customHeight="1" x14ac:dyDescent="0.3">
      <c r="A50" s="658" t="s">
        <v>2406</v>
      </c>
      <c r="B50" s="635"/>
      <c r="C50" s="648">
        <v>0</v>
      </c>
      <c r="D50" s="635">
        <v>305.51</v>
      </c>
      <c r="E50" s="648">
        <v>1</v>
      </c>
      <c r="F50" s="636">
        <v>305.51</v>
      </c>
    </row>
    <row r="51" spans="1:6" ht="14.4" customHeight="1" x14ac:dyDescent="0.3">
      <c r="A51" s="658" t="s">
        <v>2407</v>
      </c>
      <c r="B51" s="635"/>
      <c r="C51" s="648">
        <v>0</v>
      </c>
      <c r="D51" s="635">
        <v>135.47</v>
      </c>
      <c r="E51" s="648">
        <v>1</v>
      </c>
      <c r="F51" s="636">
        <v>135.47</v>
      </c>
    </row>
    <row r="52" spans="1:6" ht="14.4" customHeight="1" x14ac:dyDescent="0.3">
      <c r="A52" s="658" t="s">
        <v>2408</v>
      </c>
      <c r="B52" s="635"/>
      <c r="C52" s="648">
        <v>0</v>
      </c>
      <c r="D52" s="635">
        <v>630.83662780715099</v>
      </c>
      <c r="E52" s="648">
        <v>1</v>
      </c>
      <c r="F52" s="636">
        <v>630.83662780715099</v>
      </c>
    </row>
    <row r="53" spans="1:6" ht="14.4" customHeight="1" x14ac:dyDescent="0.3">
      <c r="A53" s="658" t="s">
        <v>2409</v>
      </c>
      <c r="B53" s="635"/>
      <c r="C53" s="648">
        <v>0</v>
      </c>
      <c r="D53" s="635">
        <v>13363.7</v>
      </c>
      <c r="E53" s="648">
        <v>1</v>
      </c>
      <c r="F53" s="636">
        <v>13363.7</v>
      </c>
    </row>
    <row r="54" spans="1:6" ht="14.4" customHeight="1" thickBot="1" x14ac:dyDescent="0.35">
      <c r="A54" s="659" t="s">
        <v>2410</v>
      </c>
      <c r="B54" s="650"/>
      <c r="C54" s="651">
        <v>0</v>
      </c>
      <c r="D54" s="650">
        <v>11096.87850880258</v>
      </c>
      <c r="E54" s="651">
        <v>1</v>
      </c>
      <c r="F54" s="652">
        <v>11096.87850880258</v>
      </c>
    </row>
    <row r="55" spans="1:6" ht="14.4" customHeight="1" thickBot="1" x14ac:dyDescent="0.35">
      <c r="A55" s="653" t="s">
        <v>6</v>
      </c>
      <c r="B55" s="654">
        <v>32530.051238537973</v>
      </c>
      <c r="C55" s="655">
        <v>5.0238304005157775E-2</v>
      </c>
      <c r="D55" s="654">
        <v>614984.8655707204</v>
      </c>
      <c r="E55" s="655">
        <v>0.94976169599484206</v>
      </c>
      <c r="F55" s="656">
        <v>647514.91680925852</v>
      </c>
    </row>
  </sheetData>
  <mergeCells count="3">
    <mergeCell ref="A1:F1"/>
    <mergeCell ref="B3:C3"/>
    <mergeCell ref="D3:E3"/>
  </mergeCells>
  <conditionalFormatting sqref="C5:C1048576">
    <cfRule type="cellIs" dxfId="5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7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60" bestFit="1" customWidth="1"/>
    <col min="2" max="2" width="8.88671875" style="260" bestFit="1" customWidth="1"/>
    <col min="3" max="3" width="7" style="260" bestFit="1" customWidth="1"/>
    <col min="4" max="4" width="53.44140625" style="260" bestFit="1" customWidth="1"/>
    <col min="5" max="5" width="28.44140625" style="260" bestFit="1" customWidth="1"/>
    <col min="6" max="6" width="6.6640625" style="343" customWidth="1"/>
    <col min="7" max="7" width="10" style="343" customWidth="1"/>
    <col min="8" max="8" width="6.77734375" style="346" bestFit="1" customWidth="1"/>
    <col min="9" max="9" width="6.6640625" style="343" customWidth="1"/>
    <col min="10" max="10" width="10" style="343" customWidth="1"/>
    <col min="11" max="11" width="6.77734375" style="346" bestFit="1" customWidth="1"/>
    <col min="12" max="12" width="6.6640625" style="343" customWidth="1"/>
    <col min="13" max="13" width="10" style="343" customWidth="1"/>
    <col min="14" max="16384" width="8.88671875" style="260"/>
  </cols>
  <sheetData>
    <row r="1" spans="1:13" ht="18.600000000000001" customHeight="1" thickBot="1" x14ac:dyDescent="0.4">
      <c r="A1" s="494" t="s">
        <v>2514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62"/>
      <c r="M1" s="462"/>
    </row>
    <row r="2" spans="1:13" ht="14.4" customHeight="1" thickBot="1" x14ac:dyDescent="0.35">
      <c r="A2" s="389" t="s">
        <v>298</v>
      </c>
      <c r="B2" s="342"/>
      <c r="C2" s="342"/>
      <c r="D2" s="342"/>
      <c r="E2" s="342"/>
      <c r="F2" s="350"/>
      <c r="G2" s="350"/>
      <c r="H2" s="351"/>
      <c r="I2" s="350"/>
      <c r="J2" s="350"/>
      <c r="K2" s="351"/>
      <c r="L2" s="350"/>
    </row>
    <row r="3" spans="1:13" ht="14.4" customHeight="1" thickBot="1" x14ac:dyDescent="0.35">
      <c r="E3" s="104" t="s">
        <v>163</v>
      </c>
      <c r="F3" s="47">
        <f>SUBTOTAL(9,F6:F1048576)</f>
        <v>220.63059010000001</v>
      </c>
      <c r="G3" s="47">
        <f>SUBTOTAL(9,G6:G1048576)</f>
        <v>32530.05123853797</v>
      </c>
      <c r="H3" s="48">
        <f>IF(M3=0,0,G3/M3)</f>
        <v>5.0238304005157775E-2</v>
      </c>
      <c r="I3" s="47">
        <f>SUBTOTAL(9,I6:I1048576)</f>
        <v>1429.1397173</v>
      </c>
      <c r="J3" s="47">
        <f>SUBTOTAL(9,J6:J1048576)</f>
        <v>614984.8655707204</v>
      </c>
      <c r="K3" s="48">
        <f>IF(M3=0,0,J3/M3)</f>
        <v>0.94976169599484217</v>
      </c>
      <c r="L3" s="47">
        <f>SUBTOTAL(9,L6:L1048576)</f>
        <v>1649.7703073999999</v>
      </c>
      <c r="M3" s="49">
        <f>SUBTOTAL(9,M6:M1048576)</f>
        <v>647514.9168092584</v>
      </c>
    </row>
    <row r="4" spans="1:13" ht="14.4" customHeight="1" thickBot="1" x14ac:dyDescent="0.35">
      <c r="A4" s="45"/>
      <c r="B4" s="45"/>
      <c r="C4" s="45"/>
      <c r="D4" s="45"/>
      <c r="E4" s="46"/>
      <c r="F4" s="498" t="s">
        <v>165</v>
      </c>
      <c r="G4" s="499"/>
      <c r="H4" s="500"/>
      <c r="I4" s="501" t="s">
        <v>164</v>
      </c>
      <c r="J4" s="499"/>
      <c r="K4" s="500"/>
      <c r="L4" s="502" t="s">
        <v>6</v>
      </c>
      <c r="M4" s="503"/>
    </row>
    <row r="5" spans="1:13" ht="14.4" customHeight="1" thickBot="1" x14ac:dyDescent="0.35">
      <c r="A5" s="643" t="s">
        <v>166</v>
      </c>
      <c r="B5" s="661" t="s">
        <v>167</v>
      </c>
      <c r="C5" s="661" t="s">
        <v>93</v>
      </c>
      <c r="D5" s="661" t="s">
        <v>168</v>
      </c>
      <c r="E5" s="661" t="s">
        <v>169</v>
      </c>
      <c r="F5" s="662" t="s">
        <v>31</v>
      </c>
      <c r="G5" s="662" t="s">
        <v>17</v>
      </c>
      <c r="H5" s="645" t="s">
        <v>170</v>
      </c>
      <c r="I5" s="644" t="s">
        <v>31</v>
      </c>
      <c r="J5" s="662" t="s">
        <v>17</v>
      </c>
      <c r="K5" s="645" t="s">
        <v>170</v>
      </c>
      <c r="L5" s="644" t="s">
        <v>31</v>
      </c>
      <c r="M5" s="663" t="s">
        <v>17</v>
      </c>
    </row>
    <row r="6" spans="1:13" ht="14.4" customHeight="1" x14ac:dyDescent="0.3">
      <c r="A6" s="625" t="s">
        <v>571</v>
      </c>
      <c r="B6" s="626" t="s">
        <v>2411</v>
      </c>
      <c r="C6" s="626" t="s">
        <v>596</v>
      </c>
      <c r="D6" s="626" t="s">
        <v>2412</v>
      </c>
      <c r="E6" s="626" t="s">
        <v>2413</v>
      </c>
      <c r="F6" s="629">
        <v>11</v>
      </c>
      <c r="G6" s="629">
        <v>834.12999999999988</v>
      </c>
      <c r="H6" s="647">
        <v>1</v>
      </c>
      <c r="I6" s="629"/>
      <c r="J6" s="629"/>
      <c r="K6" s="647">
        <v>0</v>
      </c>
      <c r="L6" s="629">
        <v>11</v>
      </c>
      <c r="M6" s="630">
        <v>834.12999999999988</v>
      </c>
    </row>
    <row r="7" spans="1:13" ht="14.4" customHeight="1" x14ac:dyDescent="0.3">
      <c r="A7" s="631" t="s">
        <v>571</v>
      </c>
      <c r="B7" s="632" t="s">
        <v>2414</v>
      </c>
      <c r="C7" s="632" t="s">
        <v>835</v>
      </c>
      <c r="D7" s="632" t="s">
        <v>836</v>
      </c>
      <c r="E7" s="632" t="s">
        <v>837</v>
      </c>
      <c r="F7" s="635"/>
      <c r="G7" s="635"/>
      <c r="H7" s="648">
        <v>0</v>
      </c>
      <c r="I7" s="635">
        <v>1</v>
      </c>
      <c r="J7" s="635">
        <v>356.5</v>
      </c>
      <c r="K7" s="648">
        <v>1</v>
      </c>
      <c r="L7" s="635">
        <v>1</v>
      </c>
      <c r="M7" s="636">
        <v>356.5</v>
      </c>
    </row>
    <row r="8" spans="1:13" ht="14.4" customHeight="1" x14ac:dyDescent="0.3">
      <c r="A8" s="631" t="s">
        <v>571</v>
      </c>
      <c r="B8" s="632" t="s">
        <v>2415</v>
      </c>
      <c r="C8" s="632" t="s">
        <v>819</v>
      </c>
      <c r="D8" s="632" t="s">
        <v>2416</v>
      </c>
      <c r="E8" s="632" t="s">
        <v>2417</v>
      </c>
      <c r="F8" s="635"/>
      <c r="G8" s="635"/>
      <c r="H8" s="648">
        <v>0</v>
      </c>
      <c r="I8" s="635">
        <v>12</v>
      </c>
      <c r="J8" s="635">
        <v>435.96</v>
      </c>
      <c r="K8" s="648">
        <v>1</v>
      </c>
      <c r="L8" s="635">
        <v>12</v>
      </c>
      <c r="M8" s="636">
        <v>435.96</v>
      </c>
    </row>
    <row r="9" spans="1:13" ht="14.4" customHeight="1" x14ac:dyDescent="0.3">
      <c r="A9" s="631" t="s">
        <v>571</v>
      </c>
      <c r="B9" s="632" t="s">
        <v>2418</v>
      </c>
      <c r="C9" s="632" t="s">
        <v>920</v>
      </c>
      <c r="D9" s="632" t="s">
        <v>2419</v>
      </c>
      <c r="E9" s="632" t="s">
        <v>2420</v>
      </c>
      <c r="F9" s="635"/>
      <c r="G9" s="635"/>
      <c r="H9" s="648">
        <v>0</v>
      </c>
      <c r="I9" s="635">
        <v>3</v>
      </c>
      <c r="J9" s="635">
        <v>276</v>
      </c>
      <c r="K9" s="648">
        <v>1</v>
      </c>
      <c r="L9" s="635">
        <v>3</v>
      </c>
      <c r="M9" s="636">
        <v>276</v>
      </c>
    </row>
    <row r="10" spans="1:13" ht="14.4" customHeight="1" x14ac:dyDescent="0.3">
      <c r="A10" s="631" t="s">
        <v>571</v>
      </c>
      <c r="B10" s="632" t="s">
        <v>2418</v>
      </c>
      <c r="C10" s="632" t="s">
        <v>934</v>
      </c>
      <c r="D10" s="632" t="s">
        <v>935</v>
      </c>
      <c r="E10" s="632" t="s">
        <v>936</v>
      </c>
      <c r="F10" s="635"/>
      <c r="G10" s="635"/>
      <c r="H10" s="648">
        <v>0</v>
      </c>
      <c r="I10" s="635">
        <v>14.8</v>
      </c>
      <c r="J10" s="635">
        <v>1253.8404173767499</v>
      </c>
      <c r="K10" s="648">
        <v>1</v>
      </c>
      <c r="L10" s="635">
        <v>14.8</v>
      </c>
      <c r="M10" s="636">
        <v>1253.8404173767499</v>
      </c>
    </row>
    <row r="11" spans="1:13" ht="14.4" customHeight="1" x14ac:dyDescent="0.3">
      <c r="A11" s="631" t="s">
        <v>571</v>
      </c>
      <c r="B11" s="632" t="s">
        <v>2418</v>
      </c>
      <c r="C11" s="632" t="s">
        <v>928</v>
      </c>
      <c r="D11" s="632" t="s">
        <v>929</v>
      </c>
      <c r="E11" s="632" t="s">
        <v>930</v>
      </c>
      <c r="F11" s="635"/>
      <c r="G11" s="635"/>
      <c r="H11" s="648">
        <v>0</v>
      </c>
      <c r="I11" s="635">
        <v>5</v>
      </c>
      <c r="J11" s="635">
        <v>542.9692729271319</v>
      </c>
      <c r="K11" s="648">
        <v>1</v>
      </c>
      <c r="L11" s="635">
        <v>5</v>
      </c>
      <c r="M11" s="636">
        <v>542.9692729271319</v>
      </c>
    </row>
    <row r="12" spans="1:13" ht="14.4" customHeight="1" x14ac:dyDescent="0.3">
      <c r="A12" s="631" t="s">
        <v>571</v>
      </c>
      <c r="B12" s="632" t="s">
        <v>2421</v>
      </c>
      <c r="C12" s="632" t="s">
        <v>938</v>
      </c>
      <c r="D12" s="632" t="s">
        <v>939</v>
      </c>
      <c r="E12" s="632" t="s">
        <v>2422</v>
      </c>
      <c r="F12" s="635"/>
      <c r="G12" s="635"/>
      <c r="H12" s="648">
        <v>0</v>
      </c>
      <c r="I12" s="635">
        <v>6</v>
      </c>
      <c r="J12" s="635">
        <v>641.01932428204157</v>
      </c>
      <c r="K12" s="648">
        <v>1</v>
      </c>
      <c r="L12" s="635">
        <v>6</v>
      </c>
      <c r="M12" s="636">
        <v>641.01932428204157</v>
      </c>
    </row>
    <row r="13" spans="1:13" ht="14.4" customHeight="1" x14ac:dyDescent="0.3">
      <c r="A13" s="631" t="s">
        <v>571</v>
      </c>
      <c r="B13" s="632" t="s">
        <v>2421</v>
      </c>
      <c r="C13" s="632" t="s">
        <v>924</v>
      </c>
      <c r="D13" s="632" t="s">
        <v>2423</v>
      </c>
      <c r="E13" s="632" t="s">
        <v>1560</v>
      </c>
      <c r="F13" s="635"/>
      <c r="G13" s="635"/>
      <c r="H13" s="648">
        <v>0</v>
      </c>
      <c r="I13" s="635">
        <v>10</v>
      </c>
      <c r="J13" s="635">
        <v>752.2</v>
      </c>
      <c r="K13" s="648">
        <v>1</v>
      </c>
      <c r="L13" s="635">
        <v>10</v>
      </c>
      <c r="M13" s="636">
        <v>752.2</v>
      </c>
    </row>
    <row r="14" spans="1:13" ht="14.4" customHeight="1" x14ac:dyDescent="0.3">
      <c r="A14" s="631" t="s">
        <v>571</v>
      </c>
      <c r="B14" s="632" t="s">
        <v>2421</v>
      </c>
      <c r="C14" s="632" t="s">
        <v>932</v>
      </c>
      <c r="D14" s="632" t="s">
        <v>2424</v>
      </c>
      <c r="E14" s="632" t="s">
        <v>2425</v>
      </c>
      <c r="F14" s="635"/>
      <c r="G14" s="635"/>
      <c r="H14" s="648">
        <v>0</v>
      </c>
      <c r="I14" s="635">
        <v>25</v>
      </c>
      <c r="J14" s="635">
        <v>1155.0000000000002</v>
      </c>
      <c r="K14" s="648">
        <v>1</v>
      </c>
      <c r="L14" s="635">
        <v>25</v>
      </c>
      <c r="M14" s="636">
        <v>1155.0000000000002</v>
      </c>
    </row>
    <row r="15" spans="1:13" ht="14.4" customHeight="1" x14ac:dyDescent="0.3">
      <c r="A15" s="631" t="s">
        <v>571</v>
      </c>
      <c r="B15" s="632" t="s">
        <v>2426</v>
      </c>
      <c r="C15" s="632" t="s">
        <v>916</v>
      </c>
      <c r="D15" s="632" t="s">
        <v>917</v>
      </c>
      <c r="E15" s="632" t="s">
        <v>2427</v>
      </c>
      <c r="F15" s="635"/>
      <c r="G15" s="635"/>
      <c r="H15" s="648">
        <v>0</v>
      </c>
      <c r="I15" s="635">
        <v>10</v>
      </c>
      <c r="J15" s="635">
        <v>2610.5</v>
      </c>
      <c r="K15" s="648">
        <v>1</v>
      </c>
      <c r="L15" s="635">
        <v>10</v>
      </c>
      <c r="M15" s="636">
        <v>2610.5</v>
      </c>
    </row>
    <row r="16" spans="1:13" ht="14.4" customHeight="1" x14ac:dyDescent="0.3">
      <c r="A16" s="631" t="s">
        <v>571</v>
      </c>
      <c r="B16" s="632" t="s">
        <v>2426</v>
      </c>
      <c r="C16" s="632" t="s">
        <v>942</v>
      </c>
      <c r="D16" s="632" t="s">
        <v>2428</v>
      </c>
      <c r="E16" s="632" t="s">
        <v>1360</v>
      </c>
      <c r="F16" s="635"/>
      <c r="G16" s="635"/>
      <c r="H16" s="648">
        <v>0</v>
      </c>
      <c r="I16" s="635">
        <v>3</v>
      </c>
      <c r="J16" s="635">
        <v>727.77</v>
      </c>
      <c r="K16" s="648">
        <v>1</v>
      </c>
      <c r="L16" s="635">
        <v>3</v>
      </c>
      <c r="M16" s="636">
        <v>727.77</v>
      </c>
    </row>
    <row r="17" spans="1:13" ht="14.4" customHeight="1" x14ac:dyDescent="0.3">
      <c r="A17" s="631" t="s">
        <v>571</v>
      </c>
      <c r="B17" s="632" t="s">
        <v>2429</v>
      </c>
      <c r="C17" s="632" t="s">
        <v>823</v>
      </c>
      <c r="D17" s="632" t="s">
        <v>824</v>
      </c>
      <c r="E17" s="632" t="s">
        <v>825</v>
      </c>
      <c r="F17" s="635"/>
      <c r="G17" s="635"/>
      <c r="H17" s="648">
        <v>0</v>
      </c>
      <c r="I17" s="635">
        <v>8</v>
      </c>
      <c r="J17" s="635">
        <v>683.83999999999992</v>
      </c>
      <c r="K17" s="648">
        <v>1</v>
      </c>
      <c r="L17" s="635">
        <v>8</v>
      </c>
      <c r="M17" s="636">
        <v>683.83999999999992</v>
      </c>
    </row>
    <row r="18" spans="1:13" ht="14.4" customHeight="1" x14ac:dyDescent="0.3">
      <c r="A18" s="631" t="s">
        <v>571</v>
      </c>
      <c r="B18" s="632" t="s">
        <v>2430</v>
      </c>
      <c r="C18" s="632" t="s">
        <v>831</v>
      </c>
      <c r="D18" s="632" t="s">
        <v>832</v>
      </c>
      <c r="E18" s="632" t="s">
        <v>833</v>
      </c>
      <c r="F18" s="635"/>
      <c r="G18" s="635"/>
      <c r="H18" s="648">
        <v>0</v>
      </c>
      <c r="I18" s="635">
        <v>1</v>
      </c>
      <c r="J18" s="635">
        <v>630.83662780715099</v>
      </c>
      <c r="K18" s="648">
        <v>1</v>
      </c>
      <c r="L18" s="635">
        <v>1</v>
      </c>
      <c r="M18" s="636">
        <v>630.83662780715099</v>
      </c>
    </row>
    <row r="19" spans="1:13" ht="14.4" customHeight="1" x14ac:dyDescent="0.3">
      <c r="A19" s="631" t="s">
        <v>571</v>
      </c>
      <c r="B19" s="632" t="s">
        <v>2431</v>
      </c>
      <c r="C19" s="632" t="s">
        <v>839</v>
      </c>
      <c r="D19" s="632" t="s">
        <v>840</v>
      </c>
      <c r="E19" s="632" t="s">
        <v>2432</v>
      </c>
      <c r="F19" s="635"/>
      <c r="G19" s="635"/>
      <c r="H19" s="648">
        <v>0</v>
      </c>
      <c r="I19" s="635">
        <v>3</v>
      </c>
      <c r="J19" s="635">
        <v>551.36926536687895</v>
      </c>
      <c r="K19" s="648">
        <v>1</v>
      </c>
      <c r="L19" s="635">
        <v>3</v>
      </c>
      <c r="M19" s="636">
        <v>551.36926536687895</v>
      </c>
    </row>
    <row r="20" spans="1:13" ht="14.4" customHeight="1" x14ac:dyDescent="0.3">
      <c r="A20" s="631" t="s">
        <v>571</v>
      </c>
      <c r="B20" s="632" t="s">
        <v>2433</v>
      </c>
      <c r="C20" s="632" t="s">
        <v>827</v>
      </c>
      <c r="D20" s="632" t="s">
        <v>828</v>
      </c>
      <c r="E20" s="632" t="s">
        <v>2434</v>
      </c>
      <c r="F20" s="635"/>
      <c r="G20" s="635"/>
      <c r="H20" s="648">
        <v>0</v>
      </c>
      <c r="I20" s="635">
        <v>1</v>
      </c>
      <c r="J20" s="635">
        <v>57.81</v>
      </c>
      <c r="K20" s="648">
        <v>1</v>
      </c>
      <c r="L20" s="635">
        <v>1</v>
      </c>
      <c r="M20" s="636">
        <v>57.81</v>
      </c>
    </row>
    <row r="21" spans="1:13" ht="14.4" customHeight="1" x14ac:dyDescent="0.3">
      <c r="A21" s="631" t="s">
        <v>571</v>
      </c>
      <c r="B21" s="632" t="s">
        <v>2435</v>
      </c>
      <c r="C21" s="632" t="s">
        <v>867</v>
      </c>
      <c r="D21" s="632" t="s">
        <v>2436</v>
      </c>
      <c r="E21" s="632" t="s">
        <v>869</v>
      </c>
      <c r="F21" s="635"/>
      <c r="G21" s="635"/>
      <c r="H21" s="648">
        <v>0</v>
      </c>
      <c r="I21" s="635">
        <v>1</v>
      </c>
      <c r="J21" s="635">
        <v>281.53000000000009</v>
      </c>
      <c r="K21" s="648">
        <v>1</v>
      </c>
      <c r="L21" s="635">
        <v>1</v>
      </c>
      <c r="M21" s="636">
        <v>281.53000000000009</v>
      </c>
    </row>
    <row r="22" spans="1:13" ht="14.4" customHeight="1" x14ac:dyDescent="0.3">
      <c r="A22" s="631" t="s">
        <v>571</v>
      </c>
      <c r="B22" s="632" t="s">
        <v>2435</v>
      </c>
      <c r="C22" s="632" t="s">
        <v>863</v>
      </c>
      <c r="D22" s="632" t="s">
        <v>864</v>
      </c>
      <c r="E22" s="632" t="s">
        <v>865</v>
      </c>
      <c r="F22" s="635"/>
      <c r="G22" s="635"/>
      <c r="H22" s="648">
        <v>0</v>
      </c>
      <c r="I22" s="635">
        <v>2</v>
      </c>
      <c r="J22" s="635">
        <v>396.51999999999981</v>
      </c>
      <c r="K22" s="648">
        <v>1</v>
      </c>
      <c r="L22" s="635">
        <v>2</v>
      </c>
      <c r="M22" s="636">
        <v>396.51999999999981</v>
      </c>
    </row>
    <row r="23" spans="1:13" ht="14.4" customHeight="1" x14ac:dyDescent="0.3">
      <c r="A23" s="631" t="s">
        <v>571</v>
      </c>
      <c r="B23" s="632" t="s">
        <v>2435</v>
      </c>
      <c r="C23" s="632" t="s">
        <v>875</v>
      </c>
      <c r="D23" s="632" t="s">
        <v>876</v>
      </c>
      <c r="E23" s="632" t="s">
        <v>869</v>
      </c>
      <c r="F23" s="635"/>
      <c r="G23" s="635"/>
      <c r="H23" s="648">
        <v>0</v>
      </c>
      <c r="I23" s="635">
        <v>8</v>
      </c>
      <c r="J23" s="635">
        <v>12236</v>
      </c>
      <c r="K23" s="648">
        <v>1</v>
      </c>
      <c r="L23" s="635">
        <v>8</v>
      </c>
      <c r="M23" s="636">
        <v>12236</v>
      </c>
    </row>
    <row r="24" spans="1:13" ht="14.4" customHeight="1" x14ac:dyDescent="0.3">
      <c r="A24" s="631" t="s">
        <v>571</v>
      </c>
      <c r="B24" s="632" t="s">
        <v>2435</v>
      </c>
      <c r="C24" s="632" t="s">
        <v>845</v>
      </c>
      <c r="D24" s="632" t="s">
        <v>846</v>
      </c>
      <c r="E24" s="632" t="s">
        <v>847</v>
      </c>
      <c r="F24" s="635">
        <v>5</v>
      </c>
      <c r="G24" s="635">
        <v>1214.0999999999999</v>
      </c>
      <c r="H24" s="648">
        <v>1</v>
      </c>
      <c r="I24" s="635"/>
      <c r="J24" s="635"/>
      <c r="K24" s="648">
        <v>0</v>
      </c>
      <c r="L24" s="635">
        <v>5</v>
      </c>
      <c r="M24" s="636">
        <v>1214.0999999999999</v>
      </c>
    </row>
    <row r="25" spans="1:13" ht="14.4" customHeight="1" x14ac:dyDescent="0.3">
      <c r="A25" s="631" t="s">
        <v>571</v>
      </c>
      <c r="B25" s="632" t="s">
        <v>2435</v>
      </c>
      <c r="C25" s="632" t="s">
        <v>871</v>
      </c>
      <c r="D25" s="632" t="s">
        <v>872</v>
      </c>
      <c r="E25" s="632" t="s">
        <v>873</v>
      </c>
      <c r="F25" s="635"/>
      <c r="G25" s="635"/>
      <c r="H25" s="648">
        <v>0</v>
      </c>
      <c r="I25" s="635">
        <v>128</v>
      </c>
      <c r="J25" s="635">
        <v>9744.64</v>
      </c>
      <c r="K25" s="648">
        <v>1</v>
      </c>
      <c r="L25" s="635">
        <v>128</v>
      </c>
      <c r="M25" s="636">
        <v>9744.64</v>
      </c>
    </row>
    <row r="26" spans="1:13" ht="14.4" customHeight="1" x14ac:dyDescent="0.3">
      <c r="A26" s="631" t="s">
        <v>571</v>
      </c>
      <c r="B26" s="632" t="s">
        <v>2435</v>
      </c>
      <c r="C26" s="632" t="s">
        <v>598</v>
      </c>
      <c r="D26" s="632" t="s">
        <v>599</v>
      </c>
      <c r="E26" s="632" t="s">
        <v>600</v>
      </c>
      <c r="F26" s="635">
        <v>2</v>
      </c>
      <c r="G26" s="635">
        <v>2722.78</v>
      </c>
      <c r="H26" s="648">
        <v>1</v>
      </c>
      <c r="I26" s="635"/>
      <c r="J26" s="635"/>
      <c r="K26" s="648">
        <v>0</v>
      </c>
      <c r="L26" s="635">
        <v>2</v>
      </c>
      <c r="M26" s="636">
        <v>2722.78</v>
      </c>
    </row>
    <row r="27" spans="1:13" ht="14.4" customHeight="1" x14ac:dyDescent="0.3">
      <c r="A27" s="631" t="s">
        <v>575</v>
      </c>
      <c r="B27" s="632" t="s">
        <v>2418</v>
      </c>
      <c r="C27" s="632" t="s">
        <v>1201</v>
      </c>
      <c r="D27" s="632" t="s">
        <v>2437</v>
      </c>
      <c r="E27" s="632" t="s">
        <v>2438</v>
      </c>
      <c r="F27" s="635"/>
      <c r="G27" s="635"/>
      <c r="H27" s="648">
        <v>0</v>
      </c>
      <c r="I27" s="635">
        <v>3</v>
      </c>
      <c r="J27" s="635">
        <v>509.84911968434011</v>
      </c>
      <c r="K27" s="648">
        <v>1</v>
      </c>
      <c r="L27" s="635">
        <v>3</v>
      </c>
      <c r="M27" s="636">
        <v>509.84911968434011</v>
      </c>
    </row>
    <row r="28" spans="1:13" ht="14.4" customHeight="1" x14ac:dyDescent="0.3">
      <c r="A28" s="631" t="s">
        <v>575</v>
      </c>
      <c r="B28" s="632" t="s">
        <v>2418</v>
      </c>
      <c r="C28" s="632" t="s">
        <v>920</v>
      </c>
      <c r="D28" s="632" t="s">
        <v>2419</v>
      </c>
      <c r="E28" s="632" t="s">
        <v>2420</v>
      </c>
      <c r="F28" s="635"/>
      <c r="G28" s="635"/>
      <c r="H28" s="648">
        <v>0</v>
      </c>
      <c r="I28" s="635">
        <v>12.8</v>
      </c>
      <c r="J28" s="635">
        <v>1177.6023953494439</v>
      </c>
      <c r="K28" s="648">
        <v>1</v>
      </c>
      <c r="L28" s="635">
        <v>12.8</v>
      </c>
      <c r="M28" s="636">
        <v>1177.6023953494439</v>
      </c>
    </row>
    <row r="29" spans="1:13" ht="14.4" customHeight="1" x14ac:dyDescent="0.3">
      <c r="A29" s="631" t="s">
        <v>575</v>
      </c>
      <c r="B29" s="632" t="s">
        <v>2418</v>
      </c>
      <c r="C29" s="632" t="s">
        <v>934</v>
      </c>
      <c r="D29" s="632" t="s">
        <v>935</v>
      </c>
      <c r="E29" s="632" t="s">
        <v>936</v>
      </c>
      <c r="F29" s="635"/>
      <c r="G29" s="635"/>
      <c r="H29" s="648">
        <v>0</v>
      </c>
      <c r="I29" s="635">
        <v>4.8</v>
      </c>
      <c r="J29" s="635">
        <v>220.8001137704349</v>
      </c>
      <c r="K29" s="648">
        <v>1</v>
      </c>
      <c r="L29" s="635">
        <v>4.8</v>
      </c>
      <c r="M29" s="636">
        <v>220.8001137704349</v>
      </c>
    </row>
    <row r="30" spans="1:13" ht="14.4" customHeight="1" x14ac:dyDescent="0.3">
      <c r="A30" s="631" t="s">
        <v>575</v>
      </c>
      <c r="B30" s="632" t="s">
        <v>2418</v>
      </c>
      <c r="C30" s="632" t="s">
        <v>1209</v>
      </c>
      <c r="D30" s="632" t="s">
        <v>2439</v>
      </c>
      <c r="E30" s="632" t="s">
        <v>2440</v>
      </c>
      <c r="F30" s="635"/>
      <c r="G30" s="635"/>
      <c r="H30" s="648">
        <v>0</v>
      </c>
      <c r="I30" s="635">
        <v>1</v>
      </c>
      <c r="J30" s="635">
        <v>106.88</v>
      </c>
      <c r="K30" s="648">
        <v>1</v>
      </c>
      <c r="L30" s="635">
        <v>1</v>
      </c>
      <c r="M30" s="636">
        <v>106.88</v>
      </c>
    </row>
    <row r="31" spans="1:13" ht="14.4" customHeight="1" x14ac:dyDescent="0.3">
      <c r="A31" s="631" t="s">
        <v>575</v>
      </c>
      <c r="B31" s="632" t="s">
        <v>2418</v>
      </c>
      <c r="C31" s="632" t="s">
        <v>928</v>
      </c>
      <c r="D31" s="632" t="s">
        <v>929</v>
      </c>
      <c r="E31" s="632" t="s">
        <v>930</v>
      </c>
      <c r="F31" s="635"/>
      <c r="G31" s="635"/>
      <c r="H31" s="648">
        <v>0</v>
      </c>
      <c r="I31" s="635">
        <v>3</v>
      </c>
      <c r="J31" s="635">
        <v>325.64869833355499</v>
      </c>
      <c r="K31" s="648">
        <v>1</v>
      </c>
      <c r="L31" s="635">
        <v>3</v>
      </c>
      <c r="M31" s="636">
        <v>325.64869833355499</v>
      </c>
    </row>
    <row r="32" spans="1:13" ht="14.4" customHeight="1" x14ac:dyDescent="0.3">
      <c r="A32" s="631" t="s">
        <v>575</v>
      </c>
      <c r="B32" s="632" t="s">
        <v>2441</v>
      </c>
      <c r="C32" s="632" t="s">
        <v>1205</v>
      </c>
      <c r="D32" s="632" t="s">
        <v>1206</v>
      </c>
      <c r="E32" s="632" t="s">
        <v>882</v>
      </c>
      <c r="F32" s="635"/>
      <c r="G32" s="635"/>
      <c r="H32" s="648">
        <v>0</v>
      </c>
      <c r="I32" s="635">
        <v>0.6</v>
      </c>
      <c r="J32" s="635">
        <v>124.19988095389945</v>
      </c>
      <c r="K32" s="648">
        <v>1</v>
      </c>
      <c r="L32" s="635">
        <v>0.6</v>
      </c>
      <c r="M32" s="636">
        <v>124.19988095389945</v>
      </c>
    </row>
    <row r="33" spans="1:13" ht="14.4" customHeight="1" x14ac:dyDescent="0.3">
      <c r="A33" s="631" t="s">
        <v>575</v>
      </c>
      <c r="B33" s="632" t="s">
        <v>2421</v>
      </c>
      <c r="C33" s="632" t="s">
        <v>938</v>
      </c>
      <c r="D33" s="632" t="s">
        <v>939</v>
      </c>
      <c r="E33" s="632" t="s">
        <v>2422</v>
      </c>
      <c r="F33" s="635"/>
      <c r="G33" s="635"/>
      <c r="H33" s="648">
        <v>0</v>
      </c>
      <c r="I33" s="635">
        <v>1</v>
      </c>
      <c r="J33" s="635">
        <v>106.76964509939999</v>
      </c>
      <c r="K33" s="648">
        <v>1</v>
      </c>
      <c r="L33" s="635">
        <v>1</v>
      </c>
      <c r="M33" s="636">
        <v>106.76964509939999</v>
      </c>
    </row>
    <row r="34" spans="1:13" ht="14.4" customHeight="1" x14ac:dyDescent="0.3">
      <c r="A34" s="631" t="s">
        <v>575</v>
      </c>
      <c r="B34" s="632" t="s">
        <v>2421</v>
      </c>
      <c r="C34" s="632" t="s">
        <v>932</v>
      </c>
      <c r="D34" s="632" t="s">
        <v>2424</v>
      </c>
      <c r="E34" s="632" t="s">
        <v>2425</v>
      </c>
      <c r="F34" s="635"/>
      <c r="G34" s="635"/>
      <c r="H34" s="648">
        <v>0</v>
      </c>
      <c r="I34" s="635">
        <v>24</v>
      </c>
      <c r="J34" s="635">
        <v>1108.7994522523345</v>
      </c>
      <c r="K34" s="648">
        <v>1</v>
      </c>
      <c r="L34" s="635">
        <v>24</v>
      </c>
      <c r="M34" s="636">
        <v>1108.7994522523345</v>
      </c>
    </row>
    <row r="35" spans="1:13" ht="14.4" customHeight="1" x14ac:dyDescent="0.3">
      <c r="A35" s="631" t="s">
        <v>575</v>
      </c>
      <c r="B35" s="632" t="s">
        <v>2442</v>
      </c>
      <c r="C35" s="632" t="s">
        <v>1149</v>
      </c>
      <c r="D35" s="632" t="s">
        <v>1150</v>
      </c>
      <c r="E35" s="632" t="s">
        <v>2443</v>
      </c>
      <c r="F35" s="635"/>
      <c r="G35" s="635"/>
      <c r="H35" s="648">
        <v>0</v>
      </c>
      <c r="I35" s="635">
        <v>3</v>
      </c>
      <c r="J35" s="635">
        <v>88.589602400131824</v>
      </c>
      <c r="K35" s="648">
        <v>1</v>
      </c>
      <c r="L35" s="635">
        <v>3</v>
      </c>
      <c r="M35" s="636">
        <v>88.589602400131824</v>
      </c>
    </row>
    <row r="36" spans="1:13" ht="14.4" customHeight="1" x14ac:dyDescent="0.3">
      <c r="A36" s="631" t="s">
        <v>575</v>
      </c>
      <c r="B36" s="632" t="s">
        <v>2444</v>
      </c>
      <c r="C36" s="632" t="s">
        <v>1156</v>
      </c>
      <c r="D36" s="632" t="s">
        <v>1157</v>
      </c>
      <c r="E36" s="632" t="s">
        <v>2445</v>
      </c>
      <c r="F36" s="635"/>
      <c r="G36" s="635"/>
      <c r="H36" s="648">
        <v>0</v>
      </c>
      <c r="I36" s="635">
        <v>6</v>
      </c>
      <c r="J36" s="635">
        <v>496.8</v>
      </c>
      <c r="K36" s="648">
        <v>1</v>
      </c>
      <c r="L36" s="635">
        <v>6</v>
      </c>
      <c r="M36" s="636">
        <v>496.8</v>
      </c>
    </row>
    <row r="37" spans="1:13" ht="14.4" customHeight="1" x14ac:dyDescent="0.3">
      <c r="A37" s="631" t="s">
        <v>575</v>
      </c>
      <c r="B37" s="632" t="s">
        <v>2444</v>
      </c>
      <c r="C37" s="632" t="s">
        <v>1137</v>
      </c>
      <c r="D37" s="632" t="s">
        <v>2446</v>
      </c>
      <c r="E37" s="632" t="s">
        <v>2447</v>
      </c>
      <c r="F37" s="635"/>
      <c r="G37" s="635"/>
      <c r="H37" s="648">
        <v>0</v>
      </c>
      <c r="I37" s="635">
        <v>5</v>
      </c>
      <c r="J37" s="635">
        <v>271.86014753082804</v>
      </c>
      <c r="K37" s="648">
        <v>1</v>
      </c>
      <c r="L37" s="635">
        <v>5</v>
      </c>
      <c r="M37" s="636">
        <v>271.86014753082804</v>
      </c>
    </row>
    <row r="38" spans="1:13" ht="14.4" customHeight="1" x14ac:dyDescent="0.3">
      <c r="A38" s="631" t="s">
        <v>575</v>
      </c>
      <c r="B38" s="632" t="s">
        <v>2444</v>
      </c>
      <c r="C38" s="632" t="s">
        <v>1141</v>
      </c>
      <c r="D38" s="632" t="s">
        <v>1142</v>
      </c>
      <c r="E38" s="632" t="s">
        <v>1143</v>
      </c>
      <c r="F38" s="635"/>
      <c r="G38" s="635"/>
      <c r="H38" s="648">
        <v>0</v>
      </c>
      <c r="I38" s="635">
        <v>5</v>
      </c>
      <c r="J38" s="635">
        <v>722.65</v>
      </c>
      <c r="K38" s="648">
        <v>1</v>
      </c>
      <c r="L38" s="635">
        <v>5</v>
      </c>
      <c r="M38" s="636">
        <v>722.65</v>
      </c>
    </row>
    <row r="39" spans="1:13" ht="14.4" customHeight="1" x14ac:dyDescent="0.3">
      <c r="A39" s="631" t="s">
        <v>575</v>
      </c>
      <c r="B39" s="632" t="s">
        <v>2429</v>
      </c>
      <c r="C39" s="632" t="s">
        <v>1145</v>
      </c>
      <c r="D39" s="632" t="s">
        <v>1146</v>
      </c>
      <c r="E39" s="632" t="s">
        <v>2448</v>
      </c>
      <c r="F39" s="635"/>
      <c r="G39" s="635"/>
      <c r="H39" s="648">
        <v>0</v>
      </c>
      <c r="I39" s="635">
        <v>1</v>
      </c>
      <c r="J39" s="635">
        <v>52.81</v>
      </c>
      <c r="K39" s="648">
        <v>1</v>
      </c>
      <c r="L39" s="635">
        <v>1</v>
      </c>
      <c r="M39" s="636">
        <v>52.81</v>
      </c>
    </row>
    <row r="40" spans="1:13" ht="14.4" customHeight="1" x14ac:dyDescent="0.3">
      <c r="A40" s="631" t="s">
        <v>575</v>
      </c>
      <c r="B40" s="632" t="s">
        <v>2433</v>
      </c>
      <c r="C40" s="632" t="s">
        <v>1152</v>
      </c>
      <c r="D40" s="632" t="s">
        <v>1153</v>
      </c>
      <c r="E40" s="632" t="s">
        <v>753</v>
      </c>
      <c r="F40" s="635"/>
      <c r="G40" s="635"/>
      <c r="H40" s="648">
        <v>0</v>
      </c>
      <c r="I40" s="635">
        <v>1</v>
      </c>
      <c r="J40" s="635">
        <v>128.84999999999991</v>
      </c>
      <c r="K40" s="648">
        <v>1</v>
      </c>
      <c r="L40" s="635">
        <v>1</v>
      </c>
      <c r="M40" s="636">
        <v>128.84999999999991</v>
      </c>
    </row>
    <row r="41" spans="1:13" ht="14.4" customHeight="1" x14ac:dyDescent="0.3">
      <c r="A41" s="631" t="s">
        <v>575</v>
      </c>
      <c r="B41" s="632" t="s">
        <v>2435</v>
      </c>
      <c r="C41" s="632" t="s">
        <v>1164</v>
      </c>
      <c r="D41" s="632" t="s">
        <v>1165</v>
      </c>
      <c r="E41" s="632" t="s">
        <v>2449</v>
      </c>
      <c r="F41" s="635"/>
      <c r="G41" s="635"/>
      <c r="H41" s="648">
        <v>0</v>
      </c>
      <c r="I41" s="635">
        <v>18</v>
      </c>
      <c r="J41" s="635">
        <v>2067.1200000000003</v>
      </c>
      <c r="K41" s="648">
        <v>1</v>
      </c>
      <c r="L41" s="635">
        <v>18</v>
      </c>
      <c r="M41" s="636">
        <v>2067.1200000000003</v>
      </c>
    </row>
    <row r="42" spans="1:13" ht="14.4" customHeight="1" x14ac:dyDescent="0.3">
      <c r="A42" s="631" t="s">
        <v>575</v>
      </c>
      <c r="B42" s="632" t="s">
        <v>2435</v>
      </c>
      <c r="C42" s="632" t="s">
        <v>1160</v>
      </c>
      <c r="D42" s="632" t="s">
        <v>2450</v>
      </c>
      <c r="E42" s="632" t="s">
        <v>1162</v>
      </c>
      <c r="F42" s="635"/>
      <c r="G42" s="635"/>
      <c r="H42" s="648">
        <v>0</v>
      </c>
      <c r="I42" s="635">
        <v>3</v>
      </c>
      <c r="J42" s="635">
        <v>121.71000000000001</v>
      </c>
      <c r="K42" s="648">
        <v>1</v>
      </c>
      <c r="L42" s="635">
        <v>3</v>
      </c>
      <c r="M42" s="636">
        <v>121.71000000000001</v>
      </c>
    </row>
    <row r="43" spans="1:13" ht="14.4" customHeight="1" x14ac:dyDescent="0.3">
      <c r="A43" s="631" t="s">
        <v>577</v>
      </c>
      <c r="B43" s="632" t="s">
        <v>2411</v>
      </c>
      <c r="C43" s="632" t="s">
        <v>596</v>
      </c>
      <c r="D43" s="632" t="s">
        <v>2412</v>
      </c>
      <c r="E43" s="632" t="s">
        <v>2413</v>
      </c>
      <c r="F43" s="635">
        <v>10</v>
      </c>
      <c r="G43" s="635">
        <v>759.8</v>
      </c>
      <c r="H43" s="648">
        <v>1</v>
      </c>
      <c r="I43" s="635"/>
      <c r="J43" s="635"/>
      <c r="K43" s="648">
        <v>0</v>
      </c>
      <c r="L43" s="635">
        <v>10</v>
      </c>
      <c r="M43" s="636">
        <v>759.8</v>
      </c>
    </row>
    <row r="44" spans="1:13" ht="14.4" customHeight="1" x14ac:dyDescent="0.3">
      <c r="A44" s="631" t="s">
        <v>577</v>
      </c>
      <c r="B44" s="632" t="s">
        <v>2451</v>
      </c>
      <c r="C44" s="632" t="s">
        <v>1441</v>
      </c>
      <c r="D44" s="632" t="s">
        <v>1442</v>
      </c>
      <c r="E44" s="632" t="s">
        <v>1443</v>
      </c>
      <c r="F44" s="635"/>
      <c r="G44" s="635"/>
      <c r="H44" s="648">
        <v>0</v>
      </c>
      <c r="I44" s="635">
        <v>1</v>
      </c>
      <c r="J44" s="635">
        <v>473.4</v>
      </c>
      <c r="K44" s="648">
        <v>1</v>
      </c>
      <c r="L44" s="635">
        <v>1</v>
      </c>
      <c r="M44" s="636">
        <v>473.4</v>
      </c>
    </row>
    <row r="45" spans="1:13" ht="14.4" customHeight="1" x14ac:dyDescent="0.3">
      <c r="A45" s="631" t="s">
        <v>577</v>
      </c>
      <c r="B45" s="632" t="s">
        <v>2414</v>
      </c>
      <c r="C45" s="632" t="s">
        <v>1451</v>
      </c>
      <c r="D45" s="632" t="s">
        <v>836</v>
      </c>
      <c r="E45" s="632" t="s">
        <v>1452</v>
      </c>
      <c r="F45" s="635"/>
      <c r="G45" s="635"/>
      <c r="H45" s="648">
        <v>0</v>
      </c>
      <c r="I45" s="635">
        <v>2</v>
      </c>
      <c r="J45" s="635">
        <v>828.00000000000023</v>
      </c>
      <c r="K45" s="648">
        <v>1</v>
      </c>
      <c r="L45" s="635">
        <v>2</v>
      </c>
      <c r="M45" s="636">
        <v>828.00000000000023</v>
      </c>
    </row>
    <row r="46" spans="1:13" ht="14.4" customHeight="1" x14ac:dyDescent="0.3">
      <c r="A46" s="631" t="s">
        <v>577</v>
      </c>
      <c r="B46" s="632" t="s">
        <v>2452</v>
      </c>
      <c r="C46" s="632" t="s">
        <v>1435</v>
      </c>
      <c r="D46" s="632" t="s">
        <v>1436</v>
      </c>
      <c r="E46" s="632" t="s">
        <v>1437</v>
      </c>
      <c r="F46" s="635"/>
      <c r="G46" s="635"/>
      <c r="H46" s="648">
        <v>0</v>
      </c>
      <c r="I46" s="635">
        <v>1</v>
      </c>
      <c r="J46" s="635">
        <v>45.640588370627</v>
      </c>
      <c r="K46" s="648">
        <v>1</v>
      </c>
      <c r="L46" s="635">
        <v>1</v>
      </c>
      <c r="M46" s="636">
        <v>45.640588370627</v>
      </c>
    </row>
    <row r="47" spans="1:13" ht="14.4" customHeight="1" x14ac:dyDescent="0.3">
      <c r="A47" s="631" t="s">
        <v>577</v>
      </c>
      <c r="B47" s="632" t="s">
        <v>2453</v>
      </c>
      <c r="C47" s="632" t="s">
        <v>1339</v>
      </c>
      <c r="D47" s="632" t="s">
        <v>1340</v>
      </c>
      <c r="E47" s="632" t="s">
        <v>1341</v>
      </c>
      <c r="F47" s="635"/>
      <c r="G47" s="635"/>
      <c r="H47" s="648">
        <v>0</v>
      </c>
      <c r="I47" s="635">
        <v>1</v>
      </c>
      <c r="J47" s="635">
        <v>95.759527716208041</v>
      </c>
      <c r="K47" s="648">
        <v>1</v>
      </c>
      <c r="L47" s="635">
        <v>1</v>
      </c>
      <c r="M47" s="636">
        <v>95.759527716208041</v>
      </c>
    </row>
    <row r="48" spans="1:13" ht="14.4" customHeight="1" x14ac:dyDescent="0.3">
      <c r="A48" s="631" t="s">
        <v>577</v>
      </c>
      <c r="B48" s="632" t="s">
        <v>2415</v>
      </c>
      <c r="C48" s="632" t="s">
        <v>1448</v>
      </c>
      <c r="D48" s="632" t="s">
        <v>2454</v>
      </c>
      <c r="E48" s="632" t="s">
        <v>2455</v>
      </c>
      <c r="F48" s="635"/>
      <c r="G48" s="635"/>
      <c r="H48" s="648">
        <v>0</v>
      </c>
      <c r="I48" s="635">
        <v>4</v>
      </c>
      <c r="J48" s="635">
        <v>897.83799510188203</v>
      </c>
      <c r="K48" s="648">
        <v>1</v>
      </c>
      <c r="L48" s="635">
        <v>4</v>
      </c>
      <c r="M48" s="636">
        <v>897.83799510188203</v>
      </c>
    </row>
    <row r="49" spans="1:13" ht="14.4" customHeight="1" x14ac:dyDescent="0.3">
      <c r="A49" s="631" t="s">
        <v>577</v>
      </c>
      <c r="B49" s="632" t="s">
        <v>2418</v>
      </c>
      <c r="C49" s="632" t="s">
        <v>1201</v>
      </c>
      <c r="D49" s="632" t="s">
        <v>2437</v>
      </c>
      <c r="E49" s="632" t="s">
        <v>2438</v>
      </c>
      <c r="F49" s="635"/>
      <c r="G49" s="635"/>
      <c r="H49" s="648">
        <v>0</v>
      </c>
      <c r="I49" s="635">
        <v>5</v>
      </c>
      <c r="J49" s="635">
        <v>848.14932196628581</v>
      </c>
      <c r="K49" s="648">
        <v>1</v>
      </c>
      <c r="L49" s="635">
        <v>5</v>
      </c>
      <c r="M49" s="636">
        <v>848.14932196628581</v>
      </c>
    </row>
    <row r="50" spans="1:13" ht="14.4" customHeight="1" x14ac:dyDescent="0.3">
      <c r="A50" s="631" t="s">
        <v>577</v>
      </c>
      <c r="B50" s="632" t="s">
        <v>2418</v>
      </c>
      <c r="C50" s="632" t="s">
        <v>920</v>
      </c>
      <c r="D50" s="632" t="s">
        <v>2419</v>
      </c>
      <c r="E50" s="632" t="s">
        <v>2420</v>
      </c>
      <c r="F50" s="635"/>
      <c r="G50" s="635"/>
      <c r="H50" s="648">
        <v>0</v>
      </c>
      <c r="I50" s="635">
        <v>20</v>
      </c>
      <c r="J50" s="635">
        <v>2246.7707567632383</v>
      </c>
      <c r="K50" s="648">
        <v>1</v>
      </c>
      <c r="L50" s="635">
        <v>20</v>
      </c>
      <c r="M50" s="636">
        <v>2246.7707567632383</v>
      </c>
    </row>
    <row r="51" spans="1:13" ht="14.4" customHeight="1" x14ac:dyDescent="0.3">
      <c r="A51" s="631" t="s">
        <v>577</v>
      </c>
      <c r="B51" s="632" t="s">
        <v>2418</v>
      </c>
      <c r="C51" s="632" t="s">
        <v>934</v>
      </c>
      <c r="D51" s="632" t="s">
        <v>935</v>
      </c>
      <c r="E51" s="632" t="s">
        <v>936</v>
      </c>
      <c r="F51" s="635"/>
      <c r="G51" s="635"/>
      <c r="H51" s="648">
        <v>0</v>
      </c>
      <c r="I51" s="635">
        <v>10</v>
      </c>
      <c r="J51" s="635">
        <v>889.77958472489195</v>
      </c>
      <c r="K51" s="648">
        <v>1</v>
      </c>
      <c r="L51" s="635">
        <v>10</v>
      </c>
      <c r="M51" s="636">
        <v>889.77958472489195</v>
      </c>
    </row>
    <row r="52" spans="1:13" ht="14.4" customHeight="1" x14ac:dyDescent="0.3">
      <c r="A52" s="631" t="s">
        <v>577</v>
      </c>
      <c r="B52" s="632" t="s">
        <v>2418</v>
      </c>
      <c r="C52" s="632" t="s">
        <v>1209</v>
      </c>
      <c r="D52" s="632" t="s">
        <v>2439</v>
      </c>
      <c r="E52" s="632" t="s">
        <v>2440</v>
      </c>
      <c r="F52" s="635"/>
      <c r="G52" s="635"/>
      <c r="H52" s="648">
        <v>0</v>
      </c>
      <c r="I52" s="635">
        <v>2</v>
      </c>
      <c r="J52" s="635">
        <v>213.76</v>
      </c>
      <c r="K52" s="648">
        <v>1</v>
      </c>
      <c r="L52" s="635">
        <v>2</v>
      </c>
      <c r="M52" s="636">
        <v>213.76</v>
      </c>
    </row>
    <row r="53" spans="1:13" ht="14.4" customHeight="1" x14ac:dyDescent="0.3">
      <c r="A53" s="631" t="s">
        <v>577</v>
      </c>
      <c r="B53" s="632" t="s">
        <v>2418</v>
      </c>
      <c r="C53" s="632" t="s">
        <v>928</v>
      </c>
      <c r="D53" s="632" t="s">
        <v>929</v>
      </c>
      <c r="E53" s="632" t="s">
        <v>930</v>
      </c>
      <c r="F53" s="635"/>
      <c r="G53" s="635"/>
      <c r="H53" s="648">
        <v>0</v>
      </c>
      <c r="I53" s="635">
        <v>6</v>
      </c>
      <c r="J53" s="635">
        <v>652.17963646356588</v>
      </c>
      <c r="K53" s="648">
        <v>1</v>
      </c>
      <c r="L53" s="635">
        <v>6</v>
      </c>
      <c r="M53" s="636">
        <v>652.17963646356588</v>
      </c>
    </row>
    <row r="54" spans="1:13" ht="14.4" customHeight="1" x14ac:dyDescent="0.3">
      <c r="A54" s="631" t="s">
        <v>577</v>
      </c>
      <c r="B54" s="632" t="s">
        <v>2441</v>
      </c>
      <c r="C54" s="632" t="s">
        <v>1205</v>
      </c>
      <c r="D54" s="632" t="s">
        <v>1206</v>
      </c>
      <c r="E54" s="632" t="s">
        <v>882</v>
      </c>
      <c r="F54" s="635"/>
      <c r="G54" s="635"/>
      <c r="H54" s="648">
        <v>0</v>
      </c>
      <c r="I54" s="635">
        <v>0.5</v>
      </c>
      <c r="J54" s="635">
        <v>103.50000000000003</v>
      </c>
      <c r="K54" s="648">
        <v>1</v>
      </c>
      <c r="L54" s="635">
        <v>0.5</v>
      </c>
      <c r="M54" s="636">
        <v>103.50000000000003</v>
      </c>
    </row>
    <row r="55" spans="1:13" ht="14.4" customHeight="1" x14ac:dyDescent="0.3">
      <c r="A55" s="631" t="s">
        <v>577</v>
      </c>
      <c r="B55" s="632" t="s">
        <v>2421</v>
      </c>
      <c r="C55" s="632" t="s">
        <v>938</v>
      </c>
      <c r="D55" s="632" t="s">
        <v>939</v>
      </c>
      <c r="E55" s="632" t="s">
        <v>2422</v>
      </c>
      <c r="F55" s="635"/>
      <c r="G55" s="635"/>
      <c r="H55" s="648">
        <v>0</v>
      </c>
      <c r="I55" s="635">
        <v>2</v>
      </c>
      <c r="J55" s="635">
        <v>213.74044039598999</v>
      </c>
      <c r="K55" s="648">
        <v>1</v>
      </c>
      <c r="L55" s="635">
        <v>2</v>
      </c>
      <c r="M55" s="636">
        <v>213.74044039598999</v>
      </c>
    </row>
    <row r="56" spans="1:13" ht="14.4" customHeight="1" x14ac:dyDescent="0.3">
      <c r="A56" s="631" t="s">
        <v>577</v>
      </c>
      <c r="B56" s="632" t="s">
        <v>2421</v>
      </c>
      <c r="C56" s="632" t="s">
        <v>1515</v>
      </c>
      <c r="D56" s="632" t="s">
        <v>1516</v>
      </c>
      <c r="E56" s="632" t="s">
        <v>2456</v>
      </c>
      <c r="F56" s="635"/>
      <c r="G56" s="635"/>
      <c r="H56" s="648">
        <v>0</v>
      </c>
      <c r="I56" s="635">
        <v>5</v>
      </c>
      <c r="J56" s="635">
        <v>418.65</v>
      </c>
      <c r="K56" s="648">
        <v>1</v>
      </c>
      <c r="L56" s="635">
        <v>5</v>
      </c>
      <c r="M56" s="636">
        <v>418.65</v>
      </c>
    </row>
    <row r="57" spans="1:13" ht="14.4" customHeight="1" x14ac:dyDescent="0.3">
      <c r="A57" s="631" t="s">
        <v>577</v>
      </c>
      <c r="B57" s="632" t="s">
        <v>2421</v>
      </c>
      <c r="C57" s="632" t="s">
        <v>1508</v>
      </c>
      <c r="D57" s="632" t="s">
        <v>1509</v>
      </c>
      <c r="E57" s="632" t="s">
        <v>2457</v>
      </c>
      <c r="F57" s="635"/>
      <c r="G57" s="635"/>
      <c r="H57" s="648">
        <v>0</v>
      </c>
      <c r="I57" s="635">
        <v>3</v>
      </c>
      <c r="J57" s="635">
        <v>414.81000000000006</v>
      </c>
      <c r="K57" s="648">
        <v>1</v>
      </c>
      <c r="L57" s="635">
        <v>3</v>
      </c>
      <c r="M57" s="636">
        <v>414.81000000000006</v>
      </c>
    </row>
    <row r="58" spans="1:13" ht="14.4" customHeight="1" x14ac:dyDescent="0.3">
      <c r="A58" s="631" t="s">
        <v>577</v>
      </c>
      <c r="B58" s="632" t="s">
        <v>2421</v>
      </c>
      <c r="C58" s="632" t="s">
        <v>924</v>
      </c>
      <c r="D58" s="632" t="s">
        <v>2423</v>
      </c>
      <c r="E58" s="632" t="s">
        <v>1560</v>
      </c>
      <c r="F58" s="635"/>
      <c r="G58" s="635"/>
      <c r="H58" s="648">
        <v>0</v>
      </c>
      <c r="I58" s="635">
        <v>35</v>
      </c>
      <c r="J58" s="635">
        <v>2632.6994054606148</v>
      </c>
      <c r="K58" s="648">
        <v>1</v>
      </c>
      <c r="L58" s="635">
        <v>35</v>
      </c>
      <c r="M58" s="636">
        <v>2632.6994054606148</v>
      </c>
    </row>
    <row r="59" spans="1:13" ht="14.4" customHeight="1" x14ac:dyDescent="0.3">
      <c r="A59" s="631" t="s">
        <v>577</v>
      </c>
      <c r="B59" s="632" t="s">
        <v>2421</v>
      </c>
      <c r="C59" s="632" t="s">
        <v>932</v>
      </c>
      <c r="D59" s="632" t="s">
        <v>2424</v>
      </c>
      <c r="E59" s="632" t="s">
        <v>2425</v>
      </c>
      <c r="F59" s="635"/>
      <c r="G59" s="635"/>
      <c r="H59" s="648">
        <v>0</v>
      </c>
      <c r="I59" s="635">
        <v>60</v>
      </c>
      <c r="J59" s="635">
        <v>2772.7720000000018</v>
      </c>
      <c r="K59" s="648">
        <v>1</v>
      </c>
      <c r="L59" s="635">
        <v>60</v>
      </c>
      <c r="M59" s="636">
        <v>2772.7720000000018</v>
      </c>
    </row>
    <row r="60" spans="1:13" ht="14.4" customHeight="1" x14ac:dyDescent="0.3">
      <c r="A60" s="631" t="s">
        <v>577</v>
      </c>
      <c r="B60" s="632" t="s">
        <v>2421</v>
      </c>
      <c r="C60" s="632" t="s">
        <v>1529</v>
      </c>
      <c r="D60" s="632" t="s">
        <v>939</v>
      </c>
      <c r="E60" s="632" t="s">
        <v>2458</v>
      </c>
      <c r="F60" s="635"/>
      <c r="G60" s="635"/>
      <c r="H60" s="648">
        <v>0</v>
      </c>
      <c r="I60" s="635">
        <v>1</v>
      </c>
      <c r="J60" s="635">
        <v>77.900000000000006</v>
      </c>
      <c r="K60" s="648">
        <v>1</v>
      </c>
      <c r="L60" s="635">
        <v>1</v>
      </c>
      <c r="M60" s="636">
        <v>77.900000000000006</v>
      </c>
    </row>
    <row r="61" spans="1:13" ht="14.4" customHeight="1" x14ac:dyDescent="0.3">
      <c r="A61" s="631" t="s">
        <v>577</v>
      </c>
      <c r="B61" s="632" t="s">
        <v>2426</v>
      </c>
      <c r="C61" s="632" t="s">
        <v>1526</v>
      </c>
      <c r="D61" s="632" t="s">
        <v>2459</v>
      </c>
      <c r="E61" s="632" t="s">
        <v>1360</v>
      </c>
      <c r="F61" s="635"/>
      <c r="G61" s="635"/>
      <c r="H61" s="648">
        <v>0</v>
      </c>
      <c r="I61" s="635">
        <v>1</v>
      </c>
      <c r="J61" s="635">
        <v>369.56</v>
      </c>
      <c r="K61" s="648">
        <v>1</v>
      </c>
      <c r="L61" s="635">
        <v>1</v>
      </c>
      <c r="M61" s="636">
        <v>369.56</v>
      </c>
    </row>
    <row r="62" spans="1:13" ht="14.4" customHeight="1" x14ac:dyDescent="0.3">
      <c r="A62" s="631" t="s">
        <v>577</v>
      </c>
      <c r="B62" s="632" t="s">
        <v>2426</v>
      </c>
      <c r="C62" s="632" t="s">
        <v>1523</v>
      </c>
      <c r="D62" s="632" t="s">
        <v>2460</v>
      </c>
      <c r="E62" s="632" t="s">
        <v>2456</v>
      </c>
      <c r="F62" s="635"/>
      <c r="G62" s="635"/>
      <c r="H62" s="648">
        <v>0</v>
      </c>
      <c r="I62" s="635">
        <v>6</v>
      </c>
      <c r="J62" s="635">
        <v>722.8</v>
      </c>
      <c r="K62" s="648">
        <v>1</v>
      </c>
      <c r="L62" s="635">
        <v>6</v>
      </c>
      <c r="M62" s="636">
        <v>722.8</v>
      </c>
    </row>
    <row r="63" spans="1:13" ht="14.4" customHeight="1" x14ac:dyDescent="0.3">
      <c r="A63" s="631" t="s">
        <v>577</v>
      </c>
      <c r="B63" s="632" t="s">
        <v>2461</v>
      </c>
      <c r="C63" s="632" t="s">
        <v>1519</v>
      </c>
      <c r="D63" s="632" t="s">
        <v>1520</v>
      </c>
      <c r="E63" s="632" t="s">
        <v>1521</v>
      </c>
      <c r="F63" s="635"/>
      <c r="G63" s="635"/>
      <c r="H63" s="648">
        <v>0</v>
      </c>
      <c r="I63" s="635">
        <v>3</v>
      </c>
      <c r="J63" s="635">
        <v>336.09000000000003</v>
      </c>
      <c r="K63" s="648">
        <v>1</v>
      </c>
      <c r="L63" s="635">
        <v>3</v>
      </c>
      <c r="M63" s="636">
        <v>336.09000000000003</v>
      </c>
    </row>
    <row r="64" spans="1:13" ht="14.4" customHeight="1" x14ac:dyDescent="0.3">
      <c r="A64" s="631" t="s">
        <v>577</v>
      </c>
      <c r="B64" s="632" t="s">
        <v>2462</v>
      </c>
      <c r="C64" s="632" t="s">
        <v>1512</v>
      </c>
      <c r="D64" s="632" t="s">
        <v>1513</v>
      </c>
      <c r="E64" s="632" t="s">
        <v>2457</v>
      </c>
      <c r="F64" s="635"/>
      <c r="G64" s="635"/>
      <c r="H64" s="648">
        <v>0</v>
      </c>
      <c r="I64" s="635">
        <v>1</v>
      </c>
      <c r="J64" s="635">
        <v>57.37</v>
      </c>
      <c r="K64" s="648">
        <v>1</v>
      </c>
      <c r="L64" s="635">
        <v>1</v>
      </c>
      <c r="M64" s="636">
        <v>57.37</v>
      </c>
    </row>
    <row r="65" spans="1:13" ht="14.4" customHeight="1" x14ac:dyDescent="0.3">
      <c r="A65" s="631" t="s">
        <v>577</v>
      </c>
      <c r="B65" s="632" t="s">
        <v>2463</v>
      </c>
      <c r="C65" s="632" t="s">
        <v>1540</v>
      </c>
      <c r="D65" s="632" t="s">
        <v>2464</v>
      </c>
      <c r="E65" s="632" t="s">
        <v>2465</v>
      </c>
      <c r="F65" s="635"/>
      <c r="G65" s="635"/>
      <c r="H65" s="648">
        <v>0</v>
      </c>
      <c r="I65" s="635">
        <v>16</v>
      </c>
      <c r="J65" s="635">
        <v>1467.36</v>
      </c>
      <c r="K65" s="648">
        <v>1</v>
      </c>
      <c r="L65" s="635">
        <v>16</v>
      </c>
      <c r="M65" s="636">
        <v>1467.36</v>
      </c>
    </row>
    <row r="66" spans="1:13" ht="14.4" customHeight="1" x14ac:dyDescent="0.3">
      <c r="A66" s="631" t="s">
        <v>577</v>
      </c>
      <c r="B66" s="632" t="s">
        <v>2463</v>
      </c>
      <c r="C66" s="632" t="s">
        <v>1543</v>
      </c>
      <c r="D66" s="632" t="s">
        <v>1544</v>
      </c>
      <c r="E66" s="632" t="s">
        <v>2466</v>
      </c>
      <c r="F66" s="635"/>
      <c r="G66" s="635"/>
      <c r="H66" s="648">
        <v>0</v>
      </c>
      <c r="I66" s="635">
        <v>1</v>
      </c>
      <c r="J66" s="635">
        <v>1834.9099999999999</v>
      </c>
      <c r="K66" s="648">
        <v>1</v>
      </c>
      <c r="L66" s="635">
        <v>1</v>
      </c>
      <c r="M66" s="636">
        <v>1834.9099999999999</v>
      </c>
    </row>
    <row r="67" spans="1:13" ht="14.4" customHeight="1" x14ac:dyDescent="0.3">
      <c r="A67" s="631" t="s">
        <v>577</v>
      </c>
      <c r="B67" s="632" t="s">
        <v>2444</v>
      </c>
      <c r="C67" s="632" t="s">
        <v>1137</v>
      </c>
      <c r="D67" s="632" t="s">
        <v>2446</v>
      </c>
      <c r="E67" s="632" t="s">
        <v>2447</v>
      </c>
      <c r="F67" s="635"/>
      <c r="G67" s="635"/>
      <c r="H67" s="648">
        <v>0</v>
      </c>
      <c r="I67" s="635">
        <v>1</v>
      </c>
      <c r="J67" s="635">
        <v>59.170000000000016</v>
      </c>
      <c r="K67" s="648">
        <v>1</v>
      </c>
      <c r="L67" s="635">
        <v>1</v>
      </c>
      <c r="M67" s="636">
        <v>59.170000000000016</v>
      </c>
    </row>
    <row r="68" spans="1:13" ht="14.4" customHeight="1" x14ac:dyDescent="0.3">
      <c r="A68" s="631" t="s">
        <v>577</v>
      </c>
      <c r="B68" s="632" t="s">
        <v>2444</v>
      </c>
      <c r="C68" s="632" t="s">
        <v>1141</v>
      </c>
      <c r="D68" s="632" t="s">
        <v>1142</v>
      </c>
      <c r="E68" s="632" t="s">
        <v>1143</v>
      </c>
      <c r="F68" s="635"/>
      <c r="G68" s="635"/>
      <c r="H68" s="648">
        <v>0</v>
      </c>
      <c r="I68" s="635">
        <v>2</v>
      </c>
      <c r="J68" s="635">
        <v>289.05999999999995</v>
      </c>
      <c r="K68" s="648">
        <v>1</v>
      </c>
      <c r="L68" s="635">
        <v>2</v>
      </c>
      <c r="M68" s="636">
        <v>289.05999999999995</v>
      </c>
    </row>
    <row r="69" spans="1:13" ht="14.4" customHeight="1" x14ac:dyDescent="0.3">
      <c r="A69" s="631" t="s">
        <v>577</v>
      </c>
      <c r="B69" s="632" t="s">
        <v>2467</v>
      </c>
      <c r="C69" s="632" t="s">
        <v>1454</v>
      </c>
      <c r="D69" s="632" t="s">
        <v>2468</v>
      </c>
      <c r="E69" s="632" t="s">
        <v>2469</v>
      </c>
      <c r="F69" s="635"/>
      <c r="G69" s="635"/>
      <c r="H69" s="648">
        <v>0</v>
      </c>
      <c r="I69" s="635">
        <v>2</v>
      </c>
      <c r="J69" s="635">
        <v>302.49999999999989</v>
      </c>
      <c r="K69" s="648">
        <v>1</v>
      </c>
      <c r="L69" s="635">
        <v>2</v>
      </c>
      <c r="M69" s="636">
        <v>302.49999999999989</v>
      </c>
    </row>
    <row r="70" spans="1:13" ht="14.4" customHeight="1" x14ac:dyDescent="0.3">
      <c r="A70" s="631" t="s">
        <v>577</v>
      </c>
      <c r="B70" s="632" t="s">
        <v>2429</v>
      </c>
      <c r="C70" s="632" t="s">
        <v>1145</v>
      </c>
      <c r="D70" s="632" t="s">
        <v>1146</v>
      </c>
      <c r="E70" s="632" t="s">
        <v>2448</v>
      </c>
      <c r="F70" s="635"/>
      <c r="G70" s="635"/>
      <c r="H70" s="648">
        <v>0</v>
      </c>
      <c r="I70" s="635">
        <v>2</v>
      </c>
      <c r="J70" s="635">
        <v>105.6192399884892</v>
      </c>
      <c r="K70" s="648">
        <v>1</v>
      </c>
      <c r="L70" s="635">
        <v>2</v>
      </c>
      <c r="M70" s="636">
        <v>105.6192399884892</v>
      </c>
    </row>
    <row r="71" spans="1:13" ht="14.4" customHeight="1" x14ac:dyDescent="0.3">
      <c r="A71" s="631" t="s">
        <v>577</v>
      </c>
      <c r="B71" s="632" t="s">
        <v>2429</v>
      </c>
      <c r="C71" s="632" t="s">
        <v>823</v>
      </c>
      <c r="D71" s="632" t="s">
        <v>824</v>
      </c>
      <c r="E71" s="632" t="s">
        <v>825</v>
      </c>
      <c r="F71" s="635"/>
      <c r="G71" s="635"/>
      <c r="H71" s="648">
        <v>0</v>
      </c>
      <c r="I71" s="635">
        <v>1</v>
      </c>
      <c r="J71" s="635">
        <v>85.48</v>
      </c>
      <c r="K71" s="648">
        <v>1</v>
      </c>
      <c r="L71" s="635">
        <v>1</v>
      </c>
      <c r="M71" s="636">
        <v>85.48</v>
      </c>
    </row>
    <row r="72" spans="1:13" ht="14.4" customHeight="1" x14ac:dyDescent="0.3">
      <c r="A72" s="631" t="s">
        <v>577</v>
      </c>
      <c r="B72" s="632" t="s">
        <v>2433</v>
      </c>
      <c r="C72" s="632" t="s">
        <v>1152</v>
      </c>
      <c r="D72" s="632" t="s">
        <v>1153</v>
      </c>
      <c r="E72" s="632" t="s">
        <v>753</v>
      </c>
      <c r="F72" s="635"/>
      <c r="G72" s="635"/>
      <c r="H72" s="648">
        <v>0</v>
      </c>
      <c r="I72" s="635">
        <v>1</v>
      </c>
      <c r="J72" s="635">
        <v>128.84942170964001</v>
      </c>
      <c r="K72" s="648">
        <v>1</v>
      </c>
      <c r="L72" s="635">
        <v>1</v>
      </c>
      <c r="M72" s="636">
        <v>128.84942170964001</v>
      </c>
    </row>
    <row r="73" spans="1:13" ht="14.4" customHeight="1" x14ac:dyDescent="0.3">
      <c r="A73" s="631" t="s">
        <v>577</v>
      </c>
      <c r="B73" s="632" t="s">
        <v>2433</v>
      </c>
      <c r="C73" s="632" t="s">
        <v>1439</v>
      </c>
      <c r="D73" s="632" t="s">
        <v>828</v>
      </c>
      <c r="E73" s="632" t="s">
        <v>2470</v>
      </c>
      <c r="F73" s="635"/>
      <c r="G73" s="635"/>
      <c r="H73" s="648">
        <v>0</v>
      </c>
      <c r="I73" s="635">
        <v>1</v>
      </c>
      <c r="J73" s="635">
        <v>108.919811299834</v>
      </c>
      <c r="K73" s="648">
        <v>1</v>
      </c>
      <c r="L73" s="635">
        <v>1</v>
      </c>
      <c r="M73" s="636">
        <v>108.919811299834</v>
      </c>
    </row>
    <row r="74" spans="1:13" ht="14.4" customHeight="1" x14ac:dyDescent="0.3">
      <c r="A74" s="631" t="s">
        <v>577</v>
      </c>
      <c r="B74" s="632" t="s">
        <v>2433</v>
      </c>
      <c r="C74" s="632" t="s">
        <v>1445</v>
      </c>
      <c r="D74" s="632" t="s">
        <v>828</v>
      </c>
      <c r="E74" s="632" t="s">
        <v>1446</v>
      </c>
      <c r="F74" s="635"/>
      <c r="G74" s="635"/>
      <c r="H74" s="648">
        <v>0</v>
      </c>
      <c r="I74" s="635">
        <v>3</v>
      </c>
      <c r="J74" s="635">
        <v>941.22</v>
      </c>
      <c r="K74" s="648">
        <v>1</v>
      </c>
      <c r="L74" s="635">
        <v>3</v>
      </c>
      <c r="M74" s="636">
        <v>941.22</v>
      </c>
    </row>
    <row r="75" spans="1:13" ht="14.4" customHeight="1" x14ac:dyDescent="0.3">
      <c r="A75" s="631" t="s">
        <v>577</v>
      </c>
      <c r="B75" s="632" t="s">
        <v>2435</v>
      </c>
      <c r="C75" s="632" t="s">
        <v>1466</v>
      </c>
      <c r="D75" s="632" t="s">
        <v>2471</v>
      </c>
      <c r="E75" s="632" t="s">
        <v>1162</v>
      </c>
      <c r="F75" s="635"/>
      <c r="G75" s="635"/>
      <c r="H75" s="648">
        <v>0</v>
      </c>
      <c r="I75" s="635">
        <v>18</v>
      </c>
      <c r="J75" s="635">
        <v>980.28054946320685</v>
      </c>
      <c r="K75" s="648">
        <v>1</v>
      </c>
      <c r="L75" s="635">
        <v>18</v>
      </c>
      <c r="M75" s="636">
        <v>980.28054946320685</v>
      </c>
    </row>
    <row r="76" spans="1:13" ht="14.4" customHeight="1" x14ac:dyDescent="0.3">
      <c r="A76" s="631" t="s">
        <v>577</v>
      </c>
      <c r="B76" s="632" t="s">
        <v>2435</v>
      </c>
      <c r="C76" s="632" t="s">
        <v>1469</v>
      </c>
      <c r="D76" s="632" t="s">
        <v>2472</v>
      </c>
      <c r="E76" s="632" t="s">
        <v>1162</v>
      </c>
      <c r="F76" s="635"/>
      <c r="G76" s="635"/>
      <c r="H76" s="648">
        <v>0</v>
      </c>
      <c r="I76" s="635">
        <v>12</v>
      </c>
      <c r="J76" s="635">
        <v>653.52</v>
      </c>
      <c r="K76" s="648">
        <v>1</v>
      </c>
      <c r="L76" s="635">
        <v>12</v>
      </c>
      <c r="M76" s="636">
        <v>653.52</v>
      </c>
    </row>
    <row r="77" spans="1:13" ht="14.4" customHeight="1" x14ac:dyDescent="0.3">
      <c r="A77" s="631" t="s">
        <v>577</v>
      </c>
      <c r="B77" s="632" t="s">
        <v>2435</v>
      </c>
      <c r="C77" s="632" t="s">
        <v>1432</v>
      </c>
      <c r="D77" s="632" t="s">
        <v>2473</v>
      </c>
      <c r="E77" s="632" t="s">
        <v>1162</v>
      </c>
      <c r="F77" s="635"/>
      <c r="G77" s="635"/>
      <c r="H77" s="648">
        <v>0</v>
      </c>
      <c r="I77" s="635">
        <v>13</v>
      </c>
      <c r="J77" s="635">
        <v>707.98010952724417</v>
      </c>
      <c r="K77" s="648">
        <v>1</v>
      </c>
      <c r="L77" s="635">
        <v>13</v>
      </c>
      <c r="M77" s="636">
        <v>707.98010952724417</v>
      </c>
    </row>
    <row r="78" spans="1:13" ht="14.4" customHeight="1" x14ac:dyDescent="0.3">
      <c r="A78" s="631" t="s">
        <v>577</v>
      </c>
      <c r="B78" s="632" t="s">
        <v>2435</v>
      </c>
      <c r="C78" s="632" t="s">
        <v>1471</v>
      </c>
      <c r="D78" s="632" t="s">
        <v>1472</v>
      </c>
      <c r="E78" s="632" t="s">
        <v>1473</v>
      </c>
      <c r="F78" s="635"/>
      <c r="G78" s="635"/>
      <c r="H78" s="648">
        <v>0</v>
      </c>
      <c r="I78" s="635">
        <v>40</v>
      </c>
      <c r="J78" s="635">
        <v>7334.7989510908019</v>
      </c>
      <c r="K78" s="648">
        <v>1</v>
      </c>
      <c r="L78" s="635">
        <v>40</v>
      </c>
      <c r="M78" s="636">
        <v>7334.7989510908019</v>
      </c>
    </row>
    <row r="79" spans="1:13" ht="14.4" customHeight="1" x14ac:dyDescent="0.3">
      <c r="A79" s="631" t="s">
        <v>579</v>
      </c>
      <c r="B79" s="632" t="s">
        <v>2474</v>
      </c>
      <c r="C79" s="632" t="s">
        <v>1558</v>
      </c>
      <c r="D79" s="632" t="s">
        <v>1559</v>
      </c>
      <c r="E79" s="632" t="s">
        <v>1560</v>
      </c>
      <c r="F79" s="635"/>
      <c r="G79" s="635"/>
      <c r="H79" s="648">
        <v>0</v>
      </c>
      <c r="I79" s="635">
        <v>3</v>
      </c>
      <c r="J79" s="635">
        <v>137.55000000000001</v>
      </c>
      <c r="K79" s="648">
        <v>1</v>
      </c>
      <c r="L79" s="635">
        <v>3</v>
      </c>
      <c r="M79" s="636">
        <v>137.55000000000001</v>
      </c>
    </row>
    <row r="80" spans="1:13" ht="14.4" customHeight="1" x14ac:dyDescent="0.3">
      <c r="A80" s="631" t="s">
        <v>579</v>
      </c>
      <c r="B80" s="632" t="s">
        <v>2418</v>
      </c>
      <c r="C80" s="632" t="s">
        <v>934</v>
      </c>
      <c r="D80" s="632" t="s">
        <v>935</v>
      </c>
      <c r="E80" s="632" t="s">
        <v>936</v>
      </c>
      <c r="F80" s="635"/>
      <c r="G80" s="635"/>
      <c r="H80" s="648">
        <v>0</v>
      </c>
      <c r="I80" s="635">
        <v>2</v>
      </c>
      <c r="J80" s="635">
        <v>92</v>
      </c>
      <c r="K80" s="648">
        <v>1</v>
      </c>
      <c r="L80" s="635">
        <v>2</v>
      </c>
      <c r="M80" s="636">
        <v>92</v>
      </c>
    </row>
    <row r="81" spans="1:13" ht="14.4" customHeight="1" x14ac:dyDescent="0.3">
      <c r="A81" s="631" t="s">
        <v>579</v>
      </c>
      <c r="B81" s="632" t="s">
        <v>2441</v>
      </c>
      <c r="C81" s="632" t="s">
        <v>1205</v>
      </c>
      <c r="D81" s="632" t="s">
        <v>1206</v>
      </c>
      <c r="E81" s="632" t="s">
        <v>882</v>
      </c>
      <c r="F81" s="635"/>
      <c r="G81" s="635"/>
      <c r="H81" s="648">
        <v>0</v>
      </c>
      <c r="I81" s="635">
        <v>2.2000000000000002</v>
      </c>
      <c r="J81" s="635">
        <v>455.40105263512527</v>
      </c>
      <c r="K81" s="648">
        <v>1</v>
      </c>
      <c r="L81" s="635">
        <v>2.2000000000000002</v>
      </c>
      <c r="M81" s="636">
        <v>455.40105263512527</v>
      </c>
    </row>
    <row r="82" spans="1:13" ht="14.4" customHeight="1" x14ac:dyDescent="0.3">
      <c r="A82" s="631" t="s">
        <v>579</v>
      </c>
      <c r="B82" s="632" t="s">
        <v>2421</v>
      </c>
      <c r="C82" s="632" t="s">
        <v>1508</v>
      </c>
      <c r="D82" s="632" t="s">
        <v>1509</v>
      </c>
      <c r="E82" s="632" t="s">
        <v>2457</v>
      </c>
      <c r="F82" s="635"/>
      <c r="G82" s="635"/>
      <c r="H82" s="648">
        <v>0</v>
      </c>
      <c r="I82" s="635">
        <v>1</v>
      </c>
      <c r="J82" s="635">
        <v>138.08999999999995</v>
      </c>
      <c r="K82" s="648">
        <v>1</v>
      </c>
      <c r="L82" s="635">
        <v>1</v>
      </c>
      <c r="M82" s="636">
        <v>138.08999999999995</v>
      </c>
    </row>
    <row r="83" spans="1:13" ht="14.4" customHeight="1" x14ac:dyDescent="0.3">
      <c r="A83" s="631" t="s">
        <v>579</v>
      </c>
      <c r="B83" s="632" t="s">
        <v>2426</v>
      </c>
      <c r="C83" s="632" t="s">
        <v>1562</v>
      </c>
      <c r="D83" s="632" t="s">
        <v>1563</v>
      </c>
      <c r="E83" s="632" t="s">
        <v>2475</v>
      </c>
      <c r="F83" s="635"/>
      <c r="G83" s="635"/>
      <c r="H83" s="648">
        <v>0</v>
      </c>
      <c r="I83" s="635">
        <v>1</v>
      </c>
      <c r="J83" s="635">
        <v>153.59</v>
      </c>
      <c r="K83" s="648">
        <v>1</v>
      </c>
      <c r="L83" s="635">
        <v>1</v>
      </c>
      <c r="M83" s="636">
        <v>153.59</v>
      </c>
    </row>
    <row r="84" spans="1:13" ht="14.4" customHeight="1" x14ac:dyDescent="0.3">
      <c r="A84" s="631" t="s">
        <v>581</v>
      </c>
      <c r="B84" s="632" t="s">
        <v>2476</v>
      </c>
      <c r="C84" s="632" t="s">
        <v>1570</v>
      </c>
      <c r="D84" s="632" t="s">
        <v>2477</v>
      </c>
      <c r="E84" s="632" t="s">
        <v>1572</v>
      </c>
      <c r="F84" s="635">
        <v>2</v>
      </c>
      <c r="G84" s="635">
        <v>1900.26</v>
      </c>
      <c r="H84" s="648">
        <v>1</v>
      </c>
      <c r="I84" s="635"/>
      <c r="J84" s="635"/>
      <c r="K84" s="648">
        <v>0</v>
      </c>
      <c r="L84" s="635">
        <v>2</v>
      </c>
      <c r="M84" s="636">
        <v>1900.26</v>
      </c>
    </row>
    <row r="85" spans="1:13" ht="14.4" customHeight="1" x14ac:dyDescent="0.3">
      <c r="A85" s="631" t="s">
        <v>581</v>
      </c>
      <c r="B85" s="632" t="s">
        <v>2476</v>
      </c>
      <c r="C85" s="632" t="s">
        <v>1679</v>
      </c>
      <c r="D85" s="632" t="s">
        <v>1680</v>
      </c>
      <c r="E85" s="632" t="s">
        <v>1681</v>
      </c>
      <c r="F85" s="635"/>
      <c r="G85" s="635"/>
      <c r="H85" s="648">
        <v>0</v>
      </c>
      <c r="I85" s="635">
        <v>9</v>
      </c>
      <c r="J85" s="635">
        <v>22552.763969672771</v>
      </c>
      <c r="K85" s="648">
        <v>1</v>
      </c>
      <c r="L85" s="635">
        <v>9</v>
      </c>
      <c r="M85" s="636">
        <v>22552.763969672771</v>
      </c>
    </row>
    <row r="86" spans="1:13" ht="14.4" customHeight="1" x14ac:dyDescent="0.3">
      <c r="A86" s="631" t="s">
        <v>581</v>
      </c>
      <c r="B86" s="632" t="s">
        <v>2478</v>
      </c>
      <c r="C86" s="632" t="s">
        <v>1668</v>
      </c>
      <c r="D86" s="632" t="s">
        <v>1669</v>
      </c>
      <c r="E86" s="632" t="s">
        <v>1670</v>
      </c>
      <c r="F86" s="635">
        <v>0</v>
      </c>
      <c r="G86" s="635">
        <v>0</v>
      </c>
      <c r="H86" s="648"/>
      <c r="I86" s="635"/>
      <c r="J86" s="635"/>
      <c r="K86" s="648"/>
      <c r="L86" s="635">
        <v>0</v>
      </c>
      <c r="M86" s="636">
        <v>0</v>
      </c>
    </row>
    <row r="87" spans="1:13" ht="14.4" customHeight="1" x14ac:dyDescent="0.3">
      <c r="A87" s="631" t="s">
        <v>581</v>
      </c>
      <c r="B87" s="632" t="s">
        <v>2479</v>
      </c>
      <c r="C87" s="632" t="s">
        <v>1683</v>
      </c>
      <c r="D87" s="632" t="s">
        <v>1684</v>
      </c>
      <c r="E87" s="632" t="s">
        <v>1685</v>
      </c>
      <c r="F87" s="635"/>
      <c r="G87" s="635"/>
      <c r="H87" s="648">
        <v>0</v>
      </c>
      <c r="I87" s="635">
        <v>1.0802412000000001</v>
      </c>
      <c r="J87" s="635">
        <v>91.394346846600001</v>
      </c>
      <c r="K87" s="648">
        <v>1</v>
      </c>
      <c r="L87" s="635">
        <v>1.0802412000000001</v>
      </c>
      <c r="M87" s="636">
        <v>91.394346846600001</v>
      </c>
    </row>
    <row r="88" spans="1:13" ht="14.4" customHeight="1" x14ac:dyDescent="0.3">
      <c r="A88" s="631" t="s">
        <v>581</v>
      </c>
      <c r="B88" s="632" t="s">
        <v>2480</v>
      </c>
      <c r="C88" s="632" t="s">
        <v>1617</v>
      </c>
      <c r="D88" s="632" t="s">
        <v>1618</v>
      </c>
      <c r="E88" s="632" t="s">
        <v>1619</v>
      </c>
      <c r="F88" s="635"/>
      <c r="G88" s="635"/>
      <c r="H88" s="648">
        <v>0</v>
      </c>
      <c r="I88" s="635">
        <v>3</v>
      </c>
      <c r="J88" s="635">
        <v>7274.95</v>
      </c>
      <c r="K88" s="648">
        <v>1</v>
      </c>
      <c r="L88" s="635">
        <v>3</v>
      </c>
      <c r="M88" s="636">
        <v>7274.95</v>
      </c>
    </row>
    <row r="89" spans="1:13" ht="14.4" customHeight="1" x14ac:dyDescent="0.3">
      <c r="A89" s="631" t="s">
        <v>581</v>
      </c>
      <c r="B89" s="632" t="s">
        <v>2442</v>
      </c>
      <c r="C89" s="632" t="s">
        <v>1149</v>
      </c>
      <c r="D89" s="632" t="s">
        <v>1150</v>
      </c>
      <c r="E89" s="632" t="s">
        <v>2443</v>
      </c>
      <c r="F89" s="635"/>
      <c r="G89" s="635"/>
      <c r="H89" s="648">
        <v>0</v>
      </c>
      <c r="I89" s="635">
        <v>1</v>
      </c>
      <c r="J89" s="635">
        <v>29.589999999999993</v>
      </c>
      <c r="K89" s="648">
        <v>1</v>
      </c>
      <c r="L89" s="635">
        <v>1</v>
      </c>
      <c r="M89" s="636">
        <v>29.589999999999993</v>
      </c>
    </row>
    <row r="90" spans="1:13" ht="14.4" customHeight="1" x14ac:dyDescent="0.3">
      <c r="A90" s="631" t="s">
        <v>581</v>
      </c>
      <c r="B90" s="632" t="s">
        <v>2444</v>
      </c>
      <c r="C90" s="632" t="s">
        <v>1137</v>
      </c>
      <c r="D90" s="632" t="s">
        <v>2446</v>
      </c>
      <c r="E90" s="632" t="s">
        <v>2447</v>
      </c>
      <c r="F90" s="635"/>
      <c r="G90" s="635"/>
      <c r="H90" s="648">
        <v>0</v>
      </c>
      <c r="I90" s="635">
        <v>1</v>
      </c>
      <c r="J90" s="635">
        <v>59.170000000000016</v>
      </c>
      <c r="K90" s="648">
        <v>1</v>
      </c>
      <c r="L90" s="635">
        <v>1</v>
      </c>
      <c r="M90" s="636">
        <v>59.170000000000016</v>
      </c>
    </row>
    <row r="91" spans="1:13" ht="14.4" customHeight="1" x14ac:dyDescent="0.3">
      <c r="A91" s="631" t="s">
        <v>581</v>
      </c>
      <c r="B91" s="632" t="s">
        <v>2444</v>
      </c>
      <c r="C91" s="632" t="s">
        <v>1141</v>
      </c>
      <c r="D91" s="632" t="s">
        <v>1142</v>
      </c>
      <c r="E91" s="632" t="s">
        <v>1143</v>
      </c>
      <c r="F91" s="635"/>
      <c r="G91" s="635"/>
      <c r="H91" s="648">
        <v>0</v>
      </c>
      <c r="I91" s="635">
        <v>1</v>
      </c>
      <c r="J91" s="635">
        <v>144.53005813430991</v>
      </c>
      <c r="K91" s="648">
        <v>1</v>
      </c>
      <c r="L91" s="635">
        <v>1</v>
      </c>
      <c r="M91" s="636">
        <v>144.53005813430991</v>
      </c>
    </row>
    <row r="92" spans="1:13" ht="14.4" customHeight="1" x14ac:dyDescent="0.3">
      <c r="A92" s="631" t="s">
        <v>581</v>
      </c>
      <c r="B92" s="632" t="s">
        <v>2429</v>
      </c>
      <c r="C92" s="632" t="s">
        <v>823</v>
      </c>
      <c r="D92" s="632" t="s">
        <v>824</v>
      </c>
      <c r="E92" s="632" t="s">
        <v>825</v>
      </c>
      <c r="F92" s="635"/>
      <c r="G92" s="635"/>
      <c r="H92" s="648">
        <v>0</v>
      </c>
      <c r="I92" s="635">
        <v>2</v>
      </c>
      <c r="J92" s="635">
        <v>170.96</v>
      </c>
      <c r="K92" s="648">
        <v>1</v>
      </c>
      <c r="L92" s="635">
        <v>2</v>
      </c>
      <c r="M92" s="636">
        <v>170.96</v>
      </c>
    </row>
    <row r="93" spans="1:13" ht="14.4" customHeight="1" x14ac:dyDescent="0.3">
      <c r="A93" s="631" t="s">
        <v>581</v>
      </c>
      <c r="B93" s="632" t="s">
        <v>2433</v>
      </c>
      <c r="C93" s="632" t="s">
        <v>1439</v>
      </c>
      <c r="D93" s="632" t="s">
        <v>828</v>
      </c>
      <c r="E93" s="632" t="s">
        <v>2470</v>
      </c>
      <c r="F93" s="635"/>
      <c r="G93" s="635"/>
      <c r="H93" s="648">
        <v>0</v>
      </c>
      <c r="I93" s="635">
        <v>1</v>
      </c>
      <c r="J93" s="635">
        <v>108.92</v>
      </c>
      <c r="K93" s="648">
        <v>1</v>
      </c>
      <c r="L93" s="635">
        <v>1</v>
      </c>
      <c r="M93" s="636">
        <v>108.92</v>
      </c>
    </row>
    <row r="94" spans="1:13" ht="14.4" customHeight="1" x14ac:dyDescent="0.3">
      <c r="A94" s="631" t="s">
        <v>581</v>
      </c>
      <c r="B94" s="632" t="s">
        <v>2435</v>
      </c>
      <c r="C94" s="632" t="s">
        <v>1686</v>
      </c>
      <c r="D94" s="632" t="s">
        <v>1687</v>
      </c>
      <c r="E94" s="632" t="s">
        <v>1688</v>
      </c>
      <c r="F94" s="635"/>
      <c r="G94" s="635"/>
      <c r="H94" s="648">
        <v>0</v>
      </c>
      <c r="I94" s="635">
        <v>2</v>
      </c>
      <c r="J94" s="635">
        <v>11060.7</v>
      </c>
      <c r="K94" s="648">
        <v>1</v>
      </c>
      <c r="L94" s="635">
        <v>2</v>
      </c>
      <c r="M94" s="636">
        <v>11060.7</v>
      </c>
    </row>
    <row r="95" spans="1:13" ht="14.4" customHeight="1" x14ac:dyDescent="0.3">
      <c r="A95" s="631" t="s">
        <v>583</v>
      </c>
      <c r="B95" s="632" t="s">
        <v>2429</v>
      </c>
      <c r="C95" s="632" t="s">
        <v>823</v>
      </c>
      <c r="D95" s="632" t="s">
        <v>824</v>
      </c>
      <c r="E95" s="632" t="s">
        <v>825</v>
      </c>
      <c r="F95" s="635"/>
      <c r="G95" s="635"/>
      <c r="H95" s="648">
        <v>0</v>
      </c>
      <c r="I95" s="635">
        <v>2</v>
      </c>
      <c r="J95" s="635">
        <v>170.96</v>
      </c>
      <c r="K95" s="648">
        <v>1</v>
      </c>
      <c r="L95" s="635">
        <v>2</v>
      </c>
      <c r="M95" s="636">
        <v>170.96</v>
      </c>
    </row>
    <row r="96" spans="1:13" ht="14.4" customHeight="1" x14ac:dyDescent="0.3">
      <c r="A96" s="631" t="s">
        <v>585</v>
      </c>
      <c r="B96" s="632" t="s">
        <v>2481</v>
      </c>
      <c r="C96" s="632" t="s">
        <v>1982</v>
      </c>
      <c r="D96" s="632" t="s">
        <v>1983</v>
      </c>
      <c r="E96" s="632" t="s">
        <v>2482</v>
      </c>
      <c r="F96" s="635"/>
      <c r="G96" s="635"/>
      <c r="H96" s="648">
        <v>0</v>
      </c>
      <c r="I96" s="635">
        <v>11</v>
      </c>
      <c r="J96" s="635">
        <v>5816.3600000000006</v>
      </c>
      <c r="K96" s="648">
        <v>1</v>
      </c>
      <c r="L96" s="635">
        <v>11</v>
      </c>
      <c r="M96" s="636">
        <v>5816.3600000000006</v>
      </c>
    </row>
    <row r="97" spans="1:13" ht="14.4" customHeight="1" x14ac:dyDescent="0.3">
      <c r="A97" s="631" t="s">
        <v>585</v>
      </c>
      <c r="B97" s="632" t="s">
        <v>2483</v>
      </c>
      <c r="C97" s="632" t="s">
        <v>1947</v>
      </c>
      <c r="D97" s="632" t="s">
        <v>1948</v>
      </c>
      <c r="E97" s="632" t="s">
        <v>1949</v>
      </c>
      <c r="F97" s="635"/>
      <c r="G97" s="635"/>
      <c r="H97" s="648">
        <v>0</v>
      </c>
      <c r="I97" s="635">
        <v>2</v>
      </c>
      <c r="J97" s="635">
        <v>236.02910227103411</v>
      </c>
      <c r="K97" s="648">
        <v>1</v>
      </c>
      <c r="L97" s="635">
        <v>2</v>
      </c>
      <c r="M97" s="636">
        <v>236.02910227103411</v>
      </c>
    </row>
    <row r="98" spans="1:13" ht="14.4" customHeight="1" x14ac:dyDescent="0.3">
      <c r="A98" s="631" t="s">
        <v>585</v>
      </c>
      <c r="B98" s="632" t="s">
        <v>2484</v>
      </c>
      <c r="C98" s="632" t="s">
        <v>1955</v>
      </c>
      <c r="D98" s="632" t="s">
        <v>1956</v>
      </c>
      <c r="E98" s="632" t="s">
        <v>1957</v>
      </c>
      <c r="F98" s="635"/>
      <c r="G98" s="635"/>
      <c r="H98" s="648">
        <v>0</v>
      </c>
      <c r="I98" s="635">
        <v>1</v>
      </c>
      <c r="J98" s="635">
        <v>135.47</v>
      </c>
      <c r="K98" s="648">
        <v>1</v>
      </c>
      <c r="L98" s="635">
        <v>1</v>
      </c>
      <c r="M98" s="636">
        <v>135.47</v>
      </c>
    </row>
    <row r="99" spans="1:13" ht="14.4" customHeight="1" x14ac:dyDescent="0.3">
      <c r="A99" s="631" t="s">
        <v>585</v>
      </c>
      <c r="B99" s="632" t="s">
        <v>2453</v>
      </c>
      <c r="C99" s="632" t="s">
        <v>1339</v>
      </c>
      <c r="D99" s="632" t="s">
        <v>1340</v>
      </c>
      <c r="E99" s="632" t="s">
        <v>1341</v>
      </c>
      <c r="F99" s="635"/>
      <c r="G99" s="635"/>
      <c r="H99" s="648">
        <v>0</v>
      </c>
      <c r="I99" s="635">
        <v>2</v>
      </c>
      <c r="J99" s="635">
        <v>191.6997953171668</v>
      </c>
      <c r="K99" s="648">
        <v>1</v>
      </c>
      <c r="L99" s="635">
        <v>2</v>
      </c>
      <c r="M99" s="636">
        <v>191.6997953171668</v>
      </c>
    </row>
    <row r="100" spans="1:13" ht="14.4" customHeight="1" x14ac:dyDescent="0.3">
      <c r="A100" s="631" t="s">
        <v>585</v>
      </c>
      <c r="B100" s="632" t="s">
        <v>2453</v>
      </c>
      <c r="C100" s="632" t="s">
        <v>1936</v>
      </c>
      <c r="D100" s="632" t="s">
        <v>1937</v>
      </c>
      <c r="E100" s="632" t="s">
        <v>1938</v>
      </c>
      <c r="F100" s="635"/>
      <c r="G100" s="635"/>
      <c r="H100" s="648">
        <v>0</v>
      </c>
      <c r="I100" s="635">
        <v>1</v>
      </c>
      <c r="J100" s="635">
        <v>128.96</v>
      </c>
      <c r="K100" s="648">
        <v>1</v>
      </c>
      <c r="L100" s="635">
        <v>1</v>
      </c>
      <c r="M100" s="636">
        <v>128.96</v>
      </c>
    </row>
    <row r="101" spans="1:13" ht="14.4" customHeight="1" x14ac:dyDescent="0.3">
      <c r="A101" s="631" t="s">
        <v>585</v>
      </c>
      <c r="B101" s="632" t="s">
        <v>2415</v>
      </c>
      <c r="C101" s="632" t="s">
        <v>1959</v>
      </c>
      <c r="D101" s="632" t="s">
        <v>2454</v>
      </c>
      <c r="E101" s="632" t="s">
        <v>2485</v>
      </c>
      <c r="F101" s="635"/>
      <c r="G101" s="635"/>
      <c r="H101" s="648">
        <v>0</v>
      </c>
      <c r="I101" s="635">
        <v>5</v>
      </c>
      <c r="J101" s="635">
        <v>654</v>
      </c>
      <c r="K101" s="648">
        <v>1</v>
      </c>
      <c r="L101" s="635">
        <v>5</v>
      </c>
      <c r="M101" s="636">
        <v>654</v>
      </c>
    </row>
    <row r="102" spans="1:13" ht="14.4" customHeight="1" x14ac:dyDescent="0.3">
      <c r="A102" s="631" t="s">
        <v>585</v>
      </c>
      <c r="B102" s="632" t="s">
        <v>2415</v>
      </c>
      <c r="C102" s="632" t="s">
        <v>819</v>
      </c>
      <c r="D102" s="632" t="s">
        <v>2416</v>
      </c>
      <c r="E102" s="632" t="s">
        <v>2417</v>
      </c>
      <c r="F102" s="635"/>
      <c r="G102" s="635"/>
      <c r="H102" s="648">
        <v>0</v>
      </c>
      <c r="I102" s="635">
        <v>10</v>
      </c>
      <c r="J102" s="635">
        <v>364</v>
      </c>
      <c r="K102" s="648">
        <v>1</v>
      </c>
      <c r="L102" s="635">
        <v>10</v>
      </c>
      <c r="M102" s="636">
        <v>364</v>
      </c>
    </row>
    <row r="103" spans="1:13" ht="14.4" customHeight="1" x14ac:dyDescent="0.3">
      <c r="A103" s="631" t="s">
        <v>585</v>
      </c>
      <c r="B103" s="632" t="s">
        <v>2415</v>
      </c>
      <c r="C103" s="632" t="s">
        <v>1448</v>
      </c>
      <c r="D103" s="632" t="s">
        <v>2454</v>
      </c>
      <c r="E103" s="632" t="s">
        <v>2455</v>
      </c>
      <c r="F103" s="635"/>
      <c r="G103" s="635"/>
      <c r="H103" s="648">
        <v>0</v>
      </c>
      <c r="I103" s="635">
        <v>5</v>
      </c>
      <c r="J103" s="635">
        <v>1123.1599999999999</v>
      </c>
      <c r="K103" s="648">
        <v>1</v>
      </c>
      <c r="L103" s="635">
        <v>5</v>
      </c>
      <c r="M103" s="636">
        <v>1123.1599999999999</v>
      </c>
    </row>
    <row r="104" spans="1:13" ht="14.4" customHeight="1" x14ac:dyDescent="0.3">
      <c r="A104" s="631" t="s">
        <v>585</v>
      </c>
      <c r="B104" s="632" t="s">
        <v>2418</v>
      </c>
      <c r="C104" s="632" t="s">
        <v>1201</v>
      </c>
      <c r="D104" s="632" t="s">
        <v>2437</v>
      </c>
      <c r="E104" s="632" t="s">
        <v>2438</v>
      </c>
      <c r="F104" s="635"/>
      <c r="G104" s="635"/>
      <c r="H104" s="648">
        <v>0</v>
      </c>
      <c r="I104" s="635">
        <v>1</v>
      </c>
      <c r="J104" s="635">
        <v>169.63020013227401</v>
      </c>
      <c r="K104" s="648">
        <v>1</v>
      </c>
      <c r="L104" s="635">
        <v>1</v>
      </c>
      <c r="M104" s="636">
        <v>169.63020013227401</v>
      </c>
    </row>
    <row r="105" spans="1:13" ht="14.4" customHeight="1" x14ac:dyDescent="0.3">
      <c r="A105" s="631" t="s">
        <v>585</v>
      </c>
      <c r="B105" s="632" t="s">
        <v>2418</v>
      </c>
      <c r="C105" s="632" t="s">
        <v>920</v>
      </c>
      <c r="D105" s="632" t="s">
        <v>2419</v>
      </c>
      <c r="E105" s="632" t="s">
        <v>2420</v>
      </c>
      <c r="F105" s="635"/>
      <c r="G105" s="635"/>
      <c r="H105" s="648">
        <v>0</v>
      </c>
      <c r="I105" s="635">
        <v>3</v>
      </c>
      <c r="J105" s="635">
        <v>276</v>
      </c>
      <c r="K105" s="648">
        <v>1</v>
      </c>
      <c r="L105" s="635">
        <v>3</v>
      </c>
      <c r="M105" s="636">
        <v>276</v>
      </c>
    </row>
    <row r="106" spans="1:13" ht="14.4" customHeight="1" x14ac:dyDescent="0.3">
      <c r="A106" s="631" t="s">
        <v>585</v>
      </c>
      <c r="B106" s="632" t="s">
        <v>2418</v>
      </c>
      <c r="C106" s="632" t="s">
        <v>2030</v>
      </c>
      <c r="D106" s="632" t="s">
        <v>2486</v>
      </c>
      <c r="E106" s="632" t="s">
        <v>2487</v>
      </c>
      <c r="F106" s="635"/>
      <c r="G106" s="635"/>
      <c r="H106" s="648">
        <v>0</v>
      </c>
      <c r="I106" s="635">
        <v>1</v>
      </c>
      <c r="J106" s="635">
        <v>51.89</v>
      </c>
      <c r="K106" s="648">
        <v>1</v>
      </c>
      <c r="L106" s="635">
        <v>1</v>
      </c>
      <c r="M106" s="636">
        <v>51.89</v>
      </c>
    </row>
    <row r="107" spans="1:13" ht="14.4" customHeight="1" x14ac:dyDescent="0.3">
      <c r="A107" s="631" t="s">
        <v>585</v>
      </c>
      <c r="B107" s="632" t="s">
        <v>2421</v>
      </c>
      <c r="C107" s="632" t="s">
        <v>938</v>
      </c>
      <c r="D107" s="632" t="s">
        <v>939</v>
      </c>
      <c r="E107" s="632" t="s">
        <v>2422</v>
      </c>
      <c r="F107" s="635"/>
      <c r="G107" s="635"/>
      <c r="H107" s="648">
        <v>0</v>
      </c>
      <c r="I107" s="635">
        <v>3</v>
      </c>
      <c r="J107" s="635">
        <v>320.50973059478997</v>
      </c>
      <c r="K107" s="648">
        <v>1</v>
      </c>
      <c r="L107" s="635">
        <v>3</v>
      </c>
      <c r="M107" s="636">
        <v>320.50973059478997</v>
      </c>
    </row>
    <row r="108" spans="1:13" ht="14.4" customHeight="1" x14ac:dyDescent="0.3">
      <c r="A108" s="631" t="s">
        <v>585</v>
      </c>
      <c r="B108" s="632" t="s">
        <v>2421</v>
      </c>
      <c r="C108" s="632" t="s">
        <v>924</v>
      </c>
      <c r="D108" s="632" t="s">
        <v>2423</v>
      </c>
      <c r="E108" s="632" t="s">
        <v>1560</v>
      </c>
      <c r="F108" s="635"/>
      <c r="G108" s="635"/>
      <c r="H108" s="648">
        <v>0</v>
      </c>
      <c r="I108" s="635">
        <v>15</v>
      </c>
      <c r="J108" s="635">
        <v>1128.3225</v>
      </c>
      <c r="K108" s="648">
        <v>1</v>
      </c>
      <c r="L108" s="635">
        <v>15</v>
      </c>
      <c r="M108" s="636">
        <v>1128.3225</v>
      </c>
    </row>
    <row r="109" spans="1:13" ht="14.4" customHeight="1" x14ac:dyDescent="0.3">
      <c r="A109" s="631" t="s">
        <v>585</v>
      </c>
      <c r="B109" s="632" t="s">
        <v>2488</v>
      </c>
      <c r="C109" s="632" t="s">
        <v>2012</v>
      </c>
      <c r="D109" s="632" t="s">
        <v>2013</v>
      </c>
      <c r="E109" s="632" t="s">
        <v>1852</v>
      </c>
      <c r="F109" s="635">
        <v>36</v>
      </c>
      <c r="G109" s="635">
        <v>1267.6999999999998</v>
      </c>
      <c r="H109" s="648">
        <v>1</v>
      </c>
      <c r="I109" s="635"/>
      <c r="J109" s="635"/>
      <c r="K109" s="648">
        <v>0</v>
      </c>
      <c r="L109" s="635">
        <v>36</v>
      </c>
      <c r="M109" s="636">
        <v>1267.6999999999998</v>
      </c>
    </row>
    <row r="110" spans="1:13" ht="14.4" customHeight="1" x14ac:dyDescent="0.3">
      <c r="A110" s="631" t="s">
        <v>585</v>
      </c>
      <c r="B110" s="632" t="s">
        <v>2426</v>
      </c>
      <c r="C110" s="632" t="s">
        <v>2042</v>
      </c>
      <c r="D110" s="632" t="s">
        <v>2459</v>
      </c>
      <c r="E110" s="632" t="s">
        <v>2489</v>
      </c>
      <c r="F110" s="635"/>
      <c r="G110" s="635"/>
      <c r="H110" s="648">
        <v>0</v>
      </c>
      <c r="I110" s="635">
        <v>1</v>
      </c>
      <c r="J110" s="635">
        <v>276.91114003976401</v>
      </c>
      <c r="K110" s="648">
        <v>1</v>
      </c>
      <c r="L110" s="635">
        <v>1</v>
      </c>
      <c r="M110" s="636">
        <v>276.91114003976401</v>
      </c>
    </row>
    <row r="111" spans="1:13" ht="14.4" customHeight="1" x14ac:dyDescent="0.3">
      <c r="A111" s="631" t="s">
        <v>585</v>
      </c>
      <c r="B111" s="632" t="s">
        <v>2426</v>
      </c>
      <c r="C111" s="632" t="s">
        <v>916</v>
      </c>
      <c r="D111" s="632" t="s">
        <v>917</v>
      </c>
      <c r="E111" s="632" t="s">
        <v>2427</v>
      </c>
      <c r="F111" s="635"/>
      <c r="G111" s="635"/>
      <c r="H111" s="648">
        <v>0</v>
      </c>
      <c r="I111" s="635">
        <v>21</v>
      </c>
      <c r="J111" s="635">
        <v>5482.05</v>
      </c>
      <c r="K111" s="648">
        <v>1</v>
      </c>
      <c r="L111" s="635">
        <v>21</v>
      </c>
      <c r="M111" s="636">
        <v>5482.05</v>
      </c>
    </row>
    <row r="112" spans="1:13" ht="14.4" customHeight="1" x14ac:dyDescent="0.3">
      <c r="A112" s="631" t="s">
        <v>585</v>
      </c>
      <c r="B112" s="632" t="s">
        <v>2490</v>
      </c>
      <c r="C112" s="632" t="s">
        <v>2034</v>
      </c>
      <c r="D112" s="632" t="s">
        <v>2491</v>
      </c>
      <c r="E112" s="632" t="s">
        <v>2492</v>
      </c>
      <c r="F112" s="635"/>
      <c r="G112" s="635"/>
      <c r="H112" s="648">
        <v>0</v>
      </c>
      <c r="I112" s="635">
        <v>10</v>
      </c>
      <c r="J112" s="635">
        <v>8872.7000000000007</v>
      </c>
      <c r="K112" s="648">
        <v>1</v>
      </c>
      <c r="L112" s="635">
        <v>10</v>
      </c>
      <c r="M112" s="636">
        <v>8872.7000000000007</v>
      </c>
    </row>
    <row r="113" spans="1:13" ht="14.4" customHeight="1" x14ac:dyDescent="0.3">
      <c r="A113" s="631" t="s">
        <v>585</v>
      </c>
      <c r="B113" s="632" t="s">
        <v>2490</v>
      </c>
      <c r="C113" s="632" t="s">
        <v>2038</v>
      </c>
      <c r="D113" s="632" t="s">
        <v>2493</v>
      </c>
      <c r="E113" s="632" t="s">
        <v>2494</v>
      </c>
      <c r="F113" s="635"/>
      <c r="G113" s="635"/>
      <c r="H113" s="648">
        <v>0</v>
      </c>
      <c r="I113" s="635">
        <v>10</v>
      </c>
      <c r="J113" s="635">
        <v>4491</v>
      </c>
      <c r="K113" s="648">
        <v>1</v>
      </c>
      <c r="L113" s="635">
        <v>10</v>
      </c>
      <c r="M113" s="636">
        <v>4491</v>
      </c>
    </row>
    <row r="114" spans="1:13" ht="14.4" customHeight="1" x14ac:dyDescent="0.3">
      <c r="A114" s="631" t="s">
        <v>585</v>
      </c>
      <c r="B114" s="632" t="s">
        <v>2463</v>
      </c>
      <c r="C114" s="632" t="s">
        <v>1543</v>
      </c>
      <c r="D114" s="632" t="s">
        <v>1544</v>
      </c>
      <c r="E114" s="632" t="s">
        <v>2466</v>
      </c>
      <c r="F114" s="635"/>
      <c r="G114" s="635"/>
      <c r="H114" s="648">
        <v>0</v>
      </c>
      <c r="I114" s="635">
        <v>3</v>
      </c>
      <c r="J114" s="635">
        <v>5504.7185088025799</v>
      </c>
      <c r="K114" s="648">
        <v>1</v>
      </c>
      <c r="L114" s="635">
        <v>3</v>
      </c>
      <c r="M114" s="636">
        <v>5504.7185088025799</v>
      </c>
    </row>
    <row r="115" spans="1:13" ht="14.4" customHeight="1" x14ac:dyDescent="0.3">
      <c r="A115" s="631" t="s">
        <v>585</v>
      </c>
      <c r="B115" s="632" t="s">
        <v>2478</v>
      </c>
      <c r="C115" s="632" t="s">
        <v>1668</v>
      </c>
      <c r="D115" s="632" t="s">
        <v>1669</v>
      </c>
      <c r="E115" s="632" t="s">
        <v>1670</v>
      </c>
      <c r="F115" s="635">
        <v>13.1407211</v>
      </c>
      <c r="G115" s="635">
        <v>1565.0546153960518</v>
      </c>
      <c r="H115" s="648">
        <v>1</v>
      </c>
      <c r="I115" s="635"/>
      <c r="J115" s="635"/>
      <c r="K115" s="648">
        <v>0</v>
      </c>
      <c r="L115" s="635">
        <v>13.1407211</v>
      </c>
      <c r="M115" s="636">
        <v>1565.0546153960518</v>
      </c>
    </row>
    <row r="116" spans="1:13" ht="14.4" customHeight="1" x14ac:dyDescent="0.3">
      <c r="A116" s="631" t="s">
        <v>585</v>
      </c>
      <c r="B116" s="632" t="s">
        <v>2478</v>
      </c>
      <c r="C116" s="632" t="s">
        <v>1913</v>
      </c>
      <c r="D116" s="632" t="s">
        <v>1914</v>
      </c>
      <c r="E116" s="632" t="s">
        <v>1915</v>
      </c>
      <c r="F116" s="635">
        <v>13.780999999999999</v>
      </c>
      <c r="G116" s="635">
        <v>5475.0507179601527</v>
      </c>
      <c r="H116" s="648">
        <v>1</v>
      </c>
      <c r="I116" s="635"/>
      <c r="J116" s="635"/>
      <c r="K116" s="648">
        <v>0</v>
      </c>
      <c r="L116" s="635">
        <v>13.780999999999999</v>
      </c>
      <c r="M116" s="636">
        <v>5475.0507179601527</v>
      </c>
    </row>
    <row r="117" spans="1:13" ht="14.4" customHeight="1" x14ac:dyDescent="0.3">
      <c r="A117" s="631" t="s">
        <v>585</v>
      </c>
      <c r="B117" s="632" t="s">
        <v>2479</v>
      </c>
      <c r="C117" s="632" t="s">
        <v>1716</v>
      </c>
      <c r="D117" s="632" t="s">
        <v>1714</v>
      </c>
      <c r="E117" s="632" t="s">
        <v>1717</v>
      </c>
      <c r="F117" s="635">
        <v>1.429</v>
      </c>
      <c r="G117" s="635">
        <v>353.32024999999999</v>
      </c>
      <c r="H117" s="648">
        <v>1</v>
      </c>
      <c r="I117" s="635"/>
      <c r="J117" s="635"/>
      <c r="K117" s="648">
        <v>0</v>
      </c>
      <c r="L117" s="635">
        <v>1.429</v>
      </c>
      <c r="M117" s="636">
        <v>353.32024999999999</v>
      </c>
    </row>
    <row r="118" spans="1:13" ht="14.4" customHeight="1" x14ac:dyDescent="0.3">
      <c r="A118" s="631" t="s">
        <v>585</v>
      </c>
      <c r="B118" s="632" t="s">
        <v>2479</v>
      </c>
      <c r="C118" s="632" t="s">
        <v>1713</v>
      </c>
      <c r="D118" s="632" t="s">
        <v>1714</v>
      </c>
      <c r="E118" s="632" t="s">
        <v>1715</v>
      </c>
      <c r="F118" s="635">
        <v>2.7170000000000001</v>
      </c>
      <c r="G118" s="635">
        <v>1062.347</v>
      </c>
      <c r="H118" s="648">
        <v>1</v>
      </c>
      <c r="I118" s="635"/>
      <c r="J118" s="635"/>
      <c r="K118" s="648">
        <v>0</v>
      </c>
      <c r="L118" s="635">
        <v>2.7170000000000001</v>
      </c>
      <c r="M118" s="636">
        <v>1062.347</v>
      </c>
    </row>
    <row r="119" spans="1:13" ht="14.4" customHeight="1" x14ac:dyDescent="0.3">
      <c r="A119" s="631" t="s">
        <v>585</v>
      </c>
      <c r="B119" s="632" t="s">
        <v>2479</v>
      </c>
      <c r="C119" s="632" t="s">
        <v>1718</v>
      </c>
      <c r="D119" s="632" t="s">
        <v>1714</v>
      </c>
      <c r="E119" s="632" t="s">
        <v>1719</v>
      </c>
      <c r="F119" s="635">
        <v>2.5628690000000001</v>
      </c>
      <c r="G119" s="635">
        <v>1912.7972781499998</v>
      </c>
      <c r="H119" s="648">
        <v>1</v>
      </c>
      <c r="I119" s="635"/>
      <c r="J119" s="635"/>
      <c r="K119" s="648">
        <v>0</v>
      </c>
      <c r="L119" s="635">
        <v>2.5628690000000001</v>
      </c>
      <c r="M119" s="636">
        <v>1912.7972781499998</v>
      </c>
    </row>
    <row r="120" spans="1:13" ht="14.4" customHeight="1" x14ac:dyDescent="0.3">
      <c r="A120" s="631" t="s">
        <v>585</v>
      </c>
      <c r="B120" s="632" t="s">
        <v>2479</v>
      </c>
      <c r="C120" s="632" t="s">
        <v>1683</v>
      </c>
      <c r="D120" s="632" t="s">
        <v>1684</v>
      </c>
      <c r="E120" s="632" t="s">
        <v>1685</v>
      </c>
      <c r="F120" s="635"/>
      <c r="G120" s="635"/>
      <c r="H120" s="648">
        <v>0</v>
      </c>
      <c r="I120" s="635">
        <v>25.711199899999997</v>
      </c>
      <c r="J120" s="635">
        <v>2175.3115435510999</v>
      </c>
      <c r="K120" s="648">
        <v>1</v>
      </c>
      <c r="L120" s="635">
        <v>25.711199899999997</v>
      </c>
      <c r="M120" s="636">
        <v>2175.3115435510999</v>
      </c>
    </row>
    <row r="121" spans="1:13" ht="14.4" customHeight="1" x14ac:dyDescent="0.3">
      <c r="A121" s="631" t="s">
        <v>585</v>
      </c>
      <c r="B121" s="632" t="s">
        <v>2479</v>
      </c>
      <c r="C121" s="632" t="s">
        <v>1976</v>
      </c>
      <c r="D121" s="632" t="s">
        <v>1977</v>
      </c>
      <c r="E121" s="632" t="s">
        <v>1852</v>
      </c>
      <c r="F121" s="635"/>
      <c r="G121" s="635"/>
      <c r="H121" s="648">
        <v>0</v>
      </c>
      <c r="I121" s="635">
        <v>0.78835979999999994</v>
      </c>
      <c r="J121" s="635">
        <v>392.41863253772726</v>
      </c>
      <c r="K121" s="648">
        <v>1</v>
      </c>
      <c r="L121" s="635">
        <v>0.78835979999999994</v>
      </c>
      <c r="M121" s="636">
        <v>392.41863253772726</v>
      </c>
    </row>
    <row r="122" spans="1:13" ht="14.4" customHeight="1" x14ac:dyDescent="0.3">
      <c r="A122" s="631" t="s">
        <v>585</v>
      </c>
      <c r="B122" s="632" t="s">
        <v>2495</v>
      </c>
      <c r="C122" s="632" t="s">
        <v>1965</v>
      </c>
      <c r="D122" s="632" t="s">
        <v>1966</v>
      </c>
      <c r="E122" s="632" t="s">
        <v>1967</v>
      </c>
      <c r="F122" s="635"/>
      <c r="G122" s="635"/>
      <c r="H122" s="648">
        <v>0</v>
      </c>
      <c r="I122" s="635">
        <v>1.609</v>
      </c>
      <c r="J122" s="635">
        <v>145.58253106743416</v>
      </c>
      <c r="K122" s="648">
        <v>1</v>
      </c>
      <c r="L122" s="635">
        <v>1.609</v>
      </c>
      <c r="M122" s="636">
        <v>145.58253106743416</v>
      </c>
    </row>
    <row r="123" spans="1:13" ht="14.4" customHeight="1" x14ac:dyDescent="0.3">
      <c r="A123" s="631" t="s">
        <v>585</v>
      </c>
      <c r="B123" s="632" t="s">
        <v>2495</v>
      </c>
      <c r="C123" s="632" t="s">
        <v>1969</v>
      </c>
      <c r="D123" s="632" t="s">
        <v>1966</v>
      </c>
      <c r="E123" s="632" t="s">
        <v>2496</v>
      </c>
      <c r="F123" s="635"/>
      <c r="G123" s="635"/>
      <c r="H123" s="648">
        <v>0</v>
      </c>
      <c r="I123" s="635">
        <v>4.99</v>
      </c>
      <c r="J123" s="635">
        <v>1254.4887341935139</v>
      </c>
      <c r="K123" s="648">
        <v>1</v>
      </c>
      <c r="L123" s="635">
        <v>4.99</v>
      </c>
      <c r="M123" s="636">
        <v>1254.4887341935139</v>
      </c>
    </row>
    <row r="124" spans="1:13" ht="14.4" customHeight="1" x14ac:dyDescent="0.3">
      <c r="A124" s="631" t="s">
        <v>585</v>
      </c>
      <c r="B124" s="632" t="s">
        <v>2480</v>
      </c>
      <c r="C124" s="632" t="s">
        <v>1617</v>
      </c>
      <c r="D124" s="632" t="s">
        <v>1618</v>
      </c>
      <c r="E124" s="632" t="s">
        <v>1619</v>
      </c>
      <c r="F124" s="635"/>
      <c r="G124" s="635"/>
      <c r="H124" s="648">
        <v>0</v>
      </c>
      <c r="I124" s="635">
        <v>6</v>
      </c>
      <c r="J124" s="635">
        <v>17688.3</v>
      </c>
      <c r="K124" s="648">
        <v>1</v>
      </c>
      <c r="L124" s="635">
        <v>6</v>
      </c>
      <c r="M124" s="636">
        <v>17688.3</v>
      </c>
    </row>
    <row r="125" spans="1:13" ht="14.4" customHeight="1" x14ac:dyDescent="0.3">
      <c r="A125" s="631" t="s">
        <v>585</v>
      </c>
      <c r="B125" s="632" t="s">
        <v>2497</v>
      </c>
      <c r="C125" s="632" t="s">
        <v>1951</v>
      </c>
      <c r="D125" s="632" t="s">
        <v>1952</v>
      </c>
      <c r="E125" s="632" t="s">
        <v>1953</v>
      </c>
      <c r="F125" s="635"/>
      <c r="G125" s="635"/>
      <c r="H125" s="648">
        <v>0</v>
      </c>
      <c r="I125" s="635">
        <v>1</v>
      </c>
      <c r="J125" s="635">
        <v>71.67</v>
      </c>
      <c r="K125" s="648">
        <v>1</v>
      </c>
      <c r="L125" s="635">
        <v>1</v>
      </c>
      <c r="M125" s="636">
        <v>71.67</v>
      </c>
    </row>
    <row r="126" spans="1:13" ht="14.4" customHeight="1" x14ac:dyDescent="0.3">
      <c r="A126" s="631" t="s">
        <v>585</v>
      </c>
      <c r="B126" s="632" t="s">
        <v>2444</v>
      </c>
      <c r="C126" s="632" t="s">
        <v>1156</v>
      </c>
      <c r="D126" s="632" t="s">
        <v>1157</v>
      </c>
      <c r="E126" s="632" t="s">
        <v>2445</v>
      </c>
      <c r="F126" s="635"/>
      <c r="G126" s="635"/>
      <c r="H126" s="648">
        <v>0</v>
      </c>
      <c r="I126" s="635">
        <v>1</v>
      </c>
      <c r="J126" s="635">
        <v>82.72</v>
      </c>
      <c r="K126" s="648">
        <v>1</v>
      </c>
      <c r="L126" s="635">
        <v>1</v>
      </c>
      <c r="M126" s="636">
        <v>82.72</v>
      </c>
    </row>
    <row r="127" spans="1:13" ht="14.4" customHeight="1" x14ac:dyDescent="0.3">
      <c r="A127" s="631" t="s">
        <v>585</v>
      </c>
      <c r="B127" s="632" t="s">
        <v>2444</v>
      </c>
      <c r="C127" s="632" t="s">
        <v>1141</v>
      </c>
      <c r="D127" s="632" t="s">
        <v>1142</v>
      </c>
      <c r="E127" s="632" t="s">
        <v>1143</v>
      </c>
      <c r="F127" s="635"/>
      <c r="G127" s="635"/>
      <c r="H127" s="648">
        <v>0</v>
      </c>
      <c r="I127" s="635">
        <v>1</v>
      </c>
      <c r="J127" s="635">
        <v>144.53</v>
      </c>
      <c r="K127" s="648">
        <v>1</v>
      </c>
      <c r="L127" s="635">
        <v>1</v>
      </c>
      <c r="M127" s="636">
        <v>144.53</v>
      </c>
    </row>
    <row r="128" spans="1:13" ht="14.4" customHeight="1" x14ac:dyDescent="0.3">
      <c r="A128" s="631" t="s">
        <v>585</v>
      </c>
      <c r="B128" s="632" t="s">
        <v>2467</v>
      </c>
      <c r="C128" s="632" t="s">
        <v>1972</v>
      </c>
      <c r="D128" s="632" t="s">
        <v>1973</v>
      </c>
      <c r="E128" s="632" t="s">
        <v>1974</v>
      </c>
      <c r="F128" s="635"/>
      <c r="G128" s="635"/>
      <c r="H128" s="648">
        <v>0</v>
      </c>
      <c r="I128" s="635">
        <v>2</v>
      </c>
      <c r="J128" s="635">
        <v>1060.6400000000001</v>
      </c>
      <c r="K128" s="648">
        <v>1</v>
      </c>
      <c r="L128" s="635">
        <v>2</v>
      </c>
      <c r="M128" s="636">
        <v>1060.6400000000001</v>
      </c>
    </row>
    <row r="129" spans="1:13" ht="14.4" customHeight="1" x14ac:dyDescent="0.3">
      <c r="A129" s="631" t="s">
        <v>585</v>
      </c>
      <c r="B129" s="632" t="s">
        <v>2467</v>
      </c>
      <c r="C129" s="632" t="s">
        <v>1454</v>
      </c>
      <c r="D129" s="632" t="s">
        <v>2468</v>
      </c>
      <c r="E129" s="632" t="s">
        <v>2469</v>
      </c>
      <c r="F129" s="635"/>
      <c r="G129" s="635"/>
      <c r="H129" s="648">
        <v>0</v>
      </c>
      <c r="I129" s="635">
        <v>2</v>
      </c>
      <c r="J129" s="635">
        <v>302.5</v>
      </c>
      <c r="K129" s="648">
        <v>1</v>
      </c>
      <c r="L129" s="635">
        <v>2</v>
      </c>
      <c r="M129" s="636">
        <v>302.5</v>
      </c>
    </row>
    <row r="130" spans="1:13" ht="14.4" customHeight="1" x14ac:dyDescent="0.3">
      <c r="A130" s="631" t="s">
        <v>585</v>
      </c>
      <c r="B130" s="632" t="s">
        <v>2431</v>
      </c>
      <c r="C130" s="632" t="s">
        <v>839</v>
      </c>
      <c r="D130" s="632" t="s">
        <v>840</v>
      </c>
      <c r="E130" s="632" t="s">
        <v>2432</v>
      </c>
      <c r="F130" s="635"/>
      <c r="G130" s="635"/>
      <c r="H130" s="648">
        <v>0</v>
      </c>
      <c r="I130" s="635">
        <v>1</v>
      </c>
      <c r="J130" s="635">
        <v>183.79</v>
      </c>
      <c r="K130" s="648">
        <v>1</v>
      </c>
      <c r="L130" s="635">
        <v>1</v>
      </c>
      <c r="M130" s="636">
        <v>183.79</v>
      </c>
    </row>
    <row r="131" spans="1:13" ht="14.4" customHeight="1" x14ac:dyDescent="0.3">
      <c r="A131" s="631" t="s">
        <v>585</v>
      </c>
      <c r="B131" s="632" t="s">
        <v>2498</v>
      </c>
      <c r="C131" s="632" t="s">
        <v>1962</v>
      </c>
      <c r="D131" s="632" t="s">
        <v>1963</v>
      </c>
      <c r="E131" s="632" t="s">
        <v>1964</v>
      </c>
      <c r="F131" s="635"/>
      <c r="G131" s="635"/>
      <c r="H131" s="648">
        <v>0</v>
      </c>
      <c r="I131" s="635">
        <v>1</v>
      </c>
      <c r="J131" s="635">
        <v>305.51</v>
      </c>
      <c r="K131" s="648">
        <v>1</v>
      </c>
      <c r="L131" s="635">
        <v>1</v>
      </c>
      <c r="M131" s="636">
        <v>305.51</v>
      </c>
    </row>
    <row r="132" spans="1:13" ht="14.4" customHeight="1" x14ac:dyDescent="0.3">
      <c r="A132" s="631" t="s">
        <v>585</v>
      </c>
      <c r="B132" s="632" t="s">
        <v>2499</v>
      </c>
      <c r="C132" s="632" t="s">
        <v>1978</v>
      </c>
      <c r="D132" s="632" t="s">
        <v>1979</v>
      </c>
      <c r="E132" s="632" t="s">
        <v>1980</v>
      </c>
      <c r="F132" s="635"/>
      <c r="G132" s="635"/>
      <c r="H132" s="648">
        <v>0</v>
      </c>
      <c r="I132" s="635">
        <v>3.6233910000000003</v>
      </c>
      <c r="J132" s="635">
        <v>627.07201289675561</v>
      </c>
      <c r="K132" s="648">
        <v>1</v>
      </c>
      <c r="L132" s="635">
        <v>3.6233910000000003</v>
      </c>
      <c r="M132" s="636">
        <v>627.07201289675561</v>
      </c>
    </row>
    <row r="133" spans="1:13" ht="14.4" customHeight="1" x14ac:dyDescent="0.3">
      <c r="A133" s="631" t="s">
        <v>585</v>
      </c>
      <c r="B133" s="632" t="s">
        <v>2499</v>
      </c>
      <c r="C133" s="632" t="s">
        <v>1985</v>
      </c>
      <c r="D133" s="632" t="s">
        <v>1979</v>
      </c>
      <c r="E133" s="632" t="s">
        <v>1986</v>
      </c>
      <c r="F133" s="635"/>
      <c r="G133" s="635"/>
      <c r="H133" s="648">
        <v>0</v>
      </c>
      <c r="I133" s="635">
        <v>3.75254E-2</v>
      </c>
      <c r="J133" s="635">
        <v>23.350263178498661</v>
      </c>
      <c r="K133" s="648">
        <v>1</v>
      </c>
      <c r="L133" s="635">
        <v>3.75254E-2</v>
      </c>
      <c r="M133" s="636">
        <v>23.350263178498661</v>
      </c>
    </row>
    <row r="134" spans="1:13" ht="14.4" customHeight="1" x14ac:dyDescent="0.3">
      <c r="A134" s="631" t="s">
        <v>585</v>
      </c>
      <c r="B134" s="632" t="s">
        <v>2435</v>
      </c>
      <c r="C134" s="632" t="s">
        <v>863</v>
      </c>
      <c r="D134" s="632" t="s">
        <v>864</v>
      </c>
      <c r="E134" s="632" t="s">
        <v>865</v>
      </c>
      <c r="F134" s="635"/>
      <c r="G134" s="635"/>
      <c r="H134" s="648">
        <v>0</v>
      </c>
      <c r="I134" s="635">
        <v>2</v>
      </c>
      <c r="J134" s="635">
        <v>396.52000000000004</v>
      </c>
      <c r="K134" s="648">
        <v>1</v>
      </c>
      <c r="L134" s="635">
        <v>2</v>
      </c>
      <c r="M134" s="636">
        <v>396.52000000000004</v>
      </c>
    </row>
    <row r="135" spans="1:13" ht="14.4" customHeight="1" x14ac:dyDescent="0.3">
      <c r="A135" s="631" t="s">
        <v>585</v>
      </c>
      <c r="B135" s="632" t="s">
        <v>2435</v>
      </c>
      <c r="C135" s="632" t="s">
        <v>871</v>
      </c>
      <c r="D135" s="632" t="s">
        <v>872</v>
      </c>
      <c r="E135" s="632" t="s">
        <v>873</v>
      </c>
      <c r="F135" s="635"/>
      <c r="G135" s="635"/>
      <c r="H135" s="648">
        <v>0</v>
      </c>
      <c r="I135" s="635">
        <v>10</v>
      </c>
      <c r="J135" s="635">
        <v>761.3</v>
      </c>
      <c r="K135" s="648">
        <v>1</v>
      </c>
      <c r="L135" s="635">
        <v>10</v>
      </c>
      <c r="M135" s="636">
        <v>761.3</v>
      </c>
    </row>
    <row r="136" spans="1:13" ht="14.4" customHeight="1" x14ac:dyDescent="0.3">
      <c r="A136" s="631" t="s">
        <v>585</v>
      </c>
      <c r="B136" s="632" t="s">
        <v>2435</v>
      </c>
      <c r="C136" s="632" t="s">
        <v>2009</v>
      </c>
      <c r="D136" s="632" t="s">
        <v>2010</v>
      </c>
      <c r="E136" s="632" t="s">
        <v>2003</v>
      </c>
      <c r="F136" s="635"/>
      <c r="G136" s="635"/>
      <c r="H136" s="648">
        <v>0</v>
      </c>
      <c r="I136" s="635">
        <v>5</v>
      </c>
      <c r="J136" s="635">
        <v>896.85</v>
      </c>
      <c r="K136" s="648">
        <v>1</v>
      </c>
      <c r="L136" s="635">
        <v>5</v>
      </c>
      <c r="M136" s="636">
        <v>896.85</v>
      </c>
    </row>
    <row r="137" spans="1:13" ht="14.4" customHeight="1" x14ac:dyDescent="0.3">
      <c r="A137" s="631" t="s">
        <v>585</v>
      </c>
      <c r="B137" s="632" t="s">
        <v>2435</v>
      </c>
      <c r="C137" s="632" t="s">
        <v>2001</v>
      </c>
      <c r="D137" s="632" t="s">
        <v>2002</v>
      </c>
      <c r="E137" s="632" t="s">
        <v>2003</v>
      </c>
      <c r="F137" s="635"/>
      <c r="G137" s="635"/>
      <c r="H137" s="648">
        <v>0</v>
      </c>
      <c r="I137" s="635">
        <v>7</v>
      </c>
      <c r="J137" s="635">
        <v>1379.2800000000002</v>
      </c>
      <c r="K137" s="648">
        <v>1</v>
      </c>
      <c r="L137" s="635">
        <v>7</v>
      </c>
      <c r="M137" s="636">
        <v>1379.2800000000002</v>
      </c>
    </row>
    <row r="138" spans="1:13" ht="14.4" customHeight="1" x14ac:dyDescent="0.3">
      <c r="A138" s="631" t="s">
        <v>585</v>
      </c>
      <c r="B138" s="632" t="s">
        <v>2435</v>
      </c>
      <c r="C138" s="632" t="s">
        <v>2004</v>
      </c>
      <c r="D138" s="632" t="s">
        <v>2005</v>
      </c>
      <c r="E138" s="632" t="s">
        <v>2003</v>
      </c>
      <c r="F138" s="635"/>
      <c r="G138" s="635"/>
      <c r="H138" s="648">
        <v>0</v>
      </c>
      <c r="I138" s="635">
        <v>4</v>
      </c>
      <c r="J138" s="635">
        <v>788.16</v>
      </c>
      <c r="K138" s="648">
        <v>1</v>
      </c>
      <c r="L138" s="635">
        <v>4</v>
      </c>
      <c r="M138" s="636">
        <v>788.16</v>
      </c>
    </row>
    <row r="139" spans="1:13" ht="14.4" customHeight="1" x14ac:dyDescent="0.3">
      <c r="A139" s="631" t="s">
        <v>585</v>
      </c>
      <c r="B139" s="632" t="s">
        <v>2435</v>
      </c>
      <c r="C139" s="632" t="s">
        <v>2006</v>
      </c>
      <c r="D139" s="632" t="s">
        <v>2007</v>
      </c>
      <c r="E139" s="632" t="s">
        <v>2003</v>
      </c>
      <c r="F139" s="635"/>
      <c r="G139" s="635"/>
      <c r="H139" s="648">
        <v>0</v>
      </c>
      <c r="I139" s="635">
        <v>4</v>
      </c>
      <c r="J139" s="635">
        <v>788.16000000000008</v>
      </c>
      <c r="K139" s="648">
        <v>1</v>
      </c>
      <c r="L139" s="635">
        <v>4</v>
      </c>
      <c r="M139" s="636">
        <v>788.16000000000008</v>
      </c>
    </row>
    <row r="140" spans="1:13" ht="14.4" customHeight="1" x14ac:dyDescent="0.3">
      <c r="A140" s="631" t="s">
        <v>589</v>
      </c>
      <c r="B140" s="632" t="s">
        <v>2411</v>
      </c>
      <c r="C140" s="632" t="s">
        <v>596</v>
      </c>
      <c r="D140" s="632" t="s">
        <v>2412</v>
      </c>
      <c r="E140" s="632" t="s">
        <v>2413</v>
      </c>
      <c r="F140" s="635">
        <v>80</v>
      </c>
      <c r="G140" s="635">
        <v>6066.3889453827223</v>
      </c>
      <c r="H140" s="648">
        <v>1</v>
      </c>
      <c r="I140" s="635"/>
      <c r="J140" s="635"/>
      <c r="K140" s="648">
        <v>0</v>
      </c>
      <c r="L140" s="635">
        <v>80</v>
      </c>
      <c r="M140" s="636">
        <v>6066.3889453827223</v>
      </c>
    </row>
    <row r="141" spans="1:13" ht="14.4" customHeight="1" x14ac:dyDescent="0.3">
      <c r="A141" s="631" t="s">
        <v>589</v>
      </c>
      <c r="B141" s="632" t="s">
        <v>2414</v>
      </c>
      <c r="C141" s="632" t="s">
        <v>835</v>
      </c>
      <c r="D141" s="632" t="s">
        <v>836</v>
      </c>
      <c r="E141" s="632" t="s">
        <v>837</v>
      </c>
      <c r="F141" s="635"/>
      <c r="G141" s="635"/>
      <c r="H141" s="648">
        <v>0</v>
      </c>
      <c r="I141" s="635">
        <v>1</v>
      </c>
      <c r="J141" s="635">
        <v>356.49999999999983</v>
      </c>
      <c r="K141" s="648">
        <v>1</v>
      </c>
      <c r="L141" s="635">
        <v>1</v>
      </c>
      <c r="M141" s="636">
        <v>356.49999999999983</v>
      </c>
    </row>
    <row r="142" spans="1:13" ht="14.4" customHeight="1" x14ac:dyDescent="0.3">
      <c r="A142" s="631" t="s">
        <v>589</v>
      </c>
      <c r="B142" s="632" t="s">
        <v>2414</v>
      </c>
      <c r="C142" s="632" t="s">
        <v>1451</v>
      </c>
      <c r="D142" s="632" t="s">
        <v>836</v>
      </c>
      <c r="E142" s="632" t="s">
        <v>1452</v>
      </c>
      <c r="F142" s="635"/>
      <c r="G142" s="635"/>
      <c r="H142" s="648">
        <v>0</v>
      </c>
      <c r="I142" s="635">
        <v>2</v>
      </c>
      <c r="J142" s="635">
        <v>827.99861350452602</v>
      </c>
      <c r="K142" s="648">
        <v>1</v>
      </c>
      <c r="L142" s="635">
        <v>2</v>
      </c>
      <c r="M142" s="636">
        <v>827.99861350452602</v>
      </c>
    </row>
    <row r="143" spans="1:13" ht="14.4" customHeight="1" x14ac:dyDescent="0.3">
      <c r="A143" s="631" t="s">
        <v>589</v>
      </c>
      <c r="B143" s="632" t="s">
        <v>2414</v>
      </c>
      <c r="C143" s="632" t="s">
        <v>2272</v>
      </c>
      <c r="D143" s="632" t="s">
        <v>836</v>
      </c>
      <c r="E143" s="632" t="s">
        <v>2273</v>
      </c>
      <c r="F143" s="635"/>
      <c r="G143" s="635"/>
      <c r="H143" s="648">
        <v>0</v>
      </c>
      <c r="I143" s="635">
        <v>2</v>
      </c>
      <c r="J143" s="635">
        <v>984.39894794391716</v>
      </c>
      <c r="K143" s="648">
        <v>1</v>
      </c>
      <c r="L143" s="635">
        <v>2</v>
      </c>
      <c r="M143" s="636">
        <v>984.39894794391716</v>
      </c>
    </row>
    <row r="144" spans="1:13" ht="14.4" customHeight="1" x14ac:dyDescent="0.3">
      <c r="A144" s="631" t="s">
        <v>589</v>
      </c>
      <c r="B144" s="632" t="s">
        <v>2453</v>
      </c>
      <c r="C144" s="632" t="s">
        <v>2234</v>
      </c>
      <c r="D144" s="632" t="s">
        <v>2500</v>
      </c>
      <c r="E144" s="632" t="s">
        <v>2501</v>
      </c>
      <c r="F144" s="635">
        <v>2</v>
      </c>
      <c r="G144" s="635">
        <v>74.7</v>
      </c>
      <c r="H144" s="648">
        <v>1</v>
      </c>
      <c r="I144" s="635"/>
      <c r="J144" s="635"/>
      <c r="K144" s="648">
        <v>0</v>
      </c>
      <c r="L144" s="635">
        <v>2</v>
      </c>
      <c r="M144" s="636">
        <v>74.7</v>
      </c>
    </row>
    <row r="145" spans="1:13" ht="14.4" customHeight="1" x14ac:dyDescent="0.3">
      <c r="A145" s="631" t="s">
        <v>589</v>
      </c>
      <c r="B145" s="632" t="s">
        <v>2418</v>
      </c>
      <c r="C145" s="632" t="s">
        <v>1201</v>
      </c>
      <c r="D145" s="632" t="s">
        <v>2437</v>
      </c>
      <c r="E145" s="632" t="s">
        <v>2438</v>
      </c>
      <c r="F145" s="635"/>
      <c r="G145" s="635"/>
      <c r="H145" s="648">
        <v>0</v>
      </c>
      <c r="I145" s="635">
        <v>2</v>
      </c>
      <c r="J145" s="635">
        <v>339.25752710704398</v>
      </c>
      <c r="K145" s="648">
        <v>1</v>
      </c>
      <c r="L145" s="635">
        <v>2</v>
      </c>
      <c r="M145" s="636">
        <v>339.25752710704398</v>
      </c>
    </row>
    <row r="146" spans="1:13" ht="14.4" customHeight="1" x14ac:dyDescent="0.3">
      <c r="A146" s="631" t="s">
        <v>589</v>
      </c>
      <c r="B146" s="632" t="s">
        <v>2418</v>
      </c>
      <c r="C146" s="632" t="s">
        <v>920</v>
      </c>
      <c r="D146" s="632" t="s">
        <v>2419</v>
      </c>
      <c r="E146" s="632" t="s">
        <v>2420</v>
      </c>
      <c r="F146" s="635"/>
      <c r="G146" s="635"/>
      <c r="H146" s="648">
        <v>0</v>
      </c>
      <c r="I146" s="635">
        <v>45.599999999999994</v>
      </c>
      <c r="J146" s="635">
        <v>4195.2024590959863</v>
      </c>
      <c r="K146" s="648">
        <v>1</v>
      </c>
      <c r="L146" s="635">
        <v>45.599999999999994</v>
      </c>
      <c r="M146" s="636">
        <v>4195.2024590959863</v>
      </c>
    </row>
    <row r="147" spans="1:13" ht="14.4" customHeight="1" x14ac:dyDescent="0.3">
      <c r="A147" s="631" t="s">
        <v>589</v>
      </c>
      <c r="B147" s="632" t="s">
        <v>2418</v>
      </c>
      <c r="C147" s="632" t="s">
        <v>934</v>
      </c>
      <c r="D147" s="632" t="s">
        <v>935</v>
      </c>
      <c r="E147" s="632" t="s">
        <v>936</v>
      </c>
      <c r="F147" s="635"/>
      <c r="G147" s="635"/>
      <c r="H147" s="648">
        <v>0</v>
      </c>
      <c r="I147" s="635">
        <v>28</v>
      </c>
      <c r="J147" s="635">
        <v>2204.8647925073742</v>
      </c>
      <c r="K147" s="648">
        <v>1</v>
      </c>
      <c r="L147" s="635">
        <v>28</v>
      </c>
      <c r="M147" s="636">
        <v>2204.8647925073742</v>
      </c>
    </row>
    <row r="148" spans="1:13" ht="14.4" customHeight="1" x14ac:dyDescent="0.3">
      <c r="A148" s="631" t="s">
        <v>589</v>
      </c>
      <c r="B148" s="632" t="s">
        <v>2418</v>
      </c>
      <c r="C148" s="632" t="s">
        <v>2030</v>
      </c>
      <c r="D148" s="632" t="s">
        <v>2486</v>
      </c>
      <c r="E148" s="632" t="s">
        <v>2487</v>
      </c>
      <c r="F148" s="635"/>
      <c r="G148" s="635"/>
      <c r="H148" s="648">
        <v>0</v>
      </c>
      <c r="I148" s="635">
        <v>1</v>
      </c>
      <c r="J148" s="635">
        <v>51.78</v>
      </c>
      <c r="K148" s="648">
        <v>1</v>
      </c>
      <c r="L148" s="635">
        <v>1</v>
      </c>
      <c r="M148" s="636">
        <v>51.78</v>
      </c>
    </row>
    <row r="149" spans="1:13" ht="14.4" customHeight="1" x14ac:dyDescent="0.3">
      <c r="A149" s="631" t="s">
        <v>589</v>
      </c>
      <c r="B149" s="632" t="s">
        <v>2418</v>
      </c>
      <c r="C149" s="632" t="s">
        <v>1209</v>
      </c>
      <c r="D149" s="632" t="s">
        <v>2439</v>
      </c>
      <c r="E149" s="632" t="s">
        <v>2440</v>
      </c>
      <c r="F149" s="635"/>
      <c r="G149" s="635"/>
      <c r="H149" s="648">
        <v>0</v>
      </c>
      <c r="I149" s="635">
        <v>1</v>
      </c>
      <c r="J149" s="635">
        <v>106.88</v>
      </c>
      <c r="K149" s="648">
        <v>1</v>
      </c>
      <c r="L149" s="635">
        <v>1</v>
      </c>
      <c r="M149" s="636">
        <v>106.88</v>
      </c>
    </row>
    <row r="150" spans="1:13" ht="14.4" customHeight="1" x14ac:dyDescent="0.3">
      <c r="A150" s="631" t="s">
        <v>589</v>
      </c>
      <c r="B150" s="632" t="s">
        <v>2418</v>
      </c>
      <c r="C150" s="632" t="s">
        <v>928</v>
      </c>
      <c r="D150" s="632" t="s">
        <v>929</v>
      </c>
      <c r="E150" s="632" t="s">
        <v>930</v>
      </c>
      <c r="F150" s="635"/>
      <c r="G150" s="635"/>
      <c r="H150" s="648">
        <v>0</v>
      </c>
      <c r="I150" s="635">
        <v>3</v>
      </c>
      <c r="J150" s="635">
        <v>325.87</v>
      </c>
      <c r="K150" s="648">
        <v>1</v>
      </c>
      <c r="L150" s="635">
        <v>3</v>
      </c>
      <c r="M150" s="636">
        <v>325.87</v>
      </c>
    </row>
    <row r="151" spans="1:13" ht="14.4" customHeight="1" x14ac:dyDescent="0.3">
      <c r="A151" s="631" t="s">
        <v>589</v>
      </c>
      <c r="B151" s="632" t="s">
        <v>2421</v>
      </c>
      <c r="C151" s="632" t="s">
        <v>938</v>
      </c>
      <c r="D151" s="632" t="s">
        <v>939</v>
      </c>
      <c r="E151" s="632" t="s">
        <v>2422</v>
      </c>
      <c r="F151" s="635"/>
      <c r="G151" s="635"/>
      <c r="H151" s="648">
        <v>0</v>
      </c>
      <c r="I151" s="635">
        <v>1</v>
      </c>
      <c r="J151" s="635">
        <v>106.97044039599</v>
      </c>
      <c r="K151" s="648">
        <v>1</v>
      </c>
      <c r="L151" s="635">
        <v>1</v>
      </c>
      <c r="M151" s="636">
        <v>106.97044039599</v>
      </c>
    </row>
    <row r="152" spans="1:13" ht="14.4" customHeight="1" x14ac:dyDescent="0.3">
      <c r="A152" s="631" t="s">
        <v>589</v>
      </c>
      <c r="B152" s="632" t="s">
        <v>2421</v>
      </c>
      <c r="C152" s="632" t="s">
        <v>1508</v>
      </c>
      <c r="D152" s="632" t="s">
        <v>1509</v>
      </c>
      <c r="E152" s="632" t="s">
        <v>2457</v>
      </c>
      <c r="F152" s="635"/>
      <c r="G152" s="635"/>
      <c r="H152" s="648">
        <v>0</v>
      </c>
      <c r="I152" s="635">
        <v>1</v>
      </c>
      <c r="J152" s="635">
        <v>138.36000000000001</v>
      </c>
      <c r="K152" s="648">
        <v>1</v>
      </c>
      <c r="L152" s="635">
        <v>1</v>
      </c>
      <c r="M152" s="636">
        <v>138.36000000000001</v>
      </c>
    </row>
    <row r="153" spans="1:13" ht="14.4" customHeight="1" x14ac:dyDescent="0.3">
      <c r="A153" s="631" t="s">
        <v>589</v>
      </c>
      <c r="B153" s="632" t="s">
        <v>2421</v>
      </c>
      <c r="C153" s="632" t="s">
        <v>932</v>
      </c>
      <c r="D153" s="632" t="s">
        <v>2424</v>
      </c>
      <c r="E153" s="632" t="s">
        <v>2425</v>
      </c>
      <c r="F153" s="635"/>
      <c r="G153" s="635"/>
      <c r="H153" s="648">
        <v>0</v>
      </c>
      <c r="I153" s="635">
        <v>40</v>
      </c>
      <c r="J153" s="635">
        <v>1847.9932610656365</v>
      </c>
      <c r="K153" s="648">
        <v>1</v>
      </c>
      <c r="L153" s="635">
        <v>40</v>
      </c>
      <c r="M153" s="636">
        <v>1847.9932610656365</v>
      </c>
    </row>
    <row r="154" spans="1:13" ht="14.4" customHeight="1" x14ac:dyDescent="0.3">
      <c r="A154" s="631" t="s">
        <v>589</v>
      </c>
      <c r="B154" s="632" t="s">
        <v>2488</v>
      </c>
      <c r="C154" s="632" t="s">
        <v>2012</v>
      </c>
      <c r="D154" s="632" t="s">
        <v>2013</v>
      </c>
      <c r="E154" s="632" t="s">
        <v>1852</v>
      </c>
      <c r="F154" s="635">
        <v>10</v>
      </c>
      <c r="G154" s="635">
        <v>352.59999999999997</v>
      </c>
      <c r="H154" s="648">
        <v>1</v>
      </c>
      <c r="I154" s="635"/>
      <c r="J154" s="635"/>
      <c r="K154" s="648">
        <v>0</v>
      </c>
      <c r="L154" s="635">
        <v>10</v>
      </c>
      <c r="M154" s="636">
        <v>352.59999999999997</v>
      </c>
    </row>
    <row r="155" spans="1:13" ht="14.4" customHeight="1" x14ac:dyDescent="0.3">
      <c r="A155" s="631" t="s">
        <v>589</v>
      </c>
      <c r="B155" s="632" t="s">
        <v>2426</v>
      </c>
      <c r="C155" s="632" t="s">
        <v>2327</v>
      </c>
      <c r="D155" s="632" t="s">
        <v>2428</v>
      </c>
      <c r="E155" s="632" t="s">
        <v>2489</v>
      </c>
      <c r="F155" s="635"/>
      <c r="G155" s="635"/>
      <c r="H155" s="648">
        <v>0</v>
      </c>
      <c r="I155" s="635">
        <v>1</v>
      </c>
      <c r="J155" s="635">
        <v>173.61999999999998</v>
      </c>
      <c r="K155" s="648">
        <v>1</v>
      </c>
      <c r="L155" s="635">
        <v>1</v>
      </c>
      <c r="M155" s="636">
        <v>173.61999999999998</v>
      </c>
    </row>
    <row r="156" spans="1:13" ht="14.4" customHeight="1" x14ac:dyDescent="0.3">
      <c r="A156" s="631" t="s">
        <v>589</v>
      </c>
      <c r="B156" s="632" t="s">
        <v>2462</v>
      </c>
      <c r="C156" s="632" t="s">
        <v>2317</v>
      </c>
      <c r="D156" s="632" t="s">
        <v>2318</v>
      </c>
      <c r="E156" s="632" t="s">
        <v>2456</v>
      </c>
      <c r="F156" s="635">
        <v>2</v>
      </c>
      <c r="G156" s="635">
        <v>128.30021024884093</v>
      </c>
      <c r="H156" s="648">
        <v>1</v>
      </c>
      <c r="I156" s="635"/>
      <c r="J156" s="635"/>
      <c r="K156" s="648">
        <v>0</v>
      </c>
      <c r="L156" s="635">
        <v>2</v>
      </c>
      <c r="M156" s="636">
        <v>128.30021024884093</v>
      </c>
    </row>
    <row r="157" spans="1:13" ht="14.4" customHeight="1" x14ac:dyDescent="0.3">
      <c r="A157" s="631" t="s">
        <v>589</v>
      </c>
      <c r="B157" s="632" t="s">
        <v>2463</v>
      </c>
      <c r="C157" s="632" t="s">
        <v>1540</v>
      </c>
      <c r="D157" s="632" t="s">
        <v>2464</v>
      </c>
      <c r="E157" s="632" t="s">
        <v>2465</v>
      </c>
      <c r="F157" s="635"/>
      <c r="G157" s="635"/>
      <c r="H157" s="648">
        <v>0</v>
      </c>
      <c r="I157" s="635">
        <v>5</v>
      </c>
      <c r="J157" s="635">
        <v>458.54999999999995</v>
      </c>
      <c r="K157" s="648">
        <v>1</v>
      </c>
      <c r="L157" s="635">
        <v>5</v>
      </c>
      <c r="M157" s="636">
        <v>458.54999999999995</v>
      </c>
    </row>
    <row r="158" spans="1:13" ht="14.4" customHeight="1" x14ac:dyDescent="0.3">
      <c r="A158" s="631" t="s">
        <v>589</v>
      </c>
      <c r="B158" s="632" t="s">
        <v>2463</v>
      </c>
      <c r="C158" s="632" t="s">
        <v>1543</v>
      </c>
      <c r="D158" s="632" t="s">
        <v>1544</v>
      </c>
      <c r="E158" s="632" t="s">
        <v>2466</v>
      </c>
      <c r="F158" s="635"/>
      <c r="G158" s="635"/>
      <c r="H158" s="648">
        <v>0</v>
      </c>
      <c r="I158" s="635">
        <v>1</v>
      </c>
      <c r="J158" s="635">
        <v>1831.3399999999995</v>
      </c>
      <c r="K158" s="648">
        <v>1</v>
      </c>
      <c r="L158" s="635">
        <v>1</v>
      </c>
      <c r="M158" s="636">
        <v>1831.3399999999995</v>
      </c>
    </row>
    <row r="159" spans="1:13" ht="14.4" customHeight="1" x14ac:dyDescent="0.3">
      <c r="A159" s="631" t="s">
        <v>589</v>
      </c>
      <c r="B159" s="632" t="s">
        <v>2497</v>
      </c>
      <c r="C159" s="632" t="s">
        <v>2048</v>
      </c>
      <c r="D159" s="632" t="s">
        <v>2502</v>
      </c>
      <c r="E159" s="632" t="s">
        <v>2503</v>
      </c>
      <c r="F159" s="635">
        <v>1</v>
      </c>
      <c r="G159" s="635">
        <v>61.81</v>
      </c>
      <c r="H159" s="648">
        <v>1</v>
      </c>
      <c r="I159" s="635"/>
      <c r="J159" s="635"/>
      <c r="K159" s="648">
        <v>0</v>
      </c>
      <c r="L159" s="635">
        <v>1</v>
      </c>
      <c r="M159" s="636">
        <v>61.81</v>
      </c>
    </row>
    <row r="160" spans="1:13" ht="14.4" customHeight="1" x14ac:dyDescent="0.3">
      <c r="A160" s="631" t="s">
        <v>589</v>
      </c>
      <c r="B160" s="632" t="s">
        <v>2504</v>
      </c>
      <c r="C160" s="632" t="s">
        <v>2291</v>
      </c>
      <c r="D160" s="632" t="s">
        <v>2505</v>
      </c>
      <c r="E160" s="632" t="s">
        <v>2293</v>
      </c>
      <c r="F160" s="635"/>
      <c r="G160" s="635"/>
      <c r="H160" s="648">
        <v>0</v>
      </c>
      <c r="I160" s="635">
        <v>18</v>
      </c>
      <c r="J160" s="635">
        <v>1509.8403581248394</v>
      </c>
      <c r="K160" s="648">
        <v>1</v>
      </c>
      <c r="L160" s="635">
        <v>18</v>
      </c>
      <c r="M160" s="636">
        <v>1509.8403581248394</v>
      </c>
    </row>
    <row r="161" spans="1:13" ht="14.4" customHeight="1" x14ac:dyDescent="0.3">
      <c r="A161" s="631" t="s">
        <v>589</v>
      </c>
      <c r="B161" s="632" t="s">
        <v>2504</v>
      </c>
      <c r="C161" s="632" t="s">
        <v>2283</v>
      </c>
      <c r="D161" s="632" t="s">
        <v>2284</v>
      </c>
      <c r="E161" s="632" t="s">
        <v>2285</v>
      </c>
      <c r="F161" s="635"/>
      <c r="G161" s="635"/>
      <c r="H161" s="648">
        <v>0</v>
      </c>
      <c r="I161" s="635">
        <v>22</v>
      </c>
      <c r="J161" s="635">
        <v>15903.359999999999</v>
      </c>
      <c r="K161" s="648">
        <v>1</v>
      </c>
      <c r="L161" s="635">
        <v>22</v>
      </c>
      <c r="M161" s="636">
        <v>15903.359999999999</v>
      </c>
    </row>
    <row r="162" spans="1:13" ht="14.4" customHeight="1" x14ac:dyDescent="0.3">
      <c r="A162" s="631" t="s">
        <v>589</v>
      </c>
      <c r="B162" s="632" t="s">
        <v>2504</v>
      </c>
      <c r="C162" s="632" t="s">
        <v>2052</v>
      </c>
      <c r="D162" s="632" t="s">
        <v>2506</v>
      </c>
      <c r="E162" s="632" t="s">
        <v>2507</v>
      </c>
      <c r="F162" s="635">
        <v>26</v>
      </c>
      <c r="G162" s="635">
        <v>6778.9122214002</v>
      </c>
      <c r="H162" s="648">
        <v>1</v>
      </c>
      <c r="I162" s="635"/>
      <c r="J162" s="635"/>
      <c r="K162" s="648">
        <v>0</v>
      </c>
      <c r="L162" s="635">
        <v>26</v>
      </c>
      <c r="M162" s="636">
        <v>6778.9122214002</v>
      </c>
    </row>
    <row r="163" spans="1:13" ht="14.4" customHeight="1" x14ac:dyDescent="0.3">
      <c r="A163" s="631" t="s">
        <v>589</v>
      </c>
      <c r="B163" s="632" t="s">
        <v>2508</v>
      </c>
      <c r="C163" s="632" t="s">
        <v>2275</v>
      </c>
      <c r="D163" s="632" t="s">
        <v>2276</v>
      </c>
      <c r="E163" s="632" t="s">
        <v>2277</v>
      </c>
      <c r="F163" s="635"/>
      <c r="G163" s="635"/>
      <c r="H163" s="648">
        <v>0</v>
      </c>
      <c r="I163" s="635">
        <v>15</v>
      </c>
      <c r="J163" s="635">
        <v>3995.2499999999995</v>
      </c>
      <c r="K163" s="648">
        <v>1</v>
      </c>
      <c r="L163" s="635">
        <v>15</v>
      </c>
      <c r="M163" s="636">
        <v>3995.2499999999995</v>
      </c>
    </row>
    <row r="164" spans="1:13" ht="14.4" customHeight="1" x14ac:dyDescent="0.3">
      <c r="A164" s="631" t="s">
        <v>589</v>
      </c>
      <c r="B164" s="632" t="s">
        <v>2509</v>
      </c>
      <c r="C164" s="632" t="s">
        <v>2287</v>
      </c>
      <c r="D164" s="632" t="s">
        <v>2288</v>
      </c>
      <c r="E164" s="632" t="s">
        <v>2289</v>
      </c>
      <c r="F164" s="635"/>
      <c r="G164" s="635"/>
      <c r="H164" s="648">
        <v>0</v>
      </c>
      <c r="I164" s="635">
        <v>7</v>
      </c>
      <c r="J164" s="635">
        <v>7031.1261392340066</v>
      </c>
      <c r="K164" s="648">
        <v>1</v>
      </c>
      <c r="L164" s="635">
        <v>7</v>
      </c>
      <c r="M164" s="636">
        <v>7031.1261392340066</v>
      </c>
    </row>
    <row r="165" spans="1:13" ht="14.4" customHeight="1" x14ac:dyDescent="0.3">
      <c r="A165" s="631" t="s">
        <v>589</v>
      </c>
      <c r="B165" s="632" t="s">
        <v>2509</v>
      </c>
      <c r="C165" s="632" t="s">
        <v>2279</v>
      </c>
      <c r="D165" s="632" t="s">
        <v>2510</v>
      </c>
      <c r="E165" s="632" t="s">
        <v>2511</v>
      </c>
      <c r="F165" s="635"/>
      <c r="G165" s="635"/>
      <c r="H165" s="648">
        <v>0</v>
      </c>
      <c r="I165" s="635">
        <v>1</v>
      </c>
      <c r="J165" s="635">
        <v>217.01</v>
      </c>
      <c r="K165" s="648">
        <v>1</v>
      </c>
      <c r="L165" s="635">
        <v>1</v>
      </c>
      <c r="M165" s="636">
        <v>217.01</v>
      </c>
    </row>
    <row r="166" spans="1:13" ht="14.4" customHeight="1" x14ac:dyDescent="0.3">
      <c r="A166" s="631" t="s">
        <v>589</v>
      </c>
      <c r="B166" s="632" t="s">
        <v>2444</v>
      </c>
      <c r="C166" s="632" t="s">
        <v>1141</v>
      </c>
      <c r="D166" s="632" t="s">
        <v>1142</v>
      </c>
      <c r="E166" s="632" t="s">
        <v>1143</v>
      </c>
      <c r="F166" s="635"/>
      <c r="G166" s="635"/>
      <c r="H166" s="648">
        <v>0</v>
      </c>
      <c r="I166" s="635">
        <v>23</v>
      </c>
      <c r="J166" s="635">
        <v>3324.19</v>
      </c>
      <c r="K166" s="648">
        <v>1</v>
      </c>
      <c r="L166" s="635">
        <v>23</v>
      </c>
      <c r="M166" s="636">
        <v>3324.19</v>
      </c>
    </row>
    <row r="167" spans="1:13" ht="14.4" customHeight="1" x14ac:dyDescent="0.3">
      <c r="A167" s="631" t="s">
        <v>589</v>
      </c>
      <c r="B167" s="632" t="s">
        <v>2429</v>
      </c>
      <c r="C167" s="632" t="s">
        <v>1145</v>
      </c>
      <c r="D167" s="632" t="s">
        <v>1146</v>
      </c>
      <c r="E167" s="632" t="s">
        <v>2448</v>
      </c>
      <c r="F167" s="635"/>
      <c r="G167" s="635"/>
      <c r="H167" s="648">
        <v>0</v>
      </c>
      <c r="I167" s="635">
        <v>5</v>
      </c>
      <c r="J167" s="635">
        <v>264.04936673417819</v>
      </c>
      <c r="K167" s="648">
        <v>1</v>
      </c>
      <c r="L167" s="635">
        <v>5</v>
      </c>
      <c r="M167" s="636">
        <v>264.04936673417819</v>
      </c>
    </row>
    <row r="168" spans="1:13" ht="14.4" customHeight="1" x14ac:dyDescent="0.3">
      <c r="A168" s="631" t="s">
        <v>589</v>
      </c>
      <c r="B168" s="632" t="s">
        <v>2429</v>
      </c>
      <c r="C168" s="632" t="s">
        <v>823</v>
      </c>
      <c r="D168" s="632" t="s">
        <v>824</v>
      </c>
      <c r="E168" s="632" t="s">
        <v>825</v>
      </c>
      <c r="F168" s="635"/>
      <c r="G168" s="635"/>
      <c r="H168" s="648">
        <v>0</v>
      </c>
      <c r="I168" s="635">
        <v>3</v>
      </c>
      <c r="J168" s="635">
        <v>256.44</v>
      </c>
      <c r="K168" s="648">
        <v>1</v>
      </c>
      <c r="L168" s="635">
        <v>3</v>
      </c>
      <c r="M168" s="636">
        <v>256.44</v>
      </c>
    </row>
    <row r="169" spans="1:13" ht="14.4" customHeight="1" x14ac:dyDescent="0.3">
      <c r="A169" s="631" t="s">
        <v>589</v>
      </c>
      <c r="B169" s="632" t="s">
        <v>2431</v>
      </c>
      <c r="C169" s="632" t="s">
        <v>839</v>
      </c>
      <c r="D169" s="632" t="s">
        <v>840</v>
      </c>
      <c r="E169" s="632" t="s">
        <v>2432</v>
      </c>
      <c r="F169" s="635"/>
      <c r="G169" s="635"/>
      <c r="H169" s="648">
        <v>0</v>
      </c>
      <c r="I169" s="635">
        <v>2</v>
      </c>
      <c r="J169" s="635">
        <v>367.57926536687899</v>
      </c>
      <c r="K169" s="648">
        <v>1</v>
      </c>
      <c r="L169" s="635">
        <v>2</v>
      </c>
      <c r="M169" s="636">
        <v>367.57926536687899</v>
      </c>
    </row>
    <row r="170" spans="1:13" ht="14.4" customHeight="1" x14ac:dyDescent="0.3">
      <c r="A170" s="631" t="s">
        <v>589</v>
      </c>
      <c r="B170" s="632" t="s">
        <v>2433</v>
      </c>
      <c r="C170" s="632" t="s">
        <v>2295</v>
      </c>
      <c r="D170" s="632" t="s">
        <v>2296</v>
      </c>
      <c r="E170" s="632" t="s">
        <v>2297</v>
      </c>
      <c r="F170" s="635"/>
      <c r="G170" s="635"/>
      <c r="H170" s="648">
        <v>0</v>
      </c>
      <c r="I170" s="635">
        <v>1</v>
      </c>
      <c r="J170" s="635">
        <v>102.59</v>
      </c>
      <c r="K170" s="648">
        <v>1</v>
      </c>
      <c r="L170" s="635">
        <v>1</v>
      </c>
      <c r="M170" s="636">
        <v>102.59</v>
      </c>
    </row>
    <row r="171" spans="1:13" ht="14.4" customHeight="1" x14ac:dyDescent="0.3">
      <c r="A171" s="631" t="s">
        <v>589</v>
      </c>
      <c r="B171" s="632" t="s">
        <v>2433</v>
      </c>
      <c r="C171" s="632" t="s">
        <v>1445</v>
      </c>
      <c r="D171" s="632" t="s">
        <v>828</v>
      </c>
      <c r="E171" s="632" t="s">
        <v>1446</v>
      </c>
      <c r="F171" s="635"/>
      <c r="G171" s="635"/>
      <c r="H171" s="648">
        <v>0</v>
      </c>
      <c r="I171" s="635">
        <v>2</v>
      </c>
      <c r="J171" s="635">
        <v>627.478957136703</v>
      </c>
      <c r="K171" s="648">
        <v>1</v>
      </c>
      <c r="L171" s="635">
        <v>2</v>
      </c>
      <c r="M171" s="636">
        <v>627.478957136703</v>
      </c>
    </row>
    <row r="172" spans="1:13" ht="14.4" customHeight="1" x14ac:dyDescent="0.3">
      <c r="A172" s="631" t="s">
        <v>589</v>
      </c>
      <c r="B172" s="632" t="s">
        <v>2435</v>
      </c>
      <c r="C172" s="632" t="s">
        <v>1164</v>
      </c>
      <c r="D172" s="632" t="s">
        <v>1165</v>
      </c>
      <c r="E172" s="632" t="s">
        <v>2449</v>
      </c>
      <c r="F172" s="635"/>
      <c r="G172" s="635"/>
      <c r="H172" s="648">
        <v>0</v>
      </c>
      <c r="I172" s="635">
        <v>128</v>
      </c>
      <c r="J172" s="635">
        <v>14699.498413440106</v>
      </c>
      <c r="K172" s="648">
        <v>1</v>
      </c>
      <c r="L172" s="635">
        <v>128</v>
      </c>
      <c r="M172" s="636">
        <v>14699.498413440106</v>
      </c>
    </row>
    <row r="173" spans="1:13" ht="14.4" customHeight="1" x14ac:dyDescent="0.3">
      <c r="A173" s="631" t="s">
        <v>589</v>
      </c>
      <c r="B173" s="632" t="s">
        <v>2435</v>
      </c>
      <c r="C173" s="632" t="s">
        <v>871</v>
      </c>
      <c r="D173" s="632" t="s">
        <v>872</v>
      </c>
      <c r="E173" s="632" t="s">
        <v>873</v>
      </c>
      <c r="F173" s="635"/>
      <c r="G173" s="635"/>
      <c r="H173" s="648">
        <v>0</v>
      </c>
      <c r="I173" s="635">
        <v>216</v>
      </c>
      <c r="J173" s="635">
        <v>16444.073350397721</v>
      </c>
      <c r="K173" s="648">
        <v>1</v>
      </c>
      <c r="L173" s="635">
        <v>216</v>
      </c>
      <c r="M173" s="636">
        <v>16444.073350397721</v>
      </c>
    </row>
    <row r="174" spans="1:13" ht="14.4" customHeight="1" x14ac:dyDescent="0.3">
      <c r="A174" s="631" t="s">
        <v>589</v>
      </c>
      <c r="B174" s="632" t="s">
        <v>2435</v>
      </c>
      <c r="C174" s="632" t="s">
        <v>2309</v>
      </c>
      <c r="D174" s="632" t="s">
        <v>2310</v>
      </c>
      <c r="E174" s="632" t="s">
        <v>1473</v>
      </c>
      <c r="F174" s="635"/>
      <c r="G174" s="635"/>
      <c r="H174" s="648">
        <v>0</v>
      </c>
      <c r="I174" s="635">
        <v>8</v>
      </c>
      <c r="J174" s="635">
        <v>3123.7582536172117</v>
      </c>
      <c r="K174" s="648">
        <v>1</v>
      </c>
      <c r="L174" s="635">
        <v>8</v>
      </c>
      <c r="M174" s="636">
        <v>3123.7582536172117</v>
      </c>
    </row>
    <row r="175" spans="1:13" ht="14.4" customHeight="1" thickBot="1" x14ac:dyDescent="0.35">
      <c r="A175" s="637" t="s">
        <v>593</v>
      </c>
      <c r="B175" s="638" t="s">
        <v>2512</v>
      </c>
      <c r="C175" s="638" t="s">
        <v>2360</v>
      </c>
      <c r="D175" s="638" t="s">
        <v>2361</v>
      </c>
      <c r="E175" s="638" t="s">
        <v>2513</v>
      </c>
      <c r="F175" s="641"/>
      <c r="G175" s="641"/>
      <c r="H175" s="649">
        <v>0</v>
      </c>
      <c r="I175" s="641">
        <v>6</v>
      </c>
      <c r="J175" s="641">
        <v>354560.82</v>
      </c>
      <c r="K175" s="649">
        <v>1</v>
      </c>
      <c r="L175" s="641">
        <v>6</v>
      </c>
      <c r="M175" s="642">
        <v>354560.82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7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60" customWidth="1"/>
    <col min="2" max="2" width="34.21875" style="260" customWidth="1"/>
    <col min="3" max="3" width="11.109375" style="260" bestFit="1" customWidth="1"/>
    <col min="4" max="4" width="7.33203125" style="260" bestFit="1" customWidth="1"/>
    <col min="5" max="5" width="11.109375" style="260" bestFit="1" customWidth="1"/>
    <col min="6" max="6" width="5.33203125" style="260" customWidth="1"/>
    <col min="7" max="7" width="7.33203125" style="260" bestFit="1" customWidth="1"/>
    <col min="8" max="8" width="5.33203125" style="260" customWidth="1"/>
    <col min="9" max="9" width="11.109375" style="260" customWidth="1"/>
    <col min="10" max="10" width="5.33203125" style="260" customWidth="1"/>
    <col min="11" max="11" width="7.33203125" style="260" customWidth="1"/>
    <col min="12" max="12" width="5.33203125" style="260" customWidth="1"/>
    <col min="13" max="13" width="0" style="260" hidden="1" customWidth="1"/>
    <col min="14" max="16384" width="8.88671875" style="260"/>
  </cols>
  <sheetData>
    <row r="1" spans="1:14" ht="18.600000000000001" customHeight="1" thickBot="1" x14ac:dyDescent="0.4">
      <c r="A1" s="494" t="s">
        <v>181</v>
      </c>
      <c r="B1" s="494"/>
      <c r="C1" s="494"/>
      <c r="D1" s="494"/>
      <c r="E1" s="494"/>
      <c r="F1" s="494"/>
      <c r="G1" s="494"/>
      <c r="H1" s="494"/>
      <c r="I1" s="463"/>
      <c r="J1" s="463"/>
      <c r="K1" s="463"/>
      <c r="L1" s="463"/>
    </row>
    <row r="2" spans="1:14" ht="14.4" customHeight="1" thickBot="1" x14ac:dyDescent="0.35">
      <c r="A2" s="389" t="s">
        <v>298</v>
      </c>
      <c r="B2" s="342"/>
      <c r="C2" s="342"/>
      <c r="D2" s="342"/>
      <c r="E2" s="342"/>
      <c r="F2" s="342"/>
      <c r="G2" s="342"/>
      <c r="H2" s="342"/>
    </row>
    <row r="3" spans="1:14" ht="14.4" customHeight="1" thickBot="1" x14ac:dyDescent="0.35">
      <c r="A3" s="275"/>
      <c r="B3" s="275"/>
      <c r="C3" s="505" t="s">
        <v>18</v>
      </c>
      <c r="D3" s="504"/>
      <c r="E3" s="504" t="s">
        <v>19</v>
      </c>
      <c r="F3" s="504"/>
      <c r="G3" s="504"/>
      <c r="H3" s="504"/>
      <c r="I3" s="504" t="s">
        <v>195</v>
      </c>
      <c r="J3" s="504"/>
      <c r="K3" s="504"/>
      <c r="L3" s="506"/>
    </row>
    <row r="4" spans="1:14" ht="14.4" customHeight="1" thickBot="1" x14ac:dyDescent="0.35">
      <c r="A4" s="106" t="s">
        <v>20</v>
      </c>
      <c r="B4" s="107" t="s">
        <v>21</v>
      </c>
      <c r="C4" s="108" t="s">
        <v>22</v>
      </c>
      <c r="D4" s="108" t="s">
        <v>23</v>
      </c>
      <c r="E4" s="108" t="s">
        <v>22</v>
      </c>
      <c r="F4" s="108" t="s">
        <v>5</v>
      </c>
      <c r="G4" s="108" t="s">
        <v>23</v>
      </c>
      <c r="H4" s="108" t="s">
        <v>5</v>
      </c>
      <c r="I4" s="108" t="s">
        <v>22</v>
      </c>
      <c r="J4" s="108" t="s">
        <v>5</v>
      </c>
      <c r="K4" s="108" t="s">
        <v>23</v>
      </c>
      <c r="L4" s="109" t="s">
        <v>5</v>
      </c>
    </row>
    <row r="5" spans="1:14" ht="14.4" customHeight="1" x14ac:dyDescent="0.3">
      <c r="A5" s="616">
        <v>10</v>
      </c>
      <c r="B5" s="617" t="s">
        <v>551</v>
      </c>
      <c r="C5" s="618">
        <v>6701629.9999999935</v>
      </c>
      <c r="D5" s="618">
        <v>3132</v>
      </c>
      <c r="E5" s="618">
        <v>2914729.9199999971</v>
      </c>
      <c r="F5" s="619">
        <v>0.43492850545315093</v>
      </c>
      <c r="G5" s="618">
        <v>1131</v>
      </c>
      <c r="H5" s="619">
        <v>0.3611111111111111</v>
      </c>
      <c r="I5" s="618">
        <v>3786900.0799999963</v>
      </c>
      <c r="J5" s="619">
        <v>0.56507149454684902</v>
      </c>
      <c r="K5" s="618">
        <v>2001</v>
      </c>
      <c r="L5" s="619">
        <v>0.63888888888888884</v>
      </c>
      <c r="M5" s="618" t="s">
        <v>77</v>
      </c>
      <c r="N5" s="283"/>
    </row>
    <row r="6" spans="1:14" ht="14.4" customHeight="1" x14ac:dyDescent="0.3">
      <c r="A6" s="616">
        <v>10</v>
      </c>
      <c r="B6" s="617" t="s">
        <v>2515</v>
      </c>
      <c r="C6" s="618">
        <v>4395057.7599999933</v>
      </c>
      <c r="D6" s="618">
        <v>2483.5</v>
      </c>
      <c r="E6" s="618">
        <v>2432045.1399999969</v>
      </c>
      <c r="F6" s="619">
        <v>0.55335908486445029</v>
      </c>
      <c r="G6" s="618">
        <v>801.5</v>
      </c>
      <c r="H6" s="619">
        <v>0.32273001811958929</v>
      </c>
      <c r="I6" s="618">
        <v>1963012.6199999966</v>
      </c>
      <c r="J6" s="619">
        <v>0.44664091513554982</v>
      </c>
      <c r="K6" s="618">
        <v>1682</v>
      </c>
      <c r="L6" s="619">
        <v>0.67726998188041077</v>
      </c>
      <c r="M6" s="618" t="s">
        <v>2</v>
      </c>
      <c r="N6" s="283"/>
    </row>
    <row r="7" spans="1:14" ht="14.4" customHeight="1" x14ac:dyDescent="0.3">
      <c r="A7" s="616">
        <v>10</v>
      </c>
      <c r="B7" s="617" t="s">
        <v>2516</v>
      </c>
      <c r="C7" s="618">
        <v>0</v>
      </c>
      <c r="D7" s="618">
        <v>125.5</v>
      </c>
      <c r="E7" s="618">
        <v>0</v>
      </c>
      <c r="F7" s="619" t="s">
        <v>550</v>
      </c>
      <c r="G7" s="618">
        <v>63.5</v>
      </c>
      <c r="H7" s="619">
        <v>0.50597609561752988</v>
      </c>
      <c r="I7" s="618">
        <v>0</v>
      </c>
      <c r="J7" s="619" t="s">
        <v>550</v>
      </c>
      <c r="K7" s="618">
        <v>62</v>
      </c>
      <c r="L7" s="619">
        <v>0.49402390438247012</v>
      </c>
      <c r="M7" s="618" t="s">
        <v>2</v>
      </c>
      <c r="N7" s="283"/>
    </row>
    <row r="8" spans="1:14" ht="14.4" customHeight="1" x14ac:dyDescent="0.3">
      <c r="A8" s="616">
        <v>10</v>
      </c>
      <c r="B8" s="617" t="s">
        <v>2517</v>
      </c>
      <c r="C8" s="618">
        <v>2306572.2400000002</v>
      </c>
      <c r="D8" s="618">
        <v>523</v>
      </c>
      <c r="E8" s="618">
        <v>482684.78</v>
      </c>
      <c r="F8" s="619">
        <v>0.20926497407252242</v>
      </c>
      <c r="G8" s="618">
        <v>266</v>
      </c>
      <c r="H8" s="619">
        <v>0.50860420650095606</v>
      </c>
      <c r="I8" s="618">
        <v>1823887.46</v>
      </c>
      <c r="J8" s="619">
        <v>0.79073502592747746</v>
      </c>
      <c r="K8" s="618">
        <v>257</v>
      </c>
      <c r="L8" s="619">
        <v>0.491395793499044</v>
      </c>
      <c r="M8" s="618" t="s">
        <v>2</v>
      </c>
      <c r="N8" s="283"/>
    </row>
    <row r="9" spans="1:14" ht="14.4" customHeight="1" x14ac:dyDescent="0.3">
      <c r="A9" s="616" t="s">
        <v>549</v>
      </c>
      <c r="B9" s="617" t="s">
        <v>6</v>
      </c>
      <c r="C9" s="618">
        <v>6701629.9999999935</v>
      </c>
      <c r="D9" s="618">
        <v>3132</v>
      </c>
      <c r="E9" s="618">
        <v>2914729.9199999971</v>
      </c>
      <c r="F9" s="619">
        <v>0.43492850545315093</v>
      </c>
      <c r="G9" s="618">
        <v>1131</v>
      </c>
      <c r="H9" s="619">
        <v>0.3611111111111111</v>
      </c>
      <c r="I9" s="618">
        <v>3786900.0799999963</v>
      </c>
      <c r="J9" s="619">
        <v>0.56507149454684902</v>
      </c>
      <c r="K9" s="618">
        <v>2001</v>
      </c>
      <c r="L9" s="619">
        <v>0.63888888888888884</v>
      </c>
      <c r="M9" s="618" t="s">
        <v>570</v>
      </c>
      <c r="N9" s="283"/>
    </row>
    <row r="11" spans="1:14" ht="14.4" customHeight="1" x14ac:dyDescent="0.3">
      <c r="A11" s="616">
        <v>10</v>
      </c>
      <c r="B11" s="617" t="s">
        <v>551</v>
      </c>
      <c r="C11" s="618" t="s">
        <v>550</v>
      </c>
      <c r="D11" s="618" t="s">
        <v>550</v>
      </c>
      <c r="E11" s="618" t="s">
        <v>550</v>
      </c>
      <c r="F11" s="619" t="s">
        <v>550</v>
      </c>
      <c r="G11" s="618" t="s">
        <v>550</v>
      </c>
      <c r="H11" s="619" t="s">
        <v>550</v>
      </c>
      <c r="I11" s="618" t="s">
        <v>550</v>
      </c>
      <c r="J11" s="619" t="s">
        <v>550</v>
      </c>
      <c r="K11" s="618" t="s">
        <v>550</v>
      </c>
      <c r="L11" s="619" t="s">
        <v>550</v>
      </c>
      <c r="M11" s="618" t="s">
        <v>77</v>
      </c>
      <c r="N11" s="283"/>
    </row>
    <row r="12" spans="1:14" ht="14.4" customHeight="1" x14ac:dyDescent="0.3">
      <c r="A12" s="616">
        <v>1026</v>
      </c>
      <c r="B12" s="617" t="s">
        <v>2515</v>
      </c>
      <c r="C12" s="618">
        <v>2759.0900000000006</v>
      </c>
      <c r="D12" s="618">
        <v>18</v>
      </c>
      <c r="E12" s="618">
        <v>2434.7700000000004</v>
      </c>
      <c r="F12" s="619">
        <v>0.88245399751367293</v>
      </c>
      <c r="G12" s="618">
        <v>12</v>
      </c>
      <c r="H12" s="619">
        <v>0.66666666666666663</v>
      </c>
      <c r="I12" s="618">
        <v>324.32</v>
      </c>
      <c r="J12" s="619">
        <v>0.11754600248632699</v>
      </c>
      <c r="K12" s="618">
        <v>6</v>
      </c>
      <c r="L12" s="619">
        <v>0.33333333333333331</v>
      </c>
      <c r="M12" s="618" t="s">
        <v>2</v>
      </c>
      <c r="N12" s="283"/>
    </row>
    <row r="13" spans="1:14" ht="14.4" customHeight="1" x14ac:dyDescent="0.3">
      <c r="A13" s="616">
        <v>1026</v>
      </c>
      <c r="B13" s="617" t="s">
        <v>2516</v>
      </c>
      <c r="C13" s="618">
        <v>0</v>
      </c>
      <c r="D13" s="618">
        <v>2</v>
      </c>
      <c r="E13" s="618" t="s">
        <v>550</v>
      </c>
      <c r="F13" s="619" t="s">
        <v>550</v>
      </c>
      <c r="G13" s="618" t="s">
        <v>550</v>
      </c>
      <c r="H13" s="619">
        <v>0</v>
      </c>
      <c r="I13" s="618">
        <v>0</v>
      </c>
      <c r="J13" s="619" t="s">
        <v>550</v>
      </c>
      <c r="K13" s="618">
        <v>2</v>
      </c>
      <c r="L13" s="619">
        <v>1</v>
      </c>
      <c r="M13" s="618" t="s">
        <v>2</v>
      </c>
      <c r="N13" s="283"/>
    </row>
    <row r="14" spans="1:14" ht="14.4" customHeight="1" x14ac:dyDescent="0.3">
      <c r="A14" s="616" t="s">
        <v>2518</v>
      </c>
      <c r="B14" s="617" t="s">
        <v>2519</v>
      </c>
      <c r="C14" s="618">
        <v>2759.0900000000006</v>
      </c>
      <c r="D14" s="618">
        <v>20</v>
      </c>
      <c r="E14" s="618">
        <v>2434.7700000000004</v>
      </c>
      <c r="F14" s="619">
        <v>0.88245399751367293</v>
      </c>
      <c r="G14" s="618">
        <v>12</v>
      </c>
      <c r="H14" s="619">
        <v>0.6</v>
      </c>
      <c r="I14" s="618">
        <v>324.32</v>
      </c>
      <c r="J14" s="619">
        <v>0.11754600248632699</v>
      </c>
      <c r="K14" s="618">
        <v>8</v>
      </c>
      <c r="L14" s="619">
        <v>0.4</v>
      </c>
      <c r="M14" s="618" t="s">
        <v>573</v>
      </c>
      <c r="N14" s="283"/>
    </row>
    <row r="15" spans="1:14" ht="14.4" customHeight="1" x14ac:dyDescent="0.3">
      <c r="A15" s="616" t="s">
        <v>550</v>
      </c>
      <c r="B15" s="617" t="s">
        <v>550</v>
      </c>
      <c r="C15" s="618" t="s">
        <v>550</v>
      </c>
      <c r="D15" s="618" t="s">
        <v>550</v>
      </c>
      <c r="E15" s="618" t="s">
        <v>550</v>
      </c>
      <c r="F15" s="619" t="s">
        <v>550</v>
      </c>
      <c r="G15" s="618" t="s">
        <v>550</v>
      </c>
      <c r="H15" s="619" t="s">
        <v>550</v>
      </c>
      <c r="I15" s="618" t="s">
        <v>550</v>
      </c>
      <c r="J15" s="619" t="s">
        <v>550</v>
      </c>
      <c r="K15" s="618" t="s">
        <v>550</v>
      </c>
      <c r="L15" s="619" t="s">
        <v>550</v>
      </c>
      <c r="M15" s="618" t="s">
        <v>574</v>
      </c>
      <c r="N15" s="283"/>
    </row>
    <row r="16" spans="1:14" ht="14.4" customHeight="1" x14ac:dyDescent="0.3">
      <c r="A16" s="616">
        <v>89301100</v>
      </c>
      <c r="B16" s="617" t="s">
        <v>2515</v>
      </c>
      <c r="C16" s="618">
        <v>367394.05</v>
      </c>
      <c r="D16" s="618">
        <v>137</v>
      </c>
      <c r="E16" s="618">
        <v>158716.17000000001</v>
      </c>
      <c r="F16" s="619">
        <v>0.43200528152265943</v>
      </c>
      <c r="G16" s="618">
        <v>63</v>
      </c>
      <c r="H16" s="619">
        <v>0.45985401459854014</v>
      </c>
      <c r="I16" s="618">
        <v>208677.87999999998</v>
      </c>
      <c r="J16" s="619">
        <v>0.56799471847734051</v>
      </c>
      <c r="K16" s="618">
        <v>74</v>
      </c>
      <c r="L16" s="619">
        <v>0.54014598540145986</v>
      </c>
      <c r="M16" s="618" t="s">
        <v>2</v>
      </c>
      <c r="N16" s="283"/>
    </row>
    <row r="17" spans="1:14" ht="14.4" customHeight="1" x14ac:dyDescent="0.3">
      <c r="A17" s="616">
        <v>89301100</v>
      </c>
      <c r="B17" s="617" t="s">
        <v>2516</v>
      </c>
      <c r="C17" s="618">
        <v>0</v>
      </c>
      <c r="D17" s="618">
        <v>28</v>
      </c>
      <c r="E17" s="618">
        <v>0</v>
      </c>
      <c r="F17" s="619" t="s">
        <v>550</v>
      </c>
      <c r="G17" s="618">
        <v>15</v>
      </c>
      <c r="H17" s="619">
        <v>0.5357142857142857</v>
      </c>
      <c r="I17" s="618">
        <v>0</v>
      </c>
      <c r="J17" s="619" t="s">
        <v>550</v>
      </c>
      <c r="K17" s="618">
        <v>13</v>
      </c>
      <c r="L17" s="619">
        <v>0.4642857142857143</v>
      </c>
      <c r="M17" s="618" t="s">
        <v>2</v>
      </c>
      <c r="N17" s="283"/>
    </row>
    <row r="18" spans="1:14" ht="14.4" customHeight="1" x14ac:dyDescent="0.3">
      <c r="A18" s="616">
        <v>89301100</v>
      </c>
      <c r="B18" s="617" t="s">
        <v>2517</v>
      </c>
      <c r="C18" s="618">
        <v>1535353.27</v>
      </c>
      <c r="D18" s="618">
        <v>399</v>
      </c>
      <c r="E18" s="618">
        <v>405875.35</v>
      </c>
      <c r="F18" s="619">
        <v>0.26435306970102063</v>
      </c>
      <c r="G18" s="618">
        <v>222</v>
      </c>
      <c r="H18" s="619">
        <v>0.55639097744360899</v>
      </c>
      <c r="I18" s="618">
        <v>1129477.92</v>
      </c>
      <c r="J18" s="619">
        <v>0.73564693029897932</v>
      </c>
      <c r="K18" s="618">
        <v>177</v>
      </c>
      <c r="L18" s="619">
        <v>0.44360902255639095</v>
      </c>
      <c r="M18" s="618" t="s">
        <v>2</v>
      </c>
      <c r="N18" s="283"/>
    </row>
    <row r="19" spans="1:14" ht="14.4" customHeight="1" x14ac:dyDescent="0.3">
      <c r="A19" s="616" t="s">
        <v>2520</v>
      </c>
      <c r="B19" s="617" t="s">
        <v>2521</v>
      </c>
      <c r="C19" s="618">
        <v>1902747.32</v>
      </c>
      <c r="D19" s="618">
        <v>564</v>
      </c>
      <c r="E19" s="618">
        <v>564591.52</v>
      </c>
      <c r="F19" s="619">
        <v>0.29672438061823153</v>
      </c>
      <c r="G19" s="618">
        <v>300</v>
      </c>
      <c r="H19" s="619">
        <v>0.53191489361702127</v>
      </c>
      <c r="I19" s="618">
        <v>1338155.7999999998</v>
      </c>
      <c r="J19" s="619">
        <v>0.7032756193817683</v>
      </c>
      <c r="K19" s="618">
        <v>264</v>
      </c>
      <c r="L19" s="619">
        <v>0.46808510638297873</v>
      </c>
      <c r="M19" s="618" t="s">
        <v>573</v>
      </c>
      <c r="N19" s="283"/>
    </row>
    <row r="20" spans="1:14" ht="14.4" customHeight="1" x14ac:dyDescent="0.3">
      <c r="A20" s="616" t="s">
        <v>550</v>
      </c>
      <c r="B20" s="617" t="s">
        <v>550</v>
      </c>
      <c r="C20" s="618" t="s">
        <v>550</v>
      </c>
      <c r="D20" s="618" t="s">
        <v>550</v>
      </c>
      <c r="E20" s="618" t="s">
        <v>550</v>
      </c>
      <c r="F20" s="619" t="s">
        <v>550</v>
      </c>
      <c r="G20" s="618" t="s">
        <v>550</v>
      </c>
      <c r="H20" s="619" t="s">
        <v>550</v>
      </c>
      <c r="I20" s="618" t="s">
        <v>550</v>
      </c>
      <c r="J20" s="619" t="s">
        <v>550</v>
      </c>
      <c r="K20" s="618" t="s">
        <v>550</v>
      </c>
      <c r="L20" s="619" t="s">
        <v>550</v>
      </c>
      <c r="M20" s="618" t="s">
        <v>574</v>
      </c>
      <c r="N20" s="283"/>
    </row>
    <row r="21" spans="1:14" ht="14.4" customHeight="1" x14ac:dyDescent="0.3">
      <c r="A21" s="616">
        <v>89301101</v>
      </c>
      <c r="B21" s="617" t="s">
        <v>2515</v>
      </c>
      <c r="C21" s="618">
        <v>110166.42000000004</v>
      </c>
      <c r="D21" s="618">
        <v>317</v>
      </c>
      <c r="E21" s="618">
        <v>66300.890000000029</v>
      </c>
      <c r="F21" s="619">
        <v>0.60182485733856106</v>
      </c>
      <c r="G21" s="618">
        <v>120</v>
      </c>
      <c r="H21" s="619">
        <v>0.37854889589905361</v>
      </c>
      <c r="I21" s="618">
        <v>43865.530000000006</v>
      </c>
      <c r="J21" s="619">
        <v>0.39817514266143883</v>
      </c>
      <c r="K21" s="618">
        <v>197</v>
      </c>
      <c r="L21" s="619">
        <v>0.62145110410094639</v>
      </c>
      <c r="M21" s="618" t="s">
        <v>2</v>
      </c>
      <c r="N21" s="283"/>
    </row>
    <row r="22" spans="1:14" ht="14.4" customHeight="1" x14ac:dyDescent="0.3">
      <c r="A22" s="616">
        <v>89301101</v>
      </c>
      <c r="B22" s="617" t="s">
        <v>2516</v>
      </c>
      <c r="C22" s="618">
        <v>0</v>
      </c>
      <c r="D22" s="618">
        <v>18</v>
      </c>
      <c r="E22" s="618">
        <v>0</v>
      </c>
      <c r="F22" s="619" t="s">
        <v>550</v>
      </c>
      <c r="G22" s="618">
        <v>9</v>
      </c>
      <c r="H22" s="619">
        <v>0.5</v>
      </c>
      <c r="I22" s="618">
        <v>0</v>
      </c>
      <c r="J22" s="619" t="s">
        <v>550</v>
      </c>
      <c r="K22" s="618">
        <v>9</v>
      </c>
      <c r="L22" s="619">
        <v>0.5</v>
      </c>
      <c r="M22" s="618" t="s">
        <v>2</v>
      </c>
      <c r="N22" s="283"/>
    </row>
    <row r="23" spans="1:14" ht="14.4" customHeight="1" x14ac:dyDescent="0.3">
      <c r="A23" s="616">
        <v>89301101</v>
      </c>
      <c r="B23" s="617" t="s">
        <v>2517</v>
      </c>
      <c r="C23" s="618">
        <v>12293.7</v>
      </c>
      <c r="D23" s="618">
        <v>20</v>
      </c>
      <c r="E23" s="618">
        <v>9493.7000000000007</v>
      </c>
      <c r="F23" s="619">
        <v>0.77224106656254832</v>
      </c>
      <c r="G23" s="618">
        <v>16</v>
      </c>
      <c r="H23" s="619">
        <v>0.8</v>
      </c>
      <c r="I23" s="618">
        <v>2800</v>
      </c>
      <c r="J23" s="619">
        <v>0.22775893343745168</v>
      </c>
      <c r="K23" s="618">
        <v>4</v>
      </c>
      <c r="L23" s="619">
        <v>0.2</v>
      </c>
      <c r="M23" s="618" t="s">
        <v>2</v>
      </c>
      <c r="N23" s="283"/>
    </row>
    <row r="24" spans="1:14" ht="14.4" customHeight="1" x14ac:dyDescent="0.3">
      <c r="A24" s="616" t="s">
        <v>2522</v>
      </c>
      <c r="B24" s="617" t="s">
        <v>2523</v>
      </c>
      <c r="C24" s="618">
        <v>122460.12000000004</v>
      </c>
      <c r="D24" s="618">
        <v>355</v>
      </c>
      <c r="E24" s="618">
        <v>75794.590000000026</v>
      </c>
      <c r="F24" s="619">
        <v>0.61893284115677827</v>
      </c>
      <c r="G24" s="618">
        <v>145</v>
      </c>
      <c r="H24" s="619">
        <v>0.40845070422535212</v>
      </c>
      <c r="I24" s="618">
        <v>46665.530000000006</v>
      </c>
      <c r="J24" s="619">
        <v>0.38106715884322173</v>
      </c>
      <c r="K24" s="618">
        <v>210</v>
      </c>
      <c r="L24" s="619">
        <v>0.59154929577464788</v>
      </c>
      <c r="M24" s="618" t="s">
        <v>573</v>
      </c>
      <c r="N24" s="283"/>
    </row>
    <row r="25" spans="1:14" ht="14.4" customHeight="1" x14ac:dyDescent="0.3">
      <c r="A25" s="616" t="s">
        <v>550</v>
      </c>
      <c r="B25" s="617" t="s">
        <v>550</v>
      </c>
      <c r="C25" s="618" t="s">
        <v>550</v>
      </c>
      <c r="D25" s="618" t="s">
        <v>550</v>
      </c>
      <c r="E25" s="618" t="s">
        <v>550</v>
      </c>
      <c r="F25" s="619" t="s">
        <v>550</v>
      </c>
      <c r="G25" s="618" t="s">
        <v>550</v>
      </c>
      <c r="H25" s="619" t="s">
        <v>550</v>
      </c>
      <c r="I25" s="618" t="s">
        <v>550</v>
      </c>
      <c r="J25" s="619" t="s">
        <v>550</v>
      </c>
      <c r="K25" s="618" t="s">
        <v>550</v>
      </c>
      <c r="L25" s="619" t="s">
        <v>550</v>
      </c>
      <c r="M25" s="618" t="s">
        <v>574</v>
      </c>
      <c r="N25" s="283"/>
    </row>
    <row r="26" spans="1:14" ht="14.4" customHeight="1" x14ac:dyDescent="0.3">
      <c r="A26" s="616">
        <v>89301102</v>
      </c>
      <c r="B26" s="617" t="s">
        <v>2515</v>
      </c>
      <c r="C26" s="618">
        <v>1241766.8299999994</v>
      </c>
      <c r="D26" s="618">
        <v>351.5</v>
      </c>
      <c r="E26" s="618">
        <v>967591.38999999943</v>
      </c>
      <c r="F26" s="619">
        <v>0.77920537626214414</v>
      </c>
      <c r="G26" s="618">
        <v>128.5</v>
      </c>
      <c r="H26" s="619">
        <v>0.3655761024182077</v>
      </c>
      <c r="I26" s="618">
        <v>274175.44</v>
      </c>
      <c r="J26" s="619">
        <v>0.22079462373785597</v>
      </c>
      <c r="K26" s="618">
        <v>223</v>
      </c>
      <c r="L26" s="619">
        <v>0.6344238975817923</v>
      </c>
      <c r="M26" s="618" t="s">
        <v>2</v>
      </c>
      <c r="N26" s="283"/>
    </row>
    <row r="27" spans="1:14" ht="14.4" customHeight="1" x14ac:dyDescent="0.3">
      <c r="A27" s="616">
        <v>89301102</v>
      </c>
      <c r="B27" s="617" t="s">
        <v>2516</v>
      </c>
      <c r="C27" s="618">
        <v>0</v>
      </c>
      <c r="D27" s="618">
        <v>24.5</v>
      </c>
      <c r="E27" s="618">
        <v>0</v>
      </c>
      <c r="F27" s="619" t="s">
        <v>550</v>
      </c>
      <c r="G27" s="618">
        <v>7.5</v>
      </c>
      <c r="H27" s="619">
        <v>0.30612244897959184</v>
      </c>
      <c r="I27" s="618">
        <v>0</v>
      </c>
      <c r="J27" s="619" t="s">
        <v>550</v>
      </c>
      <c r="K27" s="618">
        <v>17</v>
      </c>
      <c r="L27" s="619">
        <v>0.69387755102040816</v>
      </c>
      <c r="M27" s="618" t="s">
        <v>2</v>
      </c>
      <c r="N27" s="283"/>
    </row>
    <row r="28" spans="1:14" ht="14.4" customHeight="1" x14ac:dyDescent="0.3">
      <c r="A28" s="616">
        <v>89301102</v>
      </c>
      <c r="B28" s="617" t="s">
        <v>2517</v>
      </c>
      <c r="C28" s="618">
        <v>17347.59</v>
      </c>
      <c r="D28" s="618">
        <v>14</v>
      </c>
      <c r="E28" s="618">
        <v>14322.9</v>
      </c>
      <c r="F28" s="619">
        <v>0.82564206324913136</v>
      </c>
      <c r="G28" s="618">
        <v>9</v>
      </c>
      <c r="H28" s="619">
        <v>0.6428571428571429</v>
      </c>
      <c r="I28" s="618">
        <v>3024.69</v>
      </c>
      <c r="J28" s="619">
        <v>0.17435793675086855</v>
      </c>
      <c r="K28" s="618">
        <v>5</v>
      </c>
      <c r="L28" s="619">
        <v>0.35714285714285715</v>
      </c>
      <c r="M28" s="618" t="s">
        <v>2</v>
      </c>
      <c r="N28" s="283"/>
    </row>
    <row r="29" spans="1:14" ht="14.4" customHeight="1" x14ac:dyDescent="0.3">
      <c r="A29" s="616" t="s">
        <v>2524</v>
      </c>
      <c r="B29" s="617" t="s">
        <v>2525</v>
      </c>
      <c r="C29" s="618">
        <v>1259114.4199999995</v>
      </c>
      <c r="D29" s="618">
        <v>390</v>
      </c>
      <c r="E29" s="618">
        <v>981914.28999999946</v>
      </c>
      <c r="F29" s="619">
        <v>0.77984516292014183</v>
      </c>
      <c r="G29" s="618">
        <v>145</v>
      </c>
      <c r="H29" s="619">
        <v>0.37179487179487181</v>
      </c>
      <c r="I29" s="618">
        <v>277200.13</v>
      </c>
      <c r="J29" s="619">
        <v>0.22015483707985817</v>
      </c>
      <c r="K29" s="618">
        <v>245</v>
      </c>
      <c r="L29" s="619">
        <v>0.62820512820512819</v>
      </c>
      <c r="M29" s="618" t="s">
        <v>573</v>
      </c>
      <c r="N29" s="283"/>
    </row>
    <row r="30" spans="1:14" ht="14.4" customHeight="1" x14ac:dyDescent="0.3">
      <c r="A30" s="616" t="s">
        <v>550</v>
      </c>
      <c r="B30" s="617" t="s">
        <v>550</v>
      </c>
      <c r="C30" s="618" t="s">
        <v>550</v>
      </c>
      <c r="D30" s="618" t="s">
        <v>550</v>
      </c>
      <c r="E30" s="618" t="s">
        <v>550</v>
      </c>
      <c r="F30" s="619" t="s">
        <v>550</v>
      </c>
      <c r="G30" s="618" t="s">
        <v>550</v>
      </c>
      <c r="H30" s="619" t="s">
        <v>550</v>
      </c>
      <c r="I30" s="618" t="s">
        <v>550</v>
      </c>
      <c r="J30" s="619" t="s">
        <v>550</v>
      </c>
      <c r="K30" s="618" t="s">
        <v>550</v>
      </c>
      <c r="L30" s="619" t="s">
        <v>550</v>
      </c>
      <c r="M30" s="618" t="s">
        <v>574</v>
      </c>
      <c r="N30" s="283"/>
    </row>
    <row r="31" spans="1:14" ht="14.4" customHeight="1" x14ac:dyDescent="0.3">
      <c r="A31" s="616">
        <v>89301106</v>
      </c>
      <c r="B31" s="617" t="s">
        <v>2515</v>
      </c>
      <c r="C31" s="618">
        <v>224249.5</v>
      </c>
      <c r="D31" s="618">
        <v>202</v>
      </c>
      <c r="E31" s="618">
        <v>105523.56999999996</v>
      </c>
      <c r="F31" s="619">
        <v>0.47056323425470276</v>
      </c>
      <c r="G31" s="618">
        <v>74</v>
      </c>
      <c r="H31" s="619">
        <v>0.36633663366336633</v>
      </c>
      <c r="I31" s="618">
        <v>118725.93000000002</v>
      </c>
      <c r="J31" s="619">
        <v>0.52943676574529719</v>
      </c>
      <c r="K31" s="618">
        <v>128</v>
      </c>
      <c r="L31" s="619">
        <v>0.63366336633663367</v>
      </c>
      <c r="M31" s="618" t="s">
        <v>2</v>
      </c>
      <c r="N31" s="283"/>
    </row>
    <row r="32" spans="1:14" ht="14.4" customHeight="1" x14ac:dyDescent="0.3">
      <c r="A32" s="616">
        <v>89301106</v>
      </c>
      <c r="B32" s="617" t="s">
        <v>2516</v>
      </c>
      <c r="C32" s="618">
        <v>0</v>
      </c>
      <c r="D32" s="618">
        <v>9</v>
      </c>
      <c r="E32" s="618">
        <v>0</v>
      </c>
      <c r="F32" s="619" t="s">
        <v>550</v>
      </c>
      <c r="G32" s="618">
        <v>3</v>
      </c>
      <c r="H32" s="619">
        <v>0.33333333333333331</v>
      </c>
      <c r="I32" s="618">
        <v>0</v>
      </c>
      <c r="J32" s="619" t="s">
        <v>550</v>
      </c>
      <c r="K32" s="618">
        <v>6</v>
      </c>
      <c r="L32" s="619">
        <v>0.66666666666666663</v>
      </c>
      <c r="M32" s="618" t="s">
        <v>2</v>
      </c>
      <c r="N32" s="283"/>
    </row>
    <row r="33" spans="1:14" ht="14.4" customHeight="1" x14ac:dyDescent="0.3">
      <c r="A33" s="616">
        <v>89301106</v>
      </c>
      <c r="B33" s="617" t="s">
        <v>2517</v>
      </c>
      <c r="C33" s="618">
        <v>706716.85</v>
      </c>
      <c r="D33" s="618">
        <v>68</v>
      </c>
      <c r="E33" s="618">
        <v>30290</v>
      </c>
      <c r="F33" s="619">
        <v>4.286016386902336E-2</v>
      </c>
      <c r="G33" s="618">
        <v>3</v>
      </c>
      <c r="H33" s="619">
        <v>4.4117647058823532E-2</v>
      </c>
      <c r="I33" s="618">
        <v>676426.85</v>
      </c>
      <c r="J33" s="619">
        <v>0.95713983613097664</v>
      </c>
      <c r="K33" s="618">
        <v>65</v>
      </c>
      <c r="L33" s="619">
        <v>0.95588235294117652</v>
      </c>
      <c r="M33" s="618" t="s">
        <v>2</v>
      </c>
      <c r="N33" s="283"/>
    </row>
    <row r="34" spans="1:14" ht="14.4" customHeight="1" x14ac:dyDescent="0.3">
      <c r="A34" s="616" t="s">
        <v>2526</v>
      </c>
      <c r="B34" s="617" t="s">
        <v>2527</v>
      </c>
      <c r="C34" s="618">
        <v>930966.35</v>
      </c>
      <c r="D34" s="618">
        <v>279</v>
      </c>
      <c r="E34" s="618">
        <v>135813.56999999995</v>
      </c>
      <c r="F34" s="619">
        <v>0.14588451021887092</v>
      </c>
      <c r="G34" s="618">
        <v>80</v>
      </c>
      <c r="H34" s="619">
        <v>0.28673835125448027</v>
      </c>
      <c r="I34" s="618">
        <v>795152.78</v>
      </c>
      <c r="J34" s="619">
        <v>0.85411548978112906</v>
      </c>
      <c r="K34" s="618">
        <v>199</v>
      </c>
      <c r="L34" s="619">
        <v>0.71326164874551967</v>
      </c>
      <c r="M34" s="618" t="s">
        <v>573</v>
      </c>
      <c r="N34" s="283"/>
    </row>
    <row r="35" spans="1:14" ht="14.4" customHeight="1" x14ac:dyDescent="0.3">
      <c r="A35" s="616" t="s">
        <v>550</v>
      </c>
      <c r="B35" s="617" t="s">
        <v>550</v>
      </c>
      <c r="C35" s="618" t="s">
        <v>550</v>
      </c>
      <c r="D35" s="618" t="s">
        <v>550</v>
      </c>
      <c r="E35" s="618" t="s">
        <v>550</v>
      </c>
      <c r="F35" s="619" t="s">
        <v>550</v>
      </c>
      <c r="G35" s="618" t="s">
        <v>550</v>
      </c>
      <c r="H35" s="619" t="s">
        <v>550</v>
      </c>
      <c r="I35" s="618" t="s">
        <v>550</v>
      </c>
      <c r="J35" s="619" t="s">
        <v>550</v>
      </c>
      <c r="K35" s="618" t="s">
        <v>550</v>
      </c>
      <c r="L35" s="619" t="s">
        <v>550</v>
      </c>
      <c r="M35" s="618" t="s">
        <v>574</v>
      </c>
      <c r="N35" s="283"/>
    </row>
    <row r="36" spans="1:14" ht="14.4" customHeight="1" x14ac:dyDescent="0.3">
      <c r="A36" s="616">
        <v>89301107</v>
      </c>
      <c r="B36" s="617" t="s">
        <v>2515</v>
      </c>
      <c r="C36" s="618">
        <v>803778.37999999989</v>
      </c>
      <c r="D36" s="618">
        <v>628</v>
      </c>
      <c r="E36" s="618">
        <v>292073.39000000013</v>
      </c>
      <c r="F36" s="619">
        <v>0.36337552398460898</v>
      </c>
      <c r="G36" s="618">
        <v>179</v>
      </c>
      <c r="H36" s="619">
        <v>0.28503184713375795</v>
      </c>
      <c r="I36" s="618">
        <v>511704.9899999997</v>
      </c>
      <c r="J36" s="619">
        <v>0.63662447601539096</v>
      </c>
      <c r="K36" s="618">
        <v>449</v>
      </c>
      <c r="L36" s="619">
        <v>0.71496815286624205</v>
      </c>
      <c r="M36" s="618" t="s">
        <v>2</v>
      </c>
      <c r="N36" s="283"/>
    </row>
    <row r="37" spans="1:14" ht="14.4" customHeight="1" x14ac:dyDescent="0.3">
      <c r="A37" s="616">
        <v>89301107</v>
      </c>
      <c r="B37" s="617" t="s">
        <v>2516</v>
      </c>
      <c r="C37" s="618">
        <v>0</v>
      </c>
      <c r="D37" s="618">
        <v>1</v>
      </c>
      <c r="E37" s="618" t="s">
        <v>550</v>
      </c>
      <c r="F37" s="619" t="s">
        <v>550</v>
      </c>
      <c r="G37" s="618" t="s">
        <v>550</v>
      </c>
      <c r="H37" s="619">
        <v>0</v>
      </c>
      <c r="I37" s="618">
        <v>0</v>
      </c>
      <c r="J37" s="619" t="s">
        <v>550</v>
      </c>
      <c r="K37" s="618">
        <v>1</v>
      </c>
      <c r="L37" s="619">
        <v>1</v>
      </c>
      <c r="M37" s="618" t="s">
        <v>2</v>
      </c>
      <c r="N37" s="283"/>
    </row>
    <row r="38" spans="1:14" ht="14.4" customHeight="1" x14ac:dyDescent="0.3">
      <c r="A38" s="616">
        <v>89301107</v>
      </c>
      <c r="B38" s="617" t="s">
        <v>2517</v>
      </c>
      <c r="C38" s="618">
        <v>30316</v>
      </c>
      <c r="D38" s="618">
        <v>16</v>
      </c>
      <c r="E38" s="618">
        <v>18658</v>
      </c>
      <c r="F38" s="619">
        <v>0.61545058714870038</v>
      </c>
      <c r="G38" s="618">
        <v>11</v>
      </c>
      <c r="H38" s="619">
        <v>0.6875</v>
      </c>
      <c r="I38" s="618">
        <v>11658</v>
      </c>
      <c r="J38" s="619">
        <v>0.38454941285129962</v>
      </c>
      <c r="K38" s="618">
        <v>5</v>
      </c>
      <c r="L38" s="619">
        <v>0.3125</v>
      </c>
      <c r="M38" s="618" t="s">
        <v>2</v>
      </c>
      <c r="N38" s="283"/>
    </row>
    <row r="39" spans="1:14" ht="14.4" customHeight="1" x14ac:dyDescent="0.3">
      <c r="A39" s="616" t="s">
        <v>2528</v>
      </c>
      <c r="B39" s="617" t="s">
        <v>2529</v>
      </c>
      <c r="C39" s="618">
        <v>834094.37999999989</v>
      </c>
      <c r="D39" s="618">
        <v>645</v>
      </c>
      <c r="E39" s="618">
        <v>310731.39000000013</v>
      </c>
      <c r="F39" s="619">
        <v>0.37253744594226873</v>
      </c>
      <c r="G39" s="618">
        <v>190</v>
      </c>
      <c r="H39" s="619">
        <v>0.29457364341085274</v>
      </c>
      <c r="I39" s="618">
        <v>523362.9899999997</v>
      </c>
      <c r="J39" s="619">
        <v>0.62746255405773121</v>
      </c>
      <c r="K39" s="618">
        <v>455</v>
      </c>
      <c r="L39" s="619">
        <v>0.70542635658914732</v>
      </c>
      <c r="M39" s="618" t="s">
        <v>573</v>
      </c>
      <c r="N39" s="283"/>
    </row>
    <row r="40" spans="1:14" ht="14.4" customHeight="1" x14ac:dyDescent="0.3">
      <c r="A40" s="616" t="s">
        <v>550</v>
      </c>
      <c r="B40" s="617" t="s">
        <v>550</v>
      </c>
      <c r="C40" s="618" t="s">
        <v>550</v>
      </c>
      <c r="D40" s="618" t="s">
        <v>550</v>
      </c>
      <c r="E40" s="618" t="s">
        <v>550</v>
      </c>
      <c r="F40" s="619" t="s">
        <v>550</v>
      </c>
      <c r="G40" s="618" t="s">
        <v>550</v>
      </c>
      <c r="H40" s="619" t="s">
        <v>550</v>
      </c>
      <c r="I40" s="618" t="s">
        <v>550</v>
      </c>
      <c r="J40" s="619" t="s">
        <v>550</v>
      </c>
      <c r="K40" s="618" t="s">
        <v>550</v>
      </c>
      <c r="L40" s="619" t="s">
        <v>550</v>
      </c>
      <c r="M40" s="618" t="s">
        <v>574</v>
      </c>
      <c r="N40" s="283"/>
    </row>
    <row r="41" spans="1:14" ht="14.4" customHeight="1" x14ac:dyDescent="0.3">
      <c r="A41" s="616">
        <v>89301108</v>
      </c>
      <c r="B41" s="617" t="s">
        <v>2515</v>
      </c>
      <c r="C41" s="618">
        <v>813670.47</v>
      </c>
      <c r="D41" s="618">
        <v>59</v>
      </c>
      <c r="E41" s="618">
        <v>416809.48</v>
      </c>
      <c r="F41" s="619">
        <v>0.51225833475313409</v>
      </c>
      <c r="G41" s="618">
        <v>19</v>
      </c>
      <c r="H41" s="619">
        <v>0.32203389830508472</v>
      </c>
      <c r="I41" s="618">
        <v>396860.98999999993</v>
      </c>
      <c r="J41" s="619">
        <v>0.4877416652468658</v>
      </c>
      <c r="K41" s="618">
        <v>40</v>
      </c>
      <c r="L41" s="619">
        <v>0.67796610169491522</v>
      </c>
      <c r="M41" s="618" t="s">
        <v>2</v>
      </c>
      <c r="N41" s="283"/>
    </row>
    <row r="42" spans="1:14" ht="14.4" customHeight="1" x14ac:dyDescent="0.3">
      <c r="A42" s="616">
        <v>89301108</v>
      </c>
      <c r="B42" s="617" t="s">
        <v>2516</v>
      </c>
      <c r="C42" s="618">
        <v>0</v>
      </c>
      <c r="D42" s="618">
        <v>4</v>
      </c>
      <c r="E42" s="618">
        <v>0</v>
      </c>
      <c r="F42" s="619" t="s">
        <v>550</v>
      </c>
      <c r="G42" s="618">
        <v>2</v>
      </c>
      <c r="H42" s="619">
        <v>0.5</v>
      </c>
      <c r="I42" s="618">
        <v>0</v>
      </c>
      <c r="J42" s="619" t="s">
        <v>550</v>
      </c>
      <c r="K42" s="618">
        <v>2</v>
      </c>
      <c r="L42" s="619">
        <v>0.5</v>
      </c>
      <c r="M42" s="618" t="s">
        <v>2</v>
      </c>
      <c r="N42" s="283"/>
    </row>
    <row r="43" spans="1:14" ht="14.4" customHeight="1" x14ac:dyDescent="0.3">
      <c r="A43" s="616">
        <v>89301108</v>
      </c>
      <c r="B43" s="617" t="s">
        <v>2517</v>
      </c>
      <c r="C43" s="618">
        <v>1300</v>
      </c>
      <c r="D43" s="618">
        <v>2</v>
      </c>
      <c r="E43" s="618">
        <v>800</v>
      </c>
      <c r="F43" s="619">
        <v>0.61538461538461542</v>
      </c>
      <c r="G43" s="618">
        <v>1</v>
      </c>
      <c r="H43" s="619">
        <v>0.5</v>
      </c>
      <c r="I43" s="618">
        <v>500</v>
      </c>
      <c r="J43" s="619">
        <v>0.38461538461538464</v>
      </c>
      <c r="K43" s="618">
        <v>1</v>
      </c>
      <c r="L43" s="619">
        <v>0.5</v>
      </c>
      <c r="M43" s="618" t="s">
        <v>2</v>
      </c>
      <c r="N43" s="283"/>
    </row>
    <row r="44" spans="1:14" ht="14.4" customHeight="1" x14ac:dyDescent="0.3">
      <c r="A44" s="616" t="s">
        <v>2530</v>
      </c>
      <c r="B44" s="617" t="s">
        <v>2531</v>
      </c>
      <c r="C44" s="618">
        <v>814970.47</v>
      </c>
      <c r="D44" s="618">
        <v>65</v>
      </c>
      <c r="E44" s="618">
        <v>417609.48</v>
      </c>
      <c r="F44" s="619">
        <v>0.51242283662130728</v>
      </c>
      <c r="G44" s="618">
        <v>22</v>
      </c>
      <c r="H44" s="619">
        <v>0.33846153846153848</v>
      </c>
      <c r="I44" s="618">
        <v>397360.98999999993</v>
      </c>
      <c r="J44" s="619">
        <v>0.48757716337869267</v>
      </c>
      <c r="K44" s="618">
        <v>43</v>
      </c>
      <c r="L44" s="619">
        <v>0.66153846153846152</v>
      </c>
      <c r="M44" s="618" t="s">
        <v>573</v>
      </c>
      <c r="N44" s="283"/>
    </row>
    <row r="45" spans="1:14" ht="14.4" customHeight="1" x14ac:dyDescent="0.3">
      <c r="A45" s="616" t="s">
        <v>550</v>
      </c>
      <c r="B45" s="617" t="s">
        <v>550</v>
      </c>
      <c r="C45" s="618" t="s">
        <v>550</v>
      </c>
      <c r="D45" s="618" t="s">
        <v>550</v>
      </c>
      <c r="E45" s="618" t="s">
        <v>550</v>
      </c>
      <c r="F45" s="619" t="s">
        <v>550</v>
      </c>
      <c r="G45" s="618" t="s">
        <v>550</v>
      </c>
      <c r="H45" s="619" t="s">
        <v>550</v>
      </c>
      <c r="I45" s="618" t="s">
        <v>550</v>
      </c>
      <c r="J45" s="619" t="s">
        <v>550</v>
      </c>
      <c r="K45" s="618" t="s">
        <v>550</v>
      </c>
      <c r="L45" s="619" t="s">
        <v>550</v>
      </c>
      <c r="M45" s="618" t="s">
        <v>574</v>
      </c>
      <c r="N45" s="283"/>
    </row>
    <row r="46" spans="1:14" ht="14.4" customHeight="1" x14ac:dyDescent="0.3">
      <c r="A46" s="616">
        <v>89301109</v>
      </c>
      <c r="B46" s="617" t="s">
        <v>2515</v>
      </c>
      <c r="C46" s="618">
        <v>148073.01</v>
      </c>
      <c r="D46" s="618">
        <v>102</v>
      </c>
      <c r="E46" s="618">
        <v>38489.220000000008</v>
      </c>
      <c r="F46" s="619">
        <v>0.25993406901095617</v>
      </c>
      <c r="G46" s="618">
        <v>53</v>
      </c>
      <c r="H46" s="619">
        <v>0.51960784313725494</v>
      </c>
      <c r="I46" s="618">
        <v>109583.79000000001</v>
      </c>
      <c r="J46" s="619">
        <v>0.74006593098904383</v>
      </c>
      <c r="K46" s="618">
        <v>49</v>
      </c>
      <c r="L46" s="619">
        <v>0.48039215686274511</v>
      </c>
      <c r="M46" s="618" t="s">
        <v>2</v>
      </c>
      <c r="N46" s="283"/>
    </row>
    <row r="47" spans="1:14" ht="14.4" customHeight="1" x14ac:dyDescent="0.3">
      <c r="A47" s="616">
        <v>89301109</v>
      </c>
      <c r="B47" s="617" t="s">
        <v>2516</v>
      </c>
      <c r="C47" s="618">
        <v>0</v>
      </c>
      <c r="D47" s="618">
        <v>3</v>
      </c>
      <c r="E47" s="618">
        <v>0</v>
      </c>
      <c r="F47" s="619" t="s">
        <v>550</v>
      </c>
      <c r="G47" s="618">
        <v>2</v>
      </c>
      <c r="H47" s="619">
        <v>0.66666666666666663</v>
      </c>
      <c r="I47" s="618">
        <v>0</v>
      </c>
      <c r="J47" s="619" t="s">
        <v>550</v>
      </c>
      <c r="K47" s="618">
        <v>1</v>
      </c>
      <c r="L47" s="619">
        <v>0.33333333333333331</v>
      </c>
      <c r="M47" s="618" t="s">
        <v>2</v>
      </c>
      <c r="N47" s="283"/>
    </row>
    <row r="48" spans="1:14" ht="14.4" customHeight="1" x14ac:dyDescent="0.3">
      <c r="A48" s="616">
        <v>89301109</v>
      </c>
      <c r="B48" s="617" t="s">
        <v>2517</v>
      </c>
      <c r="C48" s="618">
        <v>244.82999999999998</v>
      </c>
      <c r="D48" s="618">
        <v>3</v>
      </c>
      <c r="E48" s="618">
        <v>244.82999999999998</v>
      </c>
      <c r="F48" s="619">
        <v>1</v>
      </c>
      <c r="G48" s="618">
        <v>3</v>
      </c>
      <c r="H48" s="619">
        <v>1</v>
      </c>
      <c r="I48" s="618" t="s">
        <v>550</v>
      </c>
      <c r="J48" s="619">
        <v>0</v>
      </c>
      <c r="K48" s="618" t="s">
        <v>550</v>
      </c>
      <c r="L48" s="619">
        <v>0</v>
      </c>
      <c r="M48" s="618" t="s">
        <v>2</v>
      </c>
      <c r="N48" s="283"/>
    </row>
    <row r="49" spans="1:14" ht="14.4" customHeight="1" x14ac:dyDescent="0.3">
      <c r="A49" s="616" t="s">
        <v>2532</v>
      </c>
      <c r="B49" s="617" t="s">
        <v>2533</v>
      </c>
      <c r="C49" s="618">
        <v>148317.84</v>
      </c>
      <c r="D49" s="618">
        <v>108</v>
      </c>
      <c r="E49" s="618">
        <v>38734.05000000001</v>
      </c>
      <c r="F49" s="619">
        <v>0.26115570453291398</v>
      </c>
      <c r="G49" s="618">
        <v>58</v>
      </c>
      <c r="H49" s="619">
        <v>0.53703703703703709</v>
      </c>
      <c r="I49" s="618">
        <v>109583.79000000001</v>
      </c>
      <c r="J49" s="619">
        <v>0.73884429546708619</v>
      </c>
      <c r="K49" s="618">
        <v>50</v>
      </c>
      <c r="L49" s="619">
        <v>0.46296296296296297</v>
      </c>
      <c r="M49" s="618" t="s">
        <v>573</v>
      </c>
      <c r="N49" s="283"/>
    </row>
    <row r="50" spans="1:14" ht="14.4" customHeight="1" x14ac:dyDescent="0.3">
      <c r="A50" s="616" t="s">
        <v>550</v>
      </c>
      <c r="B50" s="617" t="s">
        <v>550</v>
      </c>
      <c r="C50" s="618" t="s">
        <v>550</v>
      </c>
      <c r="D50" s="618" t="s">
        <v>550</v>
      </c>
      <c r="E50" s="618" t="s">
        <v>550</v>
      </c>
      <c r="F50" s="619" t="s">
        <v>550</v>
      </c>
      <c r="G50" s="618" t="s">
        <v>550</v>
      </c>
      <c r="H50" s="619" t="s">
        <v>550</v>
      </c>
      <c r="I50" s="618" t="s">
        <v>550</v>
      </c>
      <c r="J50" s="619" t="s">
        <v>550</v>
      </c>
      <c r="K50" s="618" t="s">
        <v>550</v>
      </c>
      <c r="L50" s="619" t="s">
        <v>550</v>
      </c>
      <c r="M50" s="618" t="s">
        <v>574</v>
      </c>
      <c r="N50" s="283"/>
    </row>
    <row r="51" spans="1:14" ht="14.4" customHeight="1" x14ac:dyDescent="0.3">
      <c r="A51" s="616">
        <v>89301701</v>
      </c>
      <c r="B51" s="617" t="s">
        <v>2515</v>
      </c>
      <c r="C51" s="618">
        <v>5305.73</v>
      </c>
      <c r="D51" s="618">
        <v>37.5</v>
      </c>
      <c r="E51" s="618">
        <v>1705.7800000000002</v>
      </c>
      <c r="F51" s="619">
        <v>0.321497701541541</v>
      </c>
      <c r="G51" s="618">
        <v>22.5</v>
      </c>
      <c r="H51" s="619">
        <v>0.6</v>
      </c>
      <c r="I51" s="618">
        <v>3599.95</v>
      </c>
      <c r="J51" s="619">
        <v>0.67850229845845911</v>
      </c>
      <c r="K51" s="618">
        <v>15</v>
      </c>
      <c r="L51" s="619">
        <v>0.4</v>
      </c>
      <c r="M51" s="618" t="s">
        <v>2</v>
      </c>
      <c r="N51" s="283"/>
    </row>
    <row r="52" spans="1:14" ht="14.4" customHeight="1" x14ac:dyDescent="0.3">
      <c r="A52" s="616">
        <v>89301701</v>
      </c>
      <c r="B52" s="617" t="s">
        <v>2516</v>
      </c>
      <c r="C52" s="618">
        <v>0</v>
      </c>
      <c r="D52" s="618">
        <v>10.5</v>
      </c>
      <c r="E52" s="618">
        <v>0</v>
      </c>
      <c r="F52" s="619" t="s">
        <v>550</v>
      </c>
      <c r="G52" s="618">
        <v>8.5</v>
      </c>
      <c r="H52" s="619">
        <v>0.80952380952380953</v>
      </c>
      <c r="I52" s="618">
        <v>0</v>
      </c>
      <c r="J52" s="619" t="s">
        <v>550</v>
      </c>
      <c r="K52" s="618">
        <v>2</v>
      </c>
      <c r="L52" s="619">
        <v>0.19047619047619047</v>
      </c>
      <c r="M52" s="618" t="s">
        <v>2</v>
      </c>
      <c r="N52" s="283"/>
    </row>
    <row r="53" spans="1:14" ht="14.4" customHeight="1" x14ac:dyDescent="0.3">
      <c r="A53" s="616" t="s">
        <v>2534</v>
      </c>
      <c r="B53" s="617" t="s">
        <v>2535</v>
      </c>
      <c r="C53" s="618">
        <v>5305.73</v>
      </c>
      <c r="D53" s="618">
        <v>48</v>
      </c>
      <c r="E53" s="618">
        <v>1705.7800000000002</v>
      </c>
      <c r="F53" s="619">
        <v>0.321497701541541</v>
      </c>
      <c r="G53" s="618">
        <v>31</v>
      </c>
      <c r="H53" s="619">
        <v>0.64583333333333337</v>
      </c>
      <c r="I53" s="618">
        <v>3599.95</v>
      </c>
      <c r="J53" s="619">
        <v>0.67850229845845911</v>
      </c>
      <c r="K53" s="618">
        <v>17</v>
      </c>
      <c r="L53" s="619">
        <v>0.35416666666666669</v>
      </c>
      <c r="M53" s="618" t="s">
        <v>573</v>
      </c>
      <c r="N53" s="283"/>
    </row>
    <row r="54" spans="1:14" ht="14.4" customHeight="1" x14ac:dyDescent="0.3">
      <c r="A54" s="616" t="s">
        <v>550</v>
      </c>
      <c r="B54" s="617" t="s">
        <v>550</v>
      </c>
      <c r="C54" s="618" t="s">
        <v>550</v>
      </c>
      <c r="D54" s="618" t="s">
        <v>550</v>
      </c>
      <c r="E54" s="618" t="s">
        <v>550</v>
      </c>
      <c r="F54" s="619" t="s">
        <v>550</v>
      </c>
      <c r="G54" s="618" t="s">
        <v>550</v>
      </c>
      <c r="H54" s="619" t="s">
        <v>550</v>
      </c>
      <c r="I54" s="618" t="s">
        <v>550</v>
      </c>
      <c r="J54" s="619" t="s">
        <v>550</v>
      </c>
      <c r="K54" s="618" t="s">
        <v>550</v>
      </c>
      <c r="L54" s="619" t="s">
        <v>550</v>
      </c>
      <c r="M54" s="618" t="s">
        <v>574</v>
      </c>
      <c r="N54" s="283"/>
    </row>
    <row r="55" spans="1:14" ht="14.4" customHeight="1" x14ac:dyDescent="0.3">
      <c r="A55" s="616">
        <v>89301702</v>
      </c>
      <c r="B55" s="617" t="s">
        <v>2515</v>
      </c>
      <c r="C55" s="618">
        <v>598452.59999999986</v>
      </c>
      <c r="D55" s="618">
        <v>269</v>
      </c>
      <c r="E55" s="618">
        <v>366340.06999999989</v>
      </c>
      <c r="F55" s="619">
        <v>0.61214550659484135</v>
      </c>
      <c r="G55" s="618">
        <v>106.5</v>
      </c>
      <c r="H55" s="619">
        <v>0.39591078066914498</v>
      </c>
      <c r="I55" s="618">
        <v>232112.53000000003</v>
      </c>
      <c r="J55" s="619">
        <v>0.38785449340515871</v>
      </c>
      <c r="K55" s="618">
        <v>162.5</v>
      </c>
      <c r="L55" s="619">
        <v>0.60408921933085502</v>
      </c>
      <c r="M55" s="618" t="s">
        <v>2</v>
      </c>
      <c r="N55" s="283"/>
    </row>
    <row r="56" spans="1:14" ht="14.4" customHeight="1" x14ac:dyDescent="0.3">
      <c r="A56" s="616">
        <v>89301702</v>
      </c>
      <c r="B56" s="617" t="s">
        <v>2516</v>
      </c>
      <c r="C56" s="618">
        <v>0</v>
      </c>
      <c r="D56" s="618">
        <v>7</v>
      </c>
      <c r="E56" s="618">
        <v>0</v>
      </c>
      <c r="F56" s="619" t="s">
        <v>550</v>
      </c>
      <c r="G56" s="618">
        <v>6.5</v>
      </c>
      <c r="H56" s="619">
        <v>0.9285714285714286</v>
      </c>
      <c r="I56" s="618">
        <v>0</v>
      </c>
      <c r="J56" s="619" t="s">
        <v>550</v>
      </c>
      <c r="K56" s="618">
        <v>0.5</v>
      </c>
      <c r="L56" s="619">
        <v>7.1428571428571425E-2</v>
      </c>
      <c r="M56" s="618" t="s">
        <v>2</v>
      </c>
      <c r="N56" s="283"/>
    </row>
    <row r="57" spans="1:14" ht="14.4" customHeight="1" x14ac:dyDescent="0.3">
      <c r="A57" s="616">
        <v>89301702</v>
      </c>
      <c r="B57" s="617" t="s">
        <v>2517</v>
      </c>
      <c r="C57" s="618">
        <v>3000</v>
      </c>
      <c r="D57" s="618">
        <v>1</v>
      </c>
      <c r="E57" s="618">
        <v>3000</v>
      </c>
      <c r="F57" s="619">
        <v>1</v>
      </c>
      <c r="G57" s="618">
        <v>1</v>
      </c>
      <c r="H57" s="619">
        <v>1</v>
      </c>
      <c r="I57" s="618" t="s">
        <v>550</v>
      </c>
      <c r="J57" s="619">
        <v>0</v>
      </c>
      <c r="K57" s="618" t="s">
        <v>550</v>
      </c>
      <c r="L57" s="619">
        <v>0</v>
      </c>
      <c r="M57" s="618" t="s">
        <v>2</v>
      </c>
      <c r="N57" s="283"/>
    </row>
    <row r="58" spans="1:14" ht="14.4" customHeight="1" x14ac:dyDescent="0.3">
      <c r="A58" s="616" t="s">
        <v>2536</v>
      </c>
      <c r="B58" s="617" t="s">
        <v>2537</v>
      </c>
      <c r="C58" s="618">
        <v>601452.59999999986</v>
      </c>
      <c r="D58" s="618">
        <v>277</v>
      </c>
      <c r="E58" s="618">
        <v>369340.06999999989</v>
      </c>
      <c r="F58" s="619">
        <v>0.6140800954223159</v>
      </c>
      <c r="G58" s="618">
        <v>114</v>
      </c>
      <c r="H58" s="619">
        <v>0.41155234657039713</v>
      </c>
      <c r="I58" s="618">
        <v>232112.53000000003</v>
      </c>
      <c r="J58" s="619">
        <v>0.38591990457768421</v>
      </c>
      <c r="K58" s="618">
        <v>163</v>
      </c>
      <c r="L58" s="619">
        <v>0.58844765342960292</v>
      </c>
      <c r="M58" s="618" t="s">
        <v>573</v>
      </c>
      <c r="N58" s="283"/>
    </row>
    <row r="59" spans="1:14" ht="14.4" customHeight="1" x14ac:dyDescent="0.3">
      <c r="A59" s="616" t="s">
        <v>550</v>
      </c>
      <c r="B59" s="617" t="s">
        <v>550</v>
      </c>
      <c r="C59" s="618" t="s">
        <v>550</v>
      </c>
      <c r="D59" s="618" t="s">
        <v>550</v>
      </c>
      <c r="E59" s="618" t="s">
        <v>550</v>
      </c>
      <c r="F59" s="619" t="s">
        <v>550</v>
      </c>
      <c r="G59" s="618" t="s">
        <v>550</v>
      </c>
      <c r="H59" s="619" t="s">
        <v>550</v>
      </c>
      <c r="I59" s="618" t="s">
        <v>550</v>
      </c>
      <c r="J59" s="619" t="s">
        <v>550</v>
      </c>
      <c r="K59" s="618" t="s">
        <v>550</v>
      </c>
      <c r="L59" s="619" t="s">
        <v>550</v>
      </c>
      <c r="M59" s="618" t="s">
        <v>574</v>
      </c>
      <c r="N59" s="283"/>
    </row>
    <row r="60" spans="1:14" ht="14.4" customHeight="1" x14ac:dyDescent="0.3">
      <c r="A60" s="616">
        <v>89301703</v>
      </c>
      <c r="B60" s="617" t="s">
        <v>2515</v>
      </c>
      <c r="C60" s="618">
        <v>42938.03</v>
      </c>
      <c r="D60" s="618">
        <v>52.5</v>
      </c>
      <c r="E60" s="618">
        <v>15616.009999999998</v>
      </c>
      <c r="F60" s="619">
        <v>0.36368715565199428</v>
      </c>
      <c r="G60" s="618">
        <v>16</v>
      </c>
      <c r="H60" s="619">
        <v>0.30476190476190479</v>
      </c>
      <c r="I60" s="618">
        <v>27322.020000000004</v>
      </c>
      <c r="J60" s="619">
        <v>0.63631284434800583</v>
      </c>
      <c r="K60" s="618">
        <v>36.5</v>
      </c>
      <c r="L60" s="619">
        <v>0.69523809523809521</v>
      </c>
      <c r="M60" s="618" t="s">
        <v>2</v>
      </c>
      <c r="N60" s="283"/>
    </row>
    <row r="61" spans="1:14" ht="14.4" customHeight="1" x14ac:dyDescent="0.3">
      <c r="A61" s="616">
        <v>89301703</v>
      </c>
      <c r="B61" s="617" t="s">
        <v>2516</v>
      </c>
      <c r="C61" s="618">
        <v>0</v>
      </c>
      <c r="D61" s="618">
        <v>18.5</v>
      </c>
      <c r="E61" s="618">
        <v>0</v>
      </c>
      <c r="F61" s="619" t="s">
        <v>550</v>
      </c>
      <c r="G61" s="618">
        <v>10</v>
      </c>
      <c r="H61" s="619">
        <v>0.54054054054054057</v>
      </c>
      <c r="I61" s="618">
        <v>0</v>
      </c>
      <c r="J61" s="619" t="s">
        <v>550</v>
      </c>
      <c r="K61" s="618">
        <v>8.5</v>
      </c>
      <c r="L61" s="619">
        <v>0.45945945945945948</v>
      </c>
      <c r="M61" s="618" t="s">
        <v>2</v>
      </c>
      <c r="N61" s="283"/>
    </row>
    <row r="62" spans="1:14" ht="14.4" customHeight="1" x14ac:dyDescent="0.3">
      <c r="A62" s="616" t="s">
        <v>2538</v>
      </c>
      <c r="B62" s="617" t="s">
        <v>2539</v>
      </c>
      <c r="C62" s="618">
        <v>42938.03</v>
      </c>
      <c r="D62" s="618">
        <v>71</v>
      </c>
      <c r="E62" s="618">
        <v>15616.009999999998</v>
      </c>
      <c r="F62" s="619">
        <v>0.36368715565199428</v>
      </c>
      <c r="G62" s="618">
        <v>26</v>
      </c>
      <c r="H62" s="619">
        <v>0.36619718309859156</v>
      </c>
      <c r="I62" s="618">
        <v>27322.020000000004</v>
      </c>
      <c r="J62" s="619">
        <v>0.63631284434800583</v>
      </c>
      <c r="K62" s="618">
        <v>45</v>
      </c>
      <c r="L62" s="619">
        <v>0.63380281690140849</v>
      </c>
      <c r="M62" s="618" t="s">
        <v>573</v>
      </c>
      <c r="N62" s="283"/>
    </row>
    <row r="63" spans="1:14" ht="14.4" customHeight="1" x14ac:dyDescent="0.3">
      <c r="A63" s="616" t="s">
        <v>550</v>
      </c>
      <c r="B63" s="617" t="s">
        <v>550</v>
      </c>
      <c r="C63" s="618" t="s">
        <v>550</v>
      </c>
      <c r="D63" s="618" t="s">
        <v>550</v>
      </c>
      <c r="E63" s="618" t="s">
        <v>550</v>
      </c>
      <c r="F63" s="619" t="s">
        <v>550</v>
      </c>
      <c r="G63" s="618" t="s">
        <v>550</v>
      </c>
      <c r="H63" s="619" t="s">
        <v>550</v>
      </c>
      <c r="I63" s="618" t="s">
        <v>550</v>
      </c>
      <c r="J63" s="619" t="s">
        <v>550</v>
      </c>
      <c r="K63" s="618" t="s">
        <v>550</v>
      </c>
      <c r="L63" s="619" t="s">
        <v>550</v>
      </c>
      <c r="M63" s="618" t="s">
        <v>574</v>
      </c>
      <c r="N63" s="283"/>
    </row>
    <row r="64" spans="1:14" ht="14.4" customHeight="1" x14ac:dyDescent="0.3">
      <c r="A64" s="616">
        <v>89301705</v>
      </c>
      <c r="B64" s="617" t="s">
        <v>2515</v>
      </c>
      <c r="C64" s="618">
        <v>4055.5600000000004</v>
      </c>
      <c r="D64" s="618">
        <v>44</v>
      </c>
      <c r="E64" s="618">
        <v>37.1</v>
      </c>
      <c r="F64" s="619">
        <v>9.1479351803450074E-3</v>
      </c>
      <c r="G64" s="618">
        <v>3</v>
      </c>
      <c r="H64" s="619">
        <v>6.8181818181818177E-2</v>
      </c>
      <c r="I64" s="618">
        <v>4018.4600000000005</v>
      </c>
      <c r="J64" s="619">
        <v>0.99085206481965504</v>
      </c>
      <c r="K64" s="618">
        <v>41</v>
      </c>
      <c r="L64" s="619">
        <v>0.93181818181818177</v>
      </c>
      <c r="M64" s="618" t="s">
        <v>2</v>
      </c>
      <c r="N64" s="283"/>
    </row>
    <row r="65" spans="1:14" ht="14.4" customHeight="1" x14ac:dyDescent="0.3">
      <c r="A65" s="616" t="s">
        <v>2540</v>
      </c>
      <c r="B65" s="617" t="s">
        <v>2541</v>
      </c>
      <c r="C65" s="618">
        <v>4055.5600000000004</v>
      </c>
      <c r="D65" s="618">
        <v>44</v>
      </c>
      <c r="E65" s="618">
        <v>37.1</v>
      </c>
      <c r="F65" s="619">
        <v>9.1479351803450074E-3</v>
      </c>
      <c r="G65" s="618">
        <v>3</v>
      </c>
      <c r="H65" s="619">
        <v>6.8181818181818177E-2</v>
      </c>
      <c r="I65" s="618">
        <v>4018.4600000000005</v>
      </c>
      <c r="J65" s="619">
        <v>0.99085206481965504</v>
      </c>
      <c r="K65" s="618">
        <v>41</v>
      </c>
      <c r="L65" s="619">
        <v>0.93181818181818177</v>
      </c>
      <c r="M65" s="618" t="s">
        <v>573</v>
      </c>
      <c r="N65" s="283"/>
    </row>
    <row r="66" spans="1:14" ht="14.4" customHeight="1" x14ac:dyDescent="0.3">
      <c r="A66" s="616" t="s">
        <v>550</v>
      </c>
      <c r="B66" s="617" t="s">
        <v>550</v>
      </c>
      <c r="C66" s="618" t="s">
        <v>550</v>
      </c>
      <c r="D66" s="618" t="s">
        <v>550</v>
      </c>
      <c r="E66" s="618" t="s">
        <v>550</v>
      </c>
      <c r="F66" s="619" t="s">
        <v>550</v>
      </c>
      <c r="G66" s="618" t="s">
        <v>550</v>
      </c>
      <c r="H66" s="619" t="s">
        <v>550</v>
      </c>
      <c r="I66" s="618" t="s">
        <v>550</v>
      </c>
      <c r="J66" s="619" t="s">
        <v>550</v>
      </c>
      <c r="K66" s="618" t="s">
        <v>550</v>
      </c>
      <c r="L66" s="619" t="s">
        <v>550</v>
      </c>
      <c r="M66" s="618" t="s">
        <v>574</v>
      </c>
      <c r="N66" s="283"/>
    </row>
    <row r="67" spans="1:14" ht="14.4" customHeight="1" x14ac:dyDescent="0.3">
      <c r="A67" s="616">
        <v>89871107</v>
      </c>
      <c r="B67" s="617" t="s">
        <v>2515</v>
      </c>
      <c r="C67" s="618">
        <v>32448.089999999993</v>
      </c>
      <c r="D67" s="618">
        <v>266</v>
      </c>
      <c r="E67" s="618">
        <v>407.29999999999995</v>
      </c>
      <c r="F67" s="619">
        <v>1.2552356702659542E-2</v>
      </c>
      <c r="G67" s="618">
        <v>5</v>
      </c>
      <c r="H67" s="619">
        <v>1.8796992481203006E-2</v>
      </c>
      <c r="I67" s="618">
        <v>32040.789999999994</v>
      </c>
      <c r="J67" s="619">
        <v>0.98744764329734047</v>
      </c>
      <c r="K67" s="618">
        <v>261</v>
      </c>
      <c r="L67" s="619">
        <v>0.98120300751879697</v>
      </c>
      <c r="M67" s="618" t="s">
        <v>2</v>
      </c>
      <c r="N67" s="283"/>
    </row>
    <row r="68" spans="1:14" ht="14.4" customHeight="1" x14ac:dyDescent="0.3">
      <c r="A68" s="616" t="s">
        <v>2542</v>
      </c>
      <c r="B68" s="617" t="s">
        <v>2543</v>
      </c>
      <c r="C68" s="618">
        <v>32448.089999999993</v>
      </c>
      <c r="D68" s="618">
        <v>266</v>
      </c>
      <c r="E68" s="618">
        <v>407.29999999999995</v>
      </c>
      <c r="F68" s="619">
        <v>1.2552356702659542E-2</v>
      </c>
      <c r="G68" s="618">
        <v>5</v>
      </c>
      <c r="H68" s="619">
        <v>1.8796992481203006E-2</v>
      </c>
      <c r="I68" s="618">
        <v>32040.789999999994</v>
      </c>
      <c r="J68" s="619">
        <v>0.98744764329734047</v>
      </c>
      <c r="K68" s="618">
        <v>261</v>
      </c>
      <c r="L68" s="619">
        <v>0.98120300751879697</v>
      </c>
      <c r="M68" s="618" t="s">
        <v>573</v>
      </c>
      <c r="N68" s="283"/>
    </row>
    <row r="69" spans="1:14" ht="14.4" customHeight="1" x14ac:dyDescent="0.3">
      <c r="A69" s="616" t="s">
        <v>550</v>
      </c>
      <c r="B69" s="617" t="s">
        <v>550</v>
      </c>
      <c r="C69" s="618" t="s">
        <v>550</v>
      </c>
      <c r="D69" s="618" t="s">
        <v>550</v>
      </c>
      <c r="E69" s="618" t="s">
        <v>550</v>
      </c>
      <c r="F69" s="619" t="s">
        <v>550</v>
      </c>
      <c r="G69" s="618" t="s">
        <v>550</v>
      </c>
      <c r="H69" s="619" t="s">
        <v>550</v>
      </c>
      <c r="I69" s="618" t="s">
        <v>550</v>
      </c>
      <c r="J69" s="619" t="s">
        <v>550</v>
      </c>
      <c r="K69" s="618" t="s">
        <v>550</v>
      </c>
      <c r="L69" s="619" t="s">
        <v>550</v>
      </c>
      <c r="M69" s="618" t="s">
        <v>574</v>
      </c>
      <c r="N69" s="283"/>
    </row>
    <row r="70" spans="1:14" ht="14.4" customHeight="1" x14ac:dyDescent="0.3">
      <c r="A70" s="616" t="s">
        <v>549</v>
      </c>
      <c r="B70" s="617" t="s">
        <v>2544</v>
      </c>
      <c r="C70" s="618">
        <v>6701629.9999999981</v>
      </c>
      <c r="D70" s="618">
        <v>3132</v>
      </c>
      <c r="E70" s="618">
        <v>2914729.919999999</v>
      </c>
      <c r="F70" s="619">
        <v>0.43492850545315093</v>
      </c>
      <c r="G70" s="618">
        <v>1131</v>
      </c>
      <c r="H70" s="619">
        <v>0.3611111111111111</v>
      </c>
      <c r="I70" s="618">
        <v>3786900.0799999996</v>
      </c>
      <c r="J70" s="619">
        <v>0.56507149454684913</v>
      </c>
      <c r="K70" s="618">
        <v>2001</v>
      </c>
      <c r="L70" s="619">
        <v>0.63888888888888884</v>
      </c>
      <c r="M70" s="618" t="s">
        <v>570</v>
      </c>
      <c r="N70" s="283"/>
    </row>
  </sheetData>
  <autoFilter ref="A4:M4"/>
  <mergeCells count="4">
    <mergeCell ref="E3:H3"/>
    <mergeCell ref="C3:D3"/>
    <mergeCell ref="I3:L3"/>
    <mergeCell ref="A1:L1"/>
  </mergeCells>
  <conditionalFormatting sqref="F4 F10 F71:F1048576">
    <cfRule type="cellIs" dxfId="48" priority="15" stopIfTrue="1" operator="lessThan">
      <formula>0.6</formula>
    </cfRule>
  </conditionalFormatting>
  <conditionalFormatting sqref="B5:B9">
    <cfRule type="expression" dxfId="47" priority="10">
      <formula>AND(LEFT(M5,6)&lt;&gt;"mezera",M5&lt;&gt;"")</formula>
    </cfRule>
  </conditionalFormatting>
  <conditionalFormatting sqref="A5:A9">
    <cfRule type="expression" dxfId="46" priority="8">
      <formula>AND(M5&lt;&gt;"",M5&lt;&gt;"mezeraKL")</formula>
    </cfRule>
  </conditionalFormatting>
  <conditionalFormatting sqref="F5:F9">
    <cfRule type="cellIs" dxfId="45" priority="7" operator="lessThan">
      <formula>0.6</formula>
    </cfRule>
  </conditionalFormatting>
  <conditionalFormatting sqref="B5:L9">
    <cfRule type="expression" dxfId="44" priority="9">
      <formula>OR($M5="KL",$M5="SumaKL")</formula>
    </cfRule>
    <cfRule type="expression" dxfId="43" priority="11">
      <formula>$M5="SumaNS"</formula>
    </cfRule>
  </conditionalFormatting>
  <conditionalFormatting sqref="A5:L9">
    <cfRule type="expression" dxfId="42" priority="12">
      <formula>$M5&lt;&gt;""</formula>
    </cfRule>
  </conditionalFormatting>
  <conditionalFormatting sqref="B11:B70">
    <cfRule type="expression" dxfId="41" priority="4">
      <formula>AND(LEFT(M11,6)&lt;&gt;"mezera",M11&lt;&gt;"")</formula>
    </cfRule>
  </conditionalFormatting>
  <conditionalFormatting sqref="A11:A70">
    <cfRule type="expression" dxfId="40" priority="2">
      <formula>AND(M11&lt;&gt;"",M11&lt;&gt;"mezeraKL")</formula>
    </cfRule>
  </conditionalFormatting>
  <conditionalFormatting sqref="F11:F70">
    <cfRule type="cellIs" dxfId="39" priority="1" operator="lessThan">
      <formula>0.6</formula>
    </cfRule>
  </conditionalFormatting>
  <conditionalFormatting sqref="B11:L70">
    <cfRule type="expression" dxfId="38" priority="3">
      <formula>OR($M11="KL",$M11="SumaKL")</formula>
    </cfRule>
    <cfRule type="expression" dxfId="37" priority="5">
      <formula>$M11="SumaNS"</formula>
    </cfRule>
  </conditionalFormatting>
  <conditionalFormatting sqref="A11:L70">
    <cfRule type="expression" dxfId="36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60" customWidth="1"/>
    <col min="2" max="2" width="11.109375" style="343" bestFit="1" customWidth="1"/>
    <col min="3" max="3" width="11.109375" style="260" hidden="1" customWidth="1"/>
    <col min="4" max="4" width="7.33203125" style="343" bestFit="1" customWidth="1"/>
    <col min="5" max="5" width="7.33203125" style="260" hidden="1" customWidth="1"/>
    <col min="6" max="6" width="11.109375" style="343" bestFit="1" customWidth="1"/>
    <col min="7" max="7" width="5.33203125" style="346" customWidth="1"/>
    <col min="8" max="8" width="7.33203125" style="343" bestFit="1" customWidth="1"/>
    <col min="9" max="9" width="5.33203125" style="346" customWidth="1"/>
    <col min="10" max="10" width="11.109375" style="343" customWidth="1"/>
    <col min="11" max="11" width="5.33203125" style="346" customWidth="1"/>
    <col min="12" max="12" width="7.33203125" style="343" customWidth="1"/>
    <col min="13" max="13" width="5.33203125" style="346" customWidth="1"/>
    <col min="14" max="14" width="0" style="260" hidden="1" customWidth="1"/>
    <col min="15" max="16384" width="8.88671875" style="260"/>
  </cols>
  <sheetData>
    <row r="1" spans="1:13" ht="18.600000000000001" customHeight="1" thickBot="1" x14ac:dyDescent="0.4">
      <c r="A1" s="494" t="s">
        <v>196</v>
      </c>
      <c r="B1" s="494"/>
      <c r="C1" s="494"/>
      <c r="D1" s="494"/>
      <c r="E1" s="494"/>
      <c r="F1" s="494"/>
      <c r="G1" s="494"/>
      <c r="H1" s="494"/>
      <c r="I1" s="494"/>
      <c r="J1" s="463"/>
      <c r="K1" s="463"/>
      <c r="L1" s="463"/>
      <c r="M1" s="463"/>
    </row>
    <row r="2" spans="1:13" ht="14.4" customHeight="1" thickBot="1" x14ac:dyDescent="0.35">
      <c r="A2" s="389" t="s">
        <v>298</v>
      </c>
      <c r="B2" s="350"/>
      <c r="C2" s="342"/>
      <c r="D2" s="350"/>
      <c r="E2" s="342"/>
      <c r="F2" s="350"/>
      <c r="G2" s="351"/>
      <c r="H2" s="350"/>
      <c r="I2" s="351"/>
    </row>
    <row r="3" spans="1:13" ht="14.4" customHeight="1" thickBot="1" x14ac:dyDescent="0.35">
      <c r="A3" s="275"/>
      <c r="B3" s="505" t="s">
        <v>18</v>
      </c>
      <c r="C3" s="507"/>
      <c r="D3" s="504"/>
      <c r="E3" s="274"/>
      <c r="F3" s="504" t="s">
        <v>19</v>
      </c>
      <c r="G3" s="504"/>
      <c r="H3" s="504"/>
      <c r="I3" s="504"/>
      <c r="J3" s="504" t="s">
        <v>195</v>
      </c>
      <c r="K3" s="504"/>
      <c r="L3" s="504"/>
      <c r="M3" s="506"/>
    </row>
    <row r="4" spans="1:13" ht="14.4" customHeight="1" thickBot="1" x14ac:dyDescent="0.35">
      <c r="A4" s="664" t="s">
        <v>171</v>
      </c>
      <c r="B4" s="668" t="s">
        <v>22</v>
      </c>
      <c r="C4" s="669"/>
      <c r="D4" s="668" t="s">
        <v>23</v>
      </c>
      <c r="E4" s="669"/>
      <c r="F4" s="668" t="s">
        <v>22</v>
      </c>
      <c r="G4" s="678" t="s">
        <v>5</v>
      </c>
      <c r="H4" s="668" t="s">
        <v>23</v>
      </c>
      <c r="I4" s="678" t="s">
        <v>5</v>
      </c>
      <c r="J4" s="668" t="s">
        <v>22</v>
      </c>
      <c r="K4" s="678" t="s">
        <v>5</v>
      </c>
      <c r="L4" s="668" t="s">
        <v>23</v>
      </c>
      <c r="M4" s="679" t="s">
        <v>5</v>
      </c>
    </row>
    <row r="5" spans="1:13" ht="14.4" customHeight="1" x14ac:dyDescent="0.3">
      <c r="A5" s="665" t="s">
        <v>2545</v>
      </c>
      <c r="B5" s="670">
        <v>335186.43</v>
      </c>
      <c r="C5" s="626">
        <v>1</v>
      </c>
      <c r="D5" s="675">
        <v>66</v>
      </c>
      <c r="E5" s="685" t="s">
        <v>2545</v>
      </c>
      <c r="F5" s="670">
        <v>317994.46999999997</v>
      </c>
      <c r="G5" s="647">
        <v>0.94870926009743284</v>
      </c>
      <c r="H5" s="629">
        <v>41</v>
      </c>
      <c r="I5" s="681">
        <v>0.62121212121212122</v>
      </c>
      <c r="J5" s="688">
        <v>17191.960000000003</v>
      </c>
      <c r="K5" s="647">
        <v>5.1290739902567065E-2</v>
      </c>
      <c r="L5" s="629">
        <v>25</v>
      </c>
      <c r="M5" s="681">
        <v>0.37878787878787878</v>
      </c>
    </row>
    <row r="6" spans="1:13" ht="14.4" customHeight="1" x14ac:dyDescent="0.3">
      <c r="A6" s="666" t="s">
        <v>2546</v>
      </c>
      <c r="B6" s="237">
        <v>591.74</v>
      </c>
      <c r="C6" s="671">
        <v>1</v>
      </c>
      <c r="D6" s="676">
        <v>5</v>
      </c>
      <c r="E6" s="686" t="s">
        <v>2546</v>
      </c>
      <c r="F6" s="237"/>
      <c r="G6" s="682">
        <v>0</v>
      </c>
      <c r="H6" s="238"/>
      <c r="I6" s="242">
        <v>0</v>
      </c>
      <c r="J6" s="689">
        <v>591.74</v>
      </c>
      <c r="K6" s="682">
        <v>1</v>
      </c>
      <c r="L6" s="238">
        <v>5</v>
      </c>
      <c r="M6" s="242">
        <v>1</v>
      </c>
    </row>
    <row r="7" spans="1:13" ht="14.4" customHeight="1" x14ac:dyDescent="0.3">
      <c r="A7" s="666" t="s">
        <v>2547</v>
      </c>
      <c r="B7" s="237">
        <v>173.48000000000002</v>
      </c>
      <c r="C7" s="671">
        <v>1</v>
      </c>
      <c r="D7" s="676">
        <v>2</v>
      </c>
      <c r="E7" s="686" t="s">
        <v>2547</v>
      </c>
      <c r="F7" s="237"/>
      <c r="G7" s="682">
        <v>0</v>
      </c>
      <c r="H7" s="238"/>
      <c r="I7" s="242">
        <v>0</v>
      </c>
      <c r="J7" s="689">
        <v>173.48000000000002</v>
      </c>
      <c r="K7" s="682">
        <v>1</v>
      </c>
      <c r="L7" s="238">
        <v>2</v>
      </c>
      <c r="M7" s="242">
        <v>1</v>
      </c>
    </row>
    <row r="8" spans="1:13" ht="14.4" customHeight="1" x14ac:dyDescent="0.3">
      <c r="A8" s="666" t="s">
        <v>2548</v>
      </c>
      <c r="B8" s="237">
        <v>359.42999999999995</v>
      </c>
      <c r="C8" s="671">
        <v>1</v>
      </c>
      <c r="D8" s="676">
        <v>5</v>
      </c>
      <c r="E8" s="686" t="s">
        <v>2548</v>
      </c>
      <c r="F8" s="237">
        <v>91.14</v>
      </c>
      <c r="G8" s="682">
        <v>0.25356814957015278</v>
      </c>
      <c r="H8" s="238">
        <v>2</v>
      </c>
      <c r="I8" s="242">
        <v>0.4</v>
      </c>
      <c r="J8" s="689">
        <v>268.28999999999996</v>
      </c>
      <c r="K8" s="682">
        <v>0.74643185042984728</v>
      </c>
      <c r="L8" s="238">
        <v>3</v>
      </c>
      <c r="M8" s="242">
        <v>0.6</v>
      </c>
    </row>
    <row r="9" spans="1:13" ht="14.4" customHeight="1" x14ac:dyDescent="0.3">
      <c r="A9" s="666" t="s">
        <v>2549</v>
      </c>
      <c r="B9" s="237">
        <v>977.54</v>
      </c>
      <c r="C9" s="671">
        <v>1</v>
      </c>
      <c r="D9" s="676">
        <v>5</v>
      </c>
      <c r="E9" s="686" t="s">
        <v>2549</v>
      </c>
      <c r="F9" s="237">
        <v>977.54</v>
      </c>
      <c r="G9" s="682">
        <v>1</v>
      </c>
      <c r="H9" s="238">
        <v>3</v>
      </c>
      <c r="I9" s="242">
        <v>0.6</v>
      </c>
      <c r="J9" s="689">
        <v>0</v>
      </c>
      <c r="K9" s="682">
        <v>0</v>
      </c>
      <c r="L9" s="238">
        <v>2</v>
      </c>
      <c r="M9" s="242">
        <v>0.4</v>
      </c>
    </row>
    <row r="10" spans="1:13" ht="14.4" customHeight="1" x14ac:dyDescent="0.3">
      <c r="A10" s="666" t="s">
        <v>2550</v>
      </c>
      <c r="B10" s="237">
        <v>529.70000000000005</v>
      </c>
      <c r="C10" s="671">
        <v>1</v>
      </c>
      <c r="D10" s="676">
        <v>12</v>
      </c>
      <c r="E10" s="686" t="s">
        <v>2550</v>
      </c>
      <c r="F10" s="237">
        <v>308.95</v>
      </c>
      <c r="G10" s="682">
        <v>0.58325467245610718</v>
      </c>
      <c r="H10" s="238">
        <v>5</v>
      </c>
      <c r="I10" s="242">
        <v>0.41666666666666669</v>
      </c>
      <c r="J10" s="689">
        <v>220.75</v>
      </c>
      <c r="K10" s="682">
        <v>0.41674532754389271</v>
      </c>
      <c r="L10" s="238">
        <v>7</v>
      </c>
      <c r="M10" s="242">
        <v>0.58333333333333337</v>
      </c>
    </row>
    <row r="11" spans="1:13" ht="14.4" customHeight="1" x14ac:dyDescent="0.3">
      <c r="A11" s="666" t="s">
        <v>2551</v>
      </c>
      <c r="B11" s="237">
        <v>19560.93</v>
      </c>
      <c r="C11" s="671">
        <v>1</v>
      </c>
      <c r="D11" s="676">
        <v>49</v>
      </c>
      <c r="E11" s="686" t="s">
        <v>2551</v>
      </c>
      <c r="F11" s="237">
        <v>15148.46</v>
      </c>
      <c r="G11" s="682">
        <v>0.77442432440584363</v>
      </c>
      <c r="H11" s="238">
        <v>20</v>
      </c>
      <c r="I11" s="242">
        <v>0.40816326530612246</v>
      </c>
      <c r="J11" s="689">
        <v>4412.47</v>
      </c>
      <c r="K11" s="682">
        <v>0.22557567559415631</v>
      </c>
      <c r="L11" s="238">
        <v>29</v>
      </c>
      <c r="M11" s="242">
        <v>0.59183673469387754</v>
      </c>
    </row>
    <row r="12" spans="1:13" ht="14.4" customHeight="1" x14ac:dyDescent="0.3">
      <c r="A12" s="666" t="s">
        <v>2552</v>
      </c>
      <c r="B12" s="237">
        <v>85681.700000000012</v>
      </c>
      <c r="C12" s="671">
        <v>1</v>
      </c>
      <c r="D12" s="676">
        <v>133</v>
      </c>
      <c r="E12" s="686" t="s">
        <v>2552</v>
      </c>
      <c r="F12" s="237">
        <v>31592.780000000006</v>
      </c>
      <c r="G12" s="682">
        <v>0.36872260937866547</v>
      </c>
      <c r="H12" s="238">
        <v>41</v>
      </c>
      <c r="I12" s="242">
        <v>0.30827067669172931</v>
      </c>
      <c r="J12" s="689">
        <v>54088.92</v>
      </c>
      <c r="K12" s="682">
        <v>0.63127739062133448</v>
      </c>
      <c r="L12" s="238">
        <v>92</v>
      </c>
      <c r="M12" s="242">
        <v>0.69172932330827064</v>
      </c>
    </row>
    <row r="13" spans="1:13" ht="14.4" customHeight="1" x14ac:dyDescent="0.3">
      <c r="A13" s="666" t="s">
        <v>2553</v>
      </c>
      <c r="B13" s="237">
        <v>354344.34000000008</v>
      </c>
      <c r="C13" s="671">
        <v>1</v>
      </c>
      <c r="D13" s="676">
        <v>262</v>
      </c>
      <c r="E13" s="686" t="s">
        <v>2553</v>
      </c>
      <c r="F13" s="237">
        <v>190427.68000000002</v>
      </c>
      <c r="G13" s="682">
        <v>0.53740855575680979</v>
      </c>
      <c r="H13" s="238">
        <v>89</v>
      </c>
      <c r="I13" s="242">
        <v>0.33969465648854963</v>
      </c>
      <c r="J13" s="689">
        <v>163916.66000000006</v>
      </c>
      <c r="K13" s="682">
        <v>0.46259144424319015</v>
      </c>
      <c r="L13" s="238">
        <v>173</v>
      </c>
      <c r="M13" s="242">
        <v>0.66030534351145043</v>
      </c>
    </row>
    <row r="14" spans="1:13" ht="14.4" customHeight="1" x14ac:dyDescent="0.3">
      <c r="A14" s="666" t="s">
        <v>2554</v>
      </c>
      <c r="B14" s="237">
        <v>629625.96000000008</v>
      </c>
      <c r="C14" s="671">
        <v>1</v>
      </c>
      <c r="D14" s="676">
        <v>113</v>
      </c>
      <c r="E14" s="686" t="s">
        <v>2554</v>
      </c>
      <c r="F14" s="237">
        <v>52522.149999999994</v>
      </c>
      <c r="G14" s="682">
        <v>8.3418018532780941E-2</v>
      </c>
      <c r="H14" s="238">
        <v>22</v>
      </c>
      <c r="I14" s="242">
        <v>0.19469026548672566</v>
      </c>
      <c r="J14" s="689">
        <v>577103.81000000006</v>
      </c>
      <c r="K14" s="682">
        <v>0.91658198146721903</v>
      </c>
      <c r="L14" s="238">
        <v>91</v>
      </c>
      <c r="M14" s="242">
        <v>0.80530973451327437</v>
      </c>
    </row>
    <row r="15" spans="1:13" ht="14.4" customHeight="1" x14ac:dyDescent="0.3">
      <c r="A15" s="666" t="s">
        <v>2555</v>
      </c>
      <c r="B15" s="237">
        <v>6789.8199999999988</v>
      </c>
      <c r="C15" s="671">
        <v>1</v>
      </c>
      <c r="D15" s="676">
        <v>17</v>
      </c>
      <c r="E15" s="686" t="s">
        <v>2555</v>
      </c>
      <c r="F15" s="237">
        <v>138.16</v>
      </c>
      <c r="G15" s="682">
        <v>2.0348109375506275E-2</v>
      </c>
      <c r="H15" s="238">
        <v>2</v>
      </c>
      <c r="I15" s="242">
        <v>0.11764705882352941</v>
      </c>
      <c r="J15" s="689">
        <v>6651.6599999999989</v>
      </c>
      <c r="K15" s="682">
        <v>0.97965189062449376</v>
      </c>
      <c r="L15" s="238">
        <v>15</v>
      </c>
      <c r="M15" s="242">
        <v>0.88235294117647056</v>
      </c>
    </row>
    <row r="16" spans="1:13" ht="14.4" customHeight="1" x14ac:dyDescent="0.3">
      <c r="A16" s="666" t="s">
        <v>2556</v>
      </c>
      <c r="B16" s="237">
        <v>2210.34</v>
      </c>
      <c r="C16" s="671">
        <v>1</v>
      </c>
      <c r="D16" s="676">
        <v>25</v>
      </c>
      <c r="E16" s="686" t="s">
        <v>2556</v>
      </c>
      <c r="F16" s="237">
        <v>1309.25</v>
      </c>
      <c r="G16" s="682">
        <v>0.59232968683550946</v>
      </c>
      <c r="H16" s="238">
        <v>9</v>
      </c>
      <c r="I16" s="242">
        <v>0.36</v>
      </c>
      <c r="J16" s="689">
        <v>901.09</v>
      </c>
      <c r="K16" s="682">
        <v>0.40767031316449054</v>
      </c>
      <c r="L16" s="238">
        <v>16</v>
      </c>
      <c r="M16" s="242">
        <v>0.64</v>
      </c>
    </row>
    <row r="17" spans="1:13" ht="14.4" customHeight="1" x14ac:dyDescent="0.3">
      <c r="A17" s="666" t="s">
        <v>2557</v>
      </c>
      <c r="B17" s="237">
        <v>729.82999999999993</v>
      </c>
      <c r="C17" s="671">
        <v>1</v>
      </c>
      <c r="D17" s="676">
        <v>11</v>
      </c>
      <c r="E17" s="686" t="s">
        <v>2557</v>
      </c>
      <c r="F17" s="237">
        <v>42.18</v>
      </c>
      <c r="G17" s="682">
        <v>5.7794280859926286E-2</v>
      </c>
      <c r="H17" s="238">
        <v>1</v>
      </c>
      <c r="I17" s="242">
        <v>9.0909090909090912E-2</v>
      </c>
      <c r="J17" s="689">
        <v>687.65</v>
      </c>
      <c r="K17" s="682">
        <v>0.94220571914007378</v>
      </c>
      <c r="L17" s="238">
        <v>10</v>
      </c>
      <c r="M17" s="242">
        <v>0.90909090909090906</v>
      </c>
    </row>
    <row r="18" spans="1:13" ht="14.4" customHeight="1" x14ac:dyDescent="0.3">
      <c r="A18" s="666" t="s">
        <v>2558</v>
      </c>
      <c r="B18" s="237">
        <v>302122.35000000003</v>
      </c>
      <c r="C18" s="671">
        <v>1</v>
      </c>
      <c r="D18" s="676">
        <v>154</v>
      </c>
      <c r="E18" s="686" t="s">
        <v>2558</v>
      </c>
      <c r="F18" s="237">
        <v>186469.15000000002</v>
      </c>
      <c r="G18" s="682">
        <v>0.61719746983299983</v>
      </c>
      <c r="H18" s="238">
        <v>62</v>
      </c>
      <c r="I18" s="242">
        <v>0.40259740259740262</v>
      </c>
      <c r="J18" s="689">
        <v>115653.20000000001</v>
      </c>
      <c r="K18" s="682">
        <v>0.38280253016700022</v>
      </c>
      <c r="L18" s="238">
        <v>92</v>
      </c>
      <c r="M18" s="242">
        <v>0.59740259740259738</v>
      </c>
    </row>
    <row r="19" spans="1:13" ht="14.4" customHeight="1" x14ac:dyDescent="0.3">
      <c r="A19" s="666" t="s">
        <v>2559</v>
      </c>
      <c r="B19" s="237">
        <v>2793.94</v>
      </c>
      <c r="C19" s="671">
        <v>1</v>
      </c>
      <c r="D19" s="676">
        <v>36</v>
      </c>
      <c r="E19" s="686" t="s">
        <v>2559</v>
      </c>
      <c r="F19" s="237">
        <v>513.05000000000007</v>
      </c>
      <c r="G19" s="682">
        <v>0.18362956971159011</v>
      </c>
      <c r="H19" s="238">
        <v>23</v>
      </c>
      <c r="I19" s="242">
        <v>0.63888888888888884</v>
      </c>
      <c r="J19" s="689">
        <v>2280.89</v>
      </c>
      <c r="K19" s="682">
        <v>0.81637043028840983</v>
      </c>
      <c r="L19" s="238">
        <v>13</v>
      </c>
      <c r="M19" s="242">
        <v>0.3611111111111111</v>
      </c>
    </row>
    <row r="20" spans="1:13" ht="14.4" customHeight="1" x14ac:dyDescent="0.3">
      <c r="A20" s="666" t="s">
        <v>2560</v>
      </c>
      <c r="B20" s="237">
        <v>286.21000000000004</v>
      </c>
      <c r="C20" s="671">
        <v>1</v>
      </c>
      <c r="D20" s="676">
        <v>4</v>
      </c>
      <c r="E20" s="686" t="s">
        <v>2560</v>
      </c>
      <c r="F20" s="237"/>
      <c r="G20" s="682">
        <v>0</v>
      </c>
      <c r="H20" s="238"/>
      <c r="I20" s="242">
        <v>0</v>
      </c>
      <c r="J20" s="689">
        <v>286.21000000000004</v>
      </c>
      <c r="K20" s="682">
        <v>1</v>
      </c>
      <c r="L20" s="238">
        <v>4</v>
      </c>
      <c r="M20" s="242">
        <v>1</v>
      </c>
    </row>
    <row r="21" spans="1:13" ht="14.4" customHeight="1" x14ac:dyDescent="0.3">
      <c r="A21" s="666" t="s">
        <v>2561</v>
      </c>
      <c r="B21" s="237">
        <v>266323.45</v>
      </c>
      <c r="C21" s="671">
        <v>1</v>
      </c>
      <c r="D21" s="676">
        <v>140</v>
      </c>
      <c r="E21" s="686" t="s">
        <v>2561</v>
      </c>
      <c r="F21" s="237">
        <v>120923.62999999999</v>
      </c>
      <c r="G21" s="682">
        <v>0.45404800065484274</v>
      </c>
      <c r="H21" s="238">
        <v>38</v>
      </c>
      <c r="I21" s="242">
        <v>0.27142857142857141</v>
      </c>
      <c r="J21" s="689">
        <v>145399.82000000004</v>
      </c>
      <c r="K21" s="682">
        <v>0.54595199934515726</v>
      </c>
      <c r="L21" s="238">
        <v>102</v>
      </c>
      <c r="M21" s="242">
        <v>0.72857142857142854</v>
      </c>
    </row>
    <row r="22" spans="1:13" ht="14.4" customHeight="1" x14ac:dyDescent="0.3">
      <c r="A22" s="666" t="s">
        <v>2562</v>
      </c>
      <c r="B22" s="237">
        <v>2156.9400000000005</v>
      </c>
      <c r="C22" s="671">
        <v>1</v>
      </c>
      <c r="D22" s="676">
        <v>17</v>
      </c>
      <c r="E22" s="686" t="s">
        <v>2562</v>
      </c>
      <c r="F22" s="237"/>
      <c r="G22" s="682">
        <v>0</v>
      </c>
      <c r="H22" s="238"/>
      <c r="I22" s="242">
        <v>0</v>
      </c>
      <c r="J22" s="689">
        <v>2156.9400000000005</v>
      </c>
      <c r="K22" s="682">
        <v>1</v>
      </c>
      <c r="L22" s="238">
        <v>17</v>
      </c>
      <c r="M22" s="242">
        <v>1</v>
      </c>
    </row>
    <row r="23" spans="1:13" ht="14.4" customHeight="1" x14ac:dyDescent="0.3">
      <c r="A23" s="666" t="s">
        <v>2563</v>
      </c>
      <c r="B23" s="237">
        <v>4342.95</v>
      </c>
      <c r="C23" s="671">
        <v>1</v>
      </c>
      <c r="D23" s="676">
        <v>12</v>
      </c>
      <c r="E23" s="686" t="s">
        <v>2563</v>
      </c>
      <c r="F23" s="237">
        <v>914.31999999999994</v>
      </c>
      <c r="G23" s="682">
        <v>0.21052970906872057</v>
      </c>
      <c r="H23" s="238">
        <v>7</v>
      </c>
      <c r="I23" s="242">
        <v>0.58333333333333337</v>
      </c>
      <c r="J23" s="689">
        <v>3428.63</v>
      </c>
      <c r="K23" s="682">
        <v>0.78947029093127952</v>
      </c>
      <c r="L23" s="238">
        <v>5</v>
      </c>
      <c r="M23" s="242">
        <v>0.41666666666666669</v>
      </c>
    </row>
    <row r="24" spans="1:13" ht="14.4" customHeight="1" x14ac:dyDescent="0.3">
      <c r="A24" s="666" t="s">
        <v>2564</v>
      </c>
      <c r="B24" s="237">
        <v>4917.3100000000004</v>
      </c>
      <c r="C24" s="671">
        <v>1</v>
      </c>
      <c r="D24" s="676">
        <v>23</v>
      </c>
      <c r="E24" s="686" t="s">
        <v>2564</v>
      </c>
      <c r="F24" s="237">
        <v>1878.2900000000002</v>
      </c>
      <c r="G24" s="682">
        <v>0.38197510427449155</v>
      </c>
      <c r="H24" s="238">
        <v>10</v>
      </c>
      <c r="I24" s="242">
        <v>0.43478260869565216</v>
      </c>
      <c r="J24" s="689">
        <v>3039.0200000000004</v>
      </c>
      <c r="K24" s="682">
        <v>0.61802489572550845</v>
      </c>
      <c r="L24" s="238">
        <v>13</v>
      </c>
      <c r="M24" s="242">
        <v>0.56521739130434778</v>
      </c>
    </row>
    <row r="25" spans="1:13" ht="14.4" customHeight="1" x14ac:dyDescent="0.3">
      <c r="A25" s="666" t="s">
        <v>2565</v>
      </c>
      <c r="B25" s="237">
        <v>306339.86</v>
      </c>
      <c r="C25" s="671">
        <v>1</v>
      </c>
      <c r="D25" s="676">
        <v>172</v>
      </c>
      <c r="E25" s="686" t="s">
        <v>2565</v>
      </c>
      <c r="F25" s="237">
        <v>87938.099999999977</v>
      </c>
      <c r="G25" s="682">
        <v>0.28706058689195713</v>
      </c>
      <c r="H25" s="238">
        <v>61</v>
      </c>
      <c r="I25" s="242">
        <v>0.35465116279069769</v>
      </c>
      <c r="J25" s="689">
        <v>218401.76</v>
      </c>
      <c r="K25" s="682">
        <v>0.71293941310804287</v>
      </c>
      <c r="L25" s="238">
        <v>111</v>
      </c>
      <c r="M25" s="242">
        <v>0.64534883720930236</v>
      </c>
    </row>
    <row r="26" spans="1:13" ht="14.4" customHeight="1" x14ac:dyDescent="0.3">
      <c r="A26" s="666" t="s">
        <v>2566</v>
      </c>
      <c r="B26" s="237">
        <v>30536.639999999996</v>
      </c>
      <c r="C26" s="671">
        <v>1</v>
      </c>
      <c r="D26" s="676">
        <v>59</v>
      </c>
      <c r="E26" s="686" t="s">
        <v>2566</v>
      </c>
      <c r="F26" s="237">
        <v>23960.809999999998</v>
      </c>
      <c r="G26" s="682">
        <v>0.78465770955809155</v>
      </c>
      <c r="H26" s="238">
        <v>35</v>
      </c>
      <c r="I26" s="242">
        <v>0.59322033898305082</v>
      </c>
      <c r="J26" s="689">
        <v>6575.829999999999</v>
      </c>
      <c r="K26" s="682">
        <v>0.21534229044190847</v>
      </c>
      <c r="L26" s="238">
        <v>24</v>
      </c>
      <c r="M26" s="242">
        <v>0.40677966101694918</v>
      </c>
    </row>
    <row r="27" spans="1:13" ht="14.4" customHeight="1" x14ac:dyDescent="0.3">
      <c r="A27" s="666" t="s">
        <v>2567</v>
      </c>
      <c r="B27" s="237">
        <v>859.55000000000007</v>
      </c>
      <c r="C27" s="671">
        <v>1</v>
      </c>
      <c r="D27" s="676">
        <v>8</v>
      </c>
      <c r="E27" s="686" t="s">
        <v>2567</v>
      </c>
      <c r="F27" s="237"/>
      <c r="G27" s="682">
        <v>0</v>
      </c>
      <c r="H27" s="238"/>
      <c r="I27" s="242">
        <v>0</v>
      </c>
      <c r="J27" s="689">
        <v>859.55000000000007</v>
      </c>
      <c r="K27" s="682">
        <v>1</v>
      </c>
      <c r="L27" s="238">
        <v>8</v>
      </c>
      <c r="M27" s="242">
        <v>1</v>
      </c>
    </row>
    <row r="28" spans="1:13" ht="14.4" customHeight="1" x14ac:dyDescent="0.3">
      <c r="A28" s="666" t="s">
        <v>2568</v>
      </c>
      <c r="B28" s="237">
        <v>106814.17000000001</v>
      </c>
      <c r="C28" s="671">
        <v>1</v>
      </c>
      <c r="D28" s="676">
        <v>39</v>
      </c>
      <c r="E28" s="686" t="s">
        <v>2568</v>
      </c>
      <c r="F28" s="237">
        <v>18852.989999999998</v>
      </c>
      <c r="G28" s="682">
        <v>0.17650270558672126</v>
      </c>
      <c r="H28" s="238">
        <v>16</v>
      </c>
      <c r="I28" s="242">
        <v>0.41025641025641024</v>
      </c>
      <c r="J28" s="689">
        <v>87961.180000000008</v>
      </c>
      <c r="K28" s="682">
        <v>0.82349729441327868</v>
      </c>
      <c r="L28" s="238">
        <v>23</v>
      </c>
      <c r="M28" s="242">
        <v>0.58974358974358976</v>
      </c>
    </row>
    <row r="29" spans="1:13" ht="14.4" customHeight="1" x14ac:dyDescent="0.3">
      <c r="A29" s="666" t="s">
        <v>2569</v>
      </c>
      <c r="B29" s="237">
        <v>182078.72</v>
      </c>
      <c r="C29" s="671">
        <v>1</v>
      </c>
      <c r="D29" s="676">
        <v>138</v>
      </c>
      <c r="E29" s="686" t="s">
        <v>2569</v>
      </c>
      <c r="F29" s="237">
        <v>57681.929999999993</v>
      </c>
      <c r="G29" s="682">
        <v>0.31679665806086504</v>
      </c>
      <c r="H29" s="238">
        <v>40</v>
      </c>
      <c r="I29" s="242">
        <v>0.28985507246376813</v>
      </c>
      <c r="J29" s="689">
        <v>124396.79000000001</v>
      </c>
      <c r="K29" s="682">
        <v>0.6832033419391349</v>
      </c>
      <c r="L29" s="238">
        <v>98</v>
      </c>
      <c r="M29" s="242">
        <v>0.71014492753623193</v>
      </c>
    </row>
    <row r="30" spans="1:13" ht="14.4" customHeight="1" x14ac:dyDescent="0.3">
      <c r="A30" s="666" t="s">
        <v>2570</v>
      </c>
      <c r="B30" s="237">
        <v>3913.1100000000006</v>
      </c>
      <c r="C30" s="671">
        <v>1</v>
      </c>
      <c r="D30" s="676">
        <v>23</v>
      </c>
      <c r="E30" s="686" t="s">
        <v>2570</v>
      </c>
      <c r="F30" s="237">
        <v>1455.74</v>
      </c>
      <c r="G30" s="682">
        <v>0.37201612017040148</v>
      </c>
      <c r="H30" s="238">
        <v>9</v>
      </c>
      <c r="I30" s="242">
        <v>0.39130434782608697</v>
      </c>
      <c r="J30" s="689">
        <v>2457.3700000000003</v>
      </c>
      <c r="K30" s="682">
        <v>0.62798387982959847</v>
      </c>
      <c r="L30" s="238">
        <v>14</v>
      </c>
      <c r="M30" s="242">
        <v>0.60869565217391308</v>
      </c>
    </row>
    <row r="31" spans="1:13" ht="14.4" customHeight="1" x14ac:dyDescent="0.3">
      <c r="A31" s="666" t="s">
        <v>2571</v>
      </c>
      <c r="B31" s="237">
        <v>4751.24</v>
      </c>
      <c r="C31" s="671">
        <v>1</v>
      </c>
      <c r="D31" s="676">
        <v>22</v>
      </c>
      <c r="E31" s="686" t="s">
        <v>2571</v>
      </c>
      <c r="F31" s="237">
        <v>359.57</v>
      </c>
      <c r="G31" s="682">
        <v>7.5679191116424349E-2</v>
      </c>
      <c r="H31" s="238">
        <v>4</v>
      </c>
      <c r="I31" s="242">
        <v>0.18181818181818182</v>
      </c>
      <c r="J31" s="689">
        <v>4391.67</v>
      </c>
      <c r="K31" s="682">
        <v>0.92432080888357571</v>
      </c>
      <c r="L31" s="238">
        <v>18</v>
      </c>
      <c r="M31" s="242">
        <v>0.81818181818181823</v>
      </c>
    </row>
    <row r="32" spans="1:13" ht="14.4" customHeight="1" x14ac:dyDescent="0.3">
      <c r="A32" s="666" t="s">
        <v>2572</v>
      </c>
      <c r="B32" s="237">
        <v>11079.78</v>
      </c>
      <c r="C32" s="671">
        <v>1</v>
      </c>
      <c r="D32" s="676">
        <v>11</v>
      </c>
      <c r="E32" s="686" t="s">
        <v>2572</v>
      </c>
      <c r="F32" s="237">
        <v>10439.02</v>
      </c>
      <c r="G32" s="682">
        <v>0.94216852681190422</v>
      </c>
      <c r="H32" s="238">
        <v>8</v>
      </c>
      <c r="I32" s="242">
        <v>0.72727272727272729</v>
      </c>
      <c r="J32" s="689">
        <v>640.76</v>
      </c>
      <c r="K32" s="682">
        <v>5.783147318809579E-2</v>
      </c>
      <c r="L32" s="238">
        <v>3</v>
      </c>
      <c r="M32" s="242">
        <v>0.27272727272727271</v>
      </c>
    </row>
    <row r="33" spans="1:13" ht="14.4" customHeight="1" x14ac:dyDescent="0.3">
      <c r="A33" s="666" t="s">
        <v>2573</v>
      </c>
      <c r="B33" s="237">
        <v>0</v>
      </c>
      <c r="C33" s="671"/>
      <c r="D33" s="676">
        <v>4</v>
      </c>
      <c r="E33" s="686" t="s">
        <v>2573</v>
      </c>
      <c r="F33" s="237"/>
      <c r="G33" s="682"/>
      <c r="H33" s="238"/>
      <c r="I33" s="242">
        <v>0</v>
      </c>
      <c r="J33" s="689">
        <v>0</v>
      </c>
      <c r="K33" s="682"/>
      <c r="L33" s="238">
        <v>4</v>
      </c>
      <c r="M33" s="242">
        <v>1</v>
      </c>
    </row>
    <row r="34" spans="1:13" ht="14.4" customHeight="1" x14ac:dyDescent="0.3">
      <c r="A34" s="666" t="s">
        <v>2574</v>
      </c>
      <c r="B34" s="237">
        <v>664.62</v>
      </c>
      <c r="C34" s="671">
        <v>1</v>
      </c>
      <c r="D34" s="676">
        <v>9</v>
      </c>
      <c r="E34" s="686" t="s">
        <v>2574</v>
      </c>
      <c r="F34" s="237">
        <v>432.5</v>
      </c>
      <c r="G34" s="682">
        <v>0.65074779573289998</v>
      </c>
      <c r="H34" s="238">
        <v>4</v>
      </c>
      <c r="I34" s="242">
        <v>0.44444444444444442</v>
      </c>
      <c r="J34" s="689">
        <v>232.12</v>
      </c>
      <c r="K34" s="682">
        <v>0.34925220426710002</v>
      </c>
      <c r="L34" s="238">
        <v>5</v>
      </c>
      <c r="M34" s="242">
        <v>0.55555555555555558</v>
      </c>
    </row>
    <row r="35" spans="1:13" ht="14.4" customHeight="1" x14ac:dyDescent="0.3">
      <c r="A35" s="666" t="s">
        <v>2575</v>
      </c>
      <c r="B35" s="237">
        <v>2328.8500000000004</v>
      </c>
      <c r="C35" s="671">
        <v>1</v>
      </c>
      <c r="D35" s="676">
        <v>37</v>
      </c>
      <c r="E35" s="686" t="s">
        <v>2575</v>
      </c>
      <c r="F35" s="237">
        <v>176.79</v>
      </c>
      <c r="G35" s="682">
        <v>7.5913004272494991E-2</v>
      </c>
      <c r="H35" s="238">
        <v>5</v>
      </c>
      <c r="I35" s="242">
        <v>0.13513513513513514</v>
      </c>
      <c r="J35" s="689">
        <v>2152.0600000000004</v>
      </c>
      <c r="K35" s="682">
        <v>0.92408699572750497</v>
      </c>
      <c r="L35" s="238">
        <v>32</v>
      </c>
      <c r="M35" s="242">
        <v>0.86486486486486491</v>
      </c>
    </row>
    <row r="36" spans="1:13" ht="14.4" customHeight="1" x14ac:dyDescent="0.3">
      <c r="A36" s="666" t="s">
        <v>2576</v>
      </c>
      <c r="B36" s="237">
        <v>17264.009999999998</v>
      </c>
      <c r="C36" s="671">
        <v>1</v>
      </c>
      <c r="D36" s="676">
        <v>29</v>
      </c>
      <c r="E36" s="686" t="s">
        <v>2576</v>
      </c>
      <c r="F36" s="237">
        <v>1203.19</v>
      </c>
      <c r="G36" s="682">
        <v>6.9693541651099603E-2</v>
      </c>
      <c r="H36" s="238">
        <v>7</v>
      </c>
      <c r="I36" s="242">
        <v>0.2413793103448276</v>
      </c>
      <c r="J36" s="689">
        <v>16060.819999999998</v>
      </c>
      <c r="K36" s="682">
        <v>0.93030645834890036</v>
      </c>
      <c r="L36" s="238">
        <v>22</v>
      </c>
      <c r="M36" s="242">
        <v>0.75862068965517238</v>
      </c>
    </row>
    <row r="37" spans="1:13" ht="14.4" customHeight="1" x14ac:dyDescent="0.3">
      <c r="A37" s="666" t="s">
        <v>2577</v>
      </c>
      <c r="B37" s="237">
        <v>9488.67</v>
      </c>
      <c r="C37" s="671">
        <v>1</v>
      </c>
      <c r="D37" s="676">
        <v>36</v>
      </c>
      <c r="E37" s="686" t="s">
        <v>2577</v>
      </c>
      <c r="F37" s="237">
        <v>1402.43</v>
      </c>
      <c r="G37" s="682">
        <v>0.14780048204859059</v>
      </c>
      <c r="H37" s="238">
        <v>5</v>
      </c>
      <c r="I37" s="242">
        <v>0.1388888888888889</v>
      </c>
      <c r="J37" s="689">
        <v>8086.24</v>
      </c>
      <c r="K37" s="682">
        <v>0.85219951795140936</v>
      </c>
      <c r="L37" s="238">
        <v>31</v>
      </c>
      <c r="M37" s="242">
        <v>0.86111111111111116</v>
      </c>
    </row>
    <row r="38" spans="1:13" ht="14.4" customHeight="1" x14ac:dyDescent="0.3">
      <c r="A38" s="666" t="s">
        <v>2578</v>
      </c>
      <c r="B38" s="237">
        <v>127.86</v>
      </c>
      <c r="C38" s="671">
        <v>1</v>
      </c>
      <c r="D38" s="676">
        <v>2</v>
      </c>
      <c r="E38" s="686" t="s">
        <v>2578</v>
      </c>
      <c r="F38" s="237">
        <v>71.17</v>
      </c>
      <c r="G38" s="682">
        <v>0.5566244329735649</v>
      </c>
      <c r="H38" s="238">
        <v>1</v>
      </c>
      <c r="I38" s="242">
        <v>0.5</v>
      </c>
      <c r="J38" s="689">
        <v>56.69</v>
      </c>
      <c r="K38" s="682">
        <v>0.44337556702643516</v>
      </c>
      <c r="L38" s="238">
        <v>1</v>
      </c>
      <c r="M38" s="242">
        <v>0.5</v>
      </c>
    </row>
    <row r="39" spans="1:13" ht="14.4" customHeight="1" x14ac:dyDescent="0.3">
      <c r="A39" s="666" t="s">
        <v>2579</v>
      </c>
      <c r="B39" s="237">
        <v>41.07</v>
      </c>
      <c r="C39" s="671">
        <v>1</v>
      </c>
      <c r="D39" s="676">
        <v>3</v>
      </c>
      <c r="E39" s="686" t="s">
        <v>2579</v>
      </c>
      <c r="F39" s="237"/>
      <c r="G39" s="682">
        <v>0</v>
      </c>
      <c r="H39" s="238"/>
      <c r="I39" s="242">
        <v>0</v>
      </c>
      <c r="J39" s="689">
        <v>41.07</v>
      </c>
      <c r="K39" s="682">
        <v>1</v>
      </c>
      <c r="L39" s="238">
        <v>3</v>
      </c>
      <c r="M39" s="242">
        <v>1</v>
      </c>
    </row>
    <row r="40" spans="1:13" ht="14.4" customHeight="1" x14ac:dyDescent="0.3">
      <c r="A40" s="666" t="s">
        <v>2580</v>
      </c>
      <c r="B40" s="237">
        <v>60246.399999999994</v>
      </c>
      <c r="C40" s="671">
        <v>1</v>
      </c>
      <c r="D40" s="676">
        <v>26</v>
      </c>
      <c r="E40" s="686" t="s">
        <v>2580</v>
      </c>
      <c r="F40" s="237">
        <v>56401.789999999994</v>
      </c>
      <c r="G40" s="682">
        <v>0.93618523264460618</v>
      </c>
      <c r="H40" s="238">
        <v>13</v>
      </c>
      <c r="I40" s="242">
        <v>0.5</v>
      </c>
      <c r="J40" s="689">
        <v>3844.6100000000006</v>
      </c>
      <c r="K40" s="682">
        <v>6.3814767355393862E-2</v>
      </c>
      <c r="L40" s="238">
        <v>13</v>
      </c>
      <c r="M40" s="242">
        <v>0.5</v>
      </c>
    </row>
    <row r="41" spans="1:13" ht="14.4" customHeight="1" x14ac:dyDescent="0.3">
      <c r="A41" s="666" t="s">
        <v>2581</v>
      </c>
      <c r="B41" s="237">
        <v>123043.43000000001</v>
      </c>
      <c r="C41" s="671">
        <v>1</v>
      </c>
      <c r="D41" s="676">
        <v>66</v>
      </c>
      <c r="E41" s="686" t="s">
        <v>2581</v>
      </c>
      <c r="F41" s="237">
        <v>90579.140000000014</v>
      </c>
      <c r="G41" s="682">
        <v>0.73615584350988927</v>
      </c>
      <c r="H41" s="238">
        <v>27</v>
      </c>
      <c r="I41" s="242">
        <v>0.40909090909090912</v>
      </c>
      <c r="J41" s="689">
        <v>32464.289999999997</v>
      </c>
      <c r="K41" s="682">
        <v>0.26384415649011084</v>
      </c>
      <c r="L41" s="238">
        <v>39</v>
      </c>
      <c r="M41" s="242">
        <v>0.59090909090909094</v>
      </c>
    </row>
    <row r="42" spans="1:13" ht="14.4" customHeight="1" x14ac:dyDescent="0.3">
      <c r="A42" s="666" t="s">
        <v>2582</v>
      </c>
      <c r="B42" s="237">
        <v>1492950.2000000002</v>
      </c>
      <c r="C42" s="671">
        <v>1</v>
      </c>
      <c r="D42" s="676">
        <v>427</v>
      </c>
      <c r="E42" s="686" t="s">
        <v>2582</v>
      </c>
      <c r="F42" s="237">
        <v>381346.11999999994</v>
      </c>
      <c r="G42" s="682">
        <v>0.25543123943451018</v>
      </c>
      <c r="H42" s="238">
        <v>232</v>
      </c>
      <c r="I42" s="242">
        <v>0.54332552693208436</v>
      </c>
      <c r="J42" s="689">
        <v>1111604.0800000003</v>
      </c>
      <c r="K42" s="682">
        <v>0.74456876056548982</v>
      </c>
      <c r="L42" s="238">
        <v>195</v>
      </c>
      <c r="M42" s="242">
        <v>0.4566744730679157</v>
      </c>
    </row>
    <row r="43" spans="1:13" ht="14.4" customHeight="1" x14ac:dyDescent="0.3">
      <c r="A43" s="666" t="s">
        <v>2583</v>
      </c>
      <c r="B43" s="237">
        <v>290522.12</v>
      </c>
      <c r="C43" s="671">
        <v>1</v>
      </c>
      <c r="D43" s="676">
        <v>139</v>
      </c>
      <c r="E43" s="686" t="s">
        <v>2583</v>
      </c>
      <c r="F43" s="237">
        <v>133737.83000000002</v>
      </c>
      <c r="G43" s="682">
        <v>0.4603361355066527</v>
      </c>
      <c r="H43" s="238">
        <v>63</v>
      </c>
      <c r="I43" s="242">
        <v>0.45323741007194246</v>
      </c>
      <c r="J43" s="689">
        <v>156784.28999999995</v>
      </c>
      <c r="K43" s="682">
        <v>0.53966386449334725</v>
      </c>
      <c r="L43" s="238">
        <v>76</v>
      </c>
      <c r="M43" s="242">
        <v>0.5467625899280576</v>
      </c>
    </row>
    <row r="44" spans="1:13" ht="14.4" customHeight="1" x14ac:dyDescent="0.3">
      <c r="A44" s="666" t="s">
        <v>2584</v>
      </c>
      <c r="B44" s="237">
        <v>766.95</v>
      </c>
      <c r="C44" s="671">
        <v>1</v>
      </c>
      <c r="D44" s="676">
        <v>10</v>
      </c>
      <c r="E44" s="686" t="s">
        <v>2584</v>
      </c>
      <c r="F44" s="237"/>
      <c r="G44" s="682">
        <v>0</v>
      </c>
      <c r="H44" s="238"/>
      <c r="I44" s="242">
        <v>0</v>
      </c>
      <c r="J44" s="689">
        <v>766.95</v>
      </c>
      <c r="K44" s="682">
        <v>1</v>
      </c>
      <c r="L44" s="238">
        <v>10</v>
      </c>
      <c r="M44" s="242">
        <v>1</v>
      </c>
    </row>
    <row r="45" spans="1:13" ht="14.4" customHeight="1" x14ac:dyDescent="0.3">
      <c r="A45" s="666" t="s">
        <v>2585</v>
      </c>
      <c r="B45" s="237">
        <v>206035.72000000003</v>
      </c>
      <c r="C45" s="671">
        <v>1</v>
      </c>
      <c r="D45" s="676">
        <v>109</v>
      </c>
      <c r="E45" s="686" t="s">
        <v>2585</v>
      </c>
      <c r="F45" s="237">
        <v>108178.37999999999</v>
      </c>
      <c r="G45" s="682">
        <v>0.52504672490770032</v>
      </c>
      <c r="H45" s="238">
        <v>45</v>
      </c>
      <c r="I45" s="242">
        <v>0.41284403669724773</v>
      </c>
      <c r="J45" s="689">
        <v>97857.340000000026</v>
      </c>
      <c r="K45" s="682">
        <v>0.47495327509229956</v>
      </c>
      <c r="L45" s="238">
        <v>64</v>
      </c>
      <c r="M45" s="242">
        <v>0.58715596330275233</v>
      </c>
    </row>
    <row r="46" spans="1:13" ht="14.4" customHeight="1" x14ac:dyDescent="0.3">
      <c r="A46" s="666" t="s">
        <v>2586</v>
      </c>
      <c r="B46" s="237">
        <v>2664.1499999999996</v>
      </c>
      <c r="C46" s="671">
        <v>1</v>
      </c>
      <c r="D46" s="676">
        <v>11</v>
      </c>
      <c r="E46" s="686" t="s">
        <v>2586</v>
      </c>
      <c r="F46" s="237">
        <v>1345.09</v>
      </c>
      <c r="G46" s="682">
        <v>0.50488523544094743</v>
      </c>
      <c r="H46" s="238">
        <v>8</v>
      </c>
      <c r="I46" s="242">
        <v>0.72727272727272729</v>
      </c>
      <c r="J46" s="689">
        <v>1319.06</v>
      </c>
      <c r="K46" s="682">
        <v>0.49511476455905268</v>
      </c>
      <c r="L46" s="238">
        <v>3</v>
      </c>
      <c r="M46" s="242">
        <v>0.27272727272727271</v>
      </c>
    </row>
    <row r="47" spans="1:13" ht="14.4" customHeight="1" x14ac:dyDescent="0.3">
      <c r="A47" s="666" t="s">
        <v>2587</v>
      </c>
      <c r="B47" s="237">
        <v>19820.470000000005</v>
      </c>
      <c r="C47" s="671">
        <v>1</v>
      </c>
      <c r="D47" s="676">
        <v>184</v>
      </c>
      <c r="E47" s="686" t="s">
        <v>2587</v>
      </c>
      <c r="F47" s="237">
        <v>226.95999999999998</v>
      </c>
      <c r="G47" s="682">
        <v>1.1450787998468246E-2</v>
      </c>
      <c r="H47" s="238">
        <v>2</v>
      </c>
      <c r="I47" s="242">
        <v>1.0869565217391304E-2</v>
      </c>
      <c r="J47" s="689">
        <v>19593.510000000006</v>
      </c>
      <c r="K47" s="682">
        <v>0.98854921200153179</v>
      </c>
      <c r="L47" s="238">
        <v>182</v>
      </c>
      <c r="M47" s="242">
        <v>0.98913043478260865</v>
      </c>
    </row>
    <row r="48" spans="1:13" ht="14.4" customHeight="1" x14ac:dyDescent="0.3">
      <c r="A48" s="666" t="s">
        <v>2588</v>
      </c>
      <c r="B48" s="237">
        <v>130.11000000000001</v>
      </c>
      <c r="C48" s="671">
        <v>1</v>
      </c>
      <c r="D48" s="676">
        <v>5</v>
      </c>
      <c r="E48" s="686" t="s">
        <v>2588</v>
      </c>
      <c r="F48" s="237"/>
      <c r="G48" s="682">
        <v>0</v>
      </c>
      <c r="H48" s="238"/>
      <c r="I48" s="242">
        <v>0</v>
      </c>
      <c r="J48" s="689">
        <v>130.11000000000001</v>
      </c>
      <c r="K48" s="682">
        <v>1</v>
      </c>
      <c r="L48" s="238">
        <v>5</v>
      </c>
      <c r="M48" s="242">
        <v>1</v>
      </c>
    </row>
    <row r="49" spans="1:13" ht="14.4" customHeight="1" x14ac:dyDescent="0.3">
      <c r="A49" s="666" t="s">
        <v>2589</v>
      </c>
      <c r="B49" s="237">
        <v>921896.86999999988</v>
      </c>
      <c r="C49" s="671">
        <v>1</v>
      </c>
      <c r="D49" s="676">
        <v>305</v>
      </c>
      <c r="E49" s="686" t="s">
        <v>2589</v>
      </c>
      <c r="F49" s="237">
        <v>393143.75</v>
      </c>
      <c r="G49" s="682">
        <v>0.42645090008820624</v>
      </c>
      <c r="H49" s="238">
        <v>100</v>
      </c>
      <c r="I49" s="242">
        <v>0.32786885245901637</v>
      </c>
      <c r="J49" s="689">
        <v>528753.11999999988</v>
      </c>
      <c r="K49" s="682">
        <v>0.57354909991179381</v>
      </c>
      <c r="L49" s="238">
        <v>205</v>
      </c>
      <c r="M49" s="242">
        <v>0.67213114754098358</v>
      </c>
    </row>
    <row r="50" spans="1:13" ht="14.4" customHeight="1" x14ac:dyDescent="0.3">
      <c r="A50" s="666" t="s">
        <v>2590</v>
      </c>
      <c r="B50" s="237">
        <v>876524.72</v>
      </c>
      <c r="C50" s="671">
        <v>1</v>
      </c>
      <c r="D50" s="676">
        <v>97</v>
      </c>
      <c r="E50" s="686" t="s">
        <v>2590</v>
      </c>
      <c r="F50" s="237">
        <v>619250.87</v>
      </c>
      <c r="G50" s="682">
        <v>0.70648420503189002</v>
      </c>
      <c r="H50" s="238">
        <v>39</v>
      </c>
      <c r="I50" s="242">
        <v>0.40206185567010311</v>
      </c>
      <c r="J50" s="689">
        <v>257273.85</v>
      </c>
      <c r="K50" s="682">
        <v>0.29351579496810998</v>
      </c>
      <c r="L50" s="238">
        <v>58</v>
      </c>
      <c r="M50" s="242">
        <v>0.59793814432989689</v>
      </c>
    </row>
    <row r="51" spans="1:13" ht="14.4" customHeight="1" x14ac:dyDescent="0.3">
      <c r="A51" s="666" t="s">
        <v>2591</v>
      </c>
      <c r="B51" s="237">
        <v>3817.2799999999997</v>
      </c>
      <c r="C51" s="671">
        <v>1</v>
      </c>
      <c r="D51" s="676">
        <v>32</v>
      </c>
      <c r="E51" s="686" t="s">
        <v>2591</v>
      </c>
      <c r="F51" s="237">
        <v>2422.33</v>
      </c>
      <c r="G51" s="682">
        <v>0.63456964121049542</v>
      </c>
      <c r="H51" s="238">
        <v>16</v>
      </c>
      <c r="I51" s="242">
        <v>0.5</v>
      </c>
      <c r="J51" s="689">
        <v>1394.95</v>
      </c>
      <c r="K51" s="682">
        <v>0.36543035878950458</v>
      </c>
      <c r="L51" s="238">
        <v>16</v>
      </c>
      <c r="M51" s="242">
        <v>0.5</v>
      </c>
    </row>
    <row r="52" spans="1:13" ht="14.4" customHeight="1" x14ac:dyDescent="0.3">
      <c r="A52" s="666" t="s">
        <v>2592</v>
      </c>
      <c r="B52" s="237">
        <v>5424.34</v>
      </c>
      <c r="C52" s="671">
        <v>1</v>
      </c>
      <c r="D52" s="676">
        <v>18</v>
      </c>
      <c r="E52" s="686" t="s">
        <v>2592</v>
      </c>
      <c r="F52" s="237">
        <v>2121.1999999999998</v>
      </c>
      <c r="G52" s="682">
        <v>0.39105218330709351</v>
      </c>
      <c r="H52" s="238">
        <v>10</v>
      </c>
      <c r="I52" s="242">
        <v>0.55555555555555558</v>
      </c>
      <c r="J52" s="689">
        <v>3303.1400000000003</v>
      </c>
      <c r="K52" s="682">
        <v>0.60894781669290643</v>
      </c>
      <c r="L52" s="238">
        <v>8</v>
      </c>
      <c r="M52" s="242">
        <v>0.44444444444444442</v>
      </c>
    </row>
    <row r="53" spans="1:13" ht="14.4" customHeight="1" x14ac:dyDescent="0.3">
      <c r="A53" s="666" t="s">
        <v>2593</v>
      </c>
      <c r="B53" s="237">
        <v>1335.46</v>
      </c>
      <c r="C53" s="671">
        <v>1</v>
      </c>
      <c r="D53" s="676">
        <v>15</v>
      </c>
      <c r="E53" s="686" t="s">
        <v>2593</v>
      </c>
      <c r="F53" s="237">
        <v>417.71000000000004</v>
      </c>
      <c r="G53" s="682">
        <v>0.31278361014182382</v>
      </c>
      <c r="H53" s="238">
        <v>4</v>
      </c>
      <c r="I53" s="242">
        <v>0.26666666666666666</v>
      </c>
      <c r="J53" s="689">
        <v>917.75</v>
      </c>
      <c r="K53" s="682">
        <v>0.68721638985817624</v>
      </c>
      <c r="L53" s="238">
        <v>11</v>
      </c>
      <c r="M53" s="242">
        <v>0.73333333333333328</v>
      </c>
    </row>
    <row r="54" spans="1:13" ht="14.4" customHeight="1" thickBot="1" x14ac:dyDescent="0.35">
      <c r="A54" s="667" t="s">
        <v>2594</v>
      </c>
      <c r="B54" s="672">
        <v>459.24</v>
      </c>
      <c r="C54" s="673">
        <v>1</v>
      </c>
      <c r="D54" s="677">
        <v>5</v>
      </c>
      <c r="E54" s="687" t="s">
        <v>2594</v>
      </c>
      <c r="F54" s="672">
        <v>333.31</v>
      </c>
      <c r="G54" s="683">
        <v>0.72578608135179856</v>
      </c>
      <c r="H54" s="674">
        <v>2</v>
      </c>
      <c r="I54" s="684">
        <v>0.4</v>
      </c>
      <c r="J54" s="690">
        <v>125.93</v>
      </c>
      <c r="K54" s="683">
        <v>0.27421391864820138</v>
      </c>
      <c r="L54" s="674">
        <v>3</v>
      </c>
      <c r="M54" s="684">
        <v>0.6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886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60" hidden="1" customWidth="1" outlineLevel="1"/>
    <col min="2" max="2" width="28.33203125" style="260" hidden="1" customWidth="1" outlineLevel="1"/>
    <col min="3" max="3" width="9" style="260" customWidth="1" collapsed="1"/>
    <col min="4" max="4" width="18.77734375" style="354" customWidth="1"/>
    <col min="5" max="5" width="13.5546875" style="344" customWidth="1"/>
    <col min="6" max="6" width="6" style="260" bestFit="1" customWidth="1"/>
    <col min="7" max="7" width="8.77734375" style="260" customWidth="1"/>
    <col min="8" max="8" width="5" style="260" bestFit="1" customWidth="1"/>
    <col min="9" max="9" width="8.5546875" style="260" hidden="1" customWidth="1" outlineLevel="1"/>
    <col min="10" max="10" width="25.77734375" style="260" customWidth="1" collapsed="1"/>
    <col min="11" max="11" width="8.77734375" style="260" customWidth="1"/>
    <col min="12" max="12" width="7.77734375" style="345" customWidth="1"/>
    <col min="13" max="13" width="11.109375" style="345" customWidth="1"/>
    <col min="14" max="14" width="7.77734375" style="260" customWidth="1"/>
    <col min="15" max="15" width="7.77734375" style="355" customWidth="1"/>
    <col min="16" max="16" width="11.109375" style="345" customWidth="1"/>
    <col min="17" max="17" width="5.44140625" style="346" bestFit="1" customWidth="1"/>
    <col min="18" max="18" width="7.77734375" style="260" customWidth="1"/>
    <col min="19" max="19" width="5.44140625" style="346" bestFit="1" customWidth="1"/>
    <col min="20" max="20" width="7.77734375" style="355" customWidth="1"/>
    <col min="21" max="21" width="5.44140625" style="346" bestFit="1" customWidth="1"/>
    <col min="22" max="16384" width="8.88671875" style="260"/>
  </cols>
  <sheetData>
    <row r="1" spans="1:21" ht="18.600000000000001" customHeight="1" thickBot="1" x14ac:dyDescent="0.4">
      <c r="A1" s="486" t="s">
        <v>4598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</row>
    <row r="2" spans="1:21" ht="14.4" customHeight="1" thickBot="1" x14ac:dyDescent="0.35">
      <c r="A2" s="389" t="s">
        <v>298</v>
      </c>
      <c r="B2" s="352"/>
      <c r="C2" s="342"/>
      <c r="D2" s="342"/>
      <c r="E2" s="353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</row>
    <row r="3" spans="1:21" ht="14.4" customHeight="1" thickBot="1" x14ac:dyDescent="0.35">
      <c r="A3" s="511"/>
      <c r="B3" s="512"/>
      <c r="C3" s="512"/>
      <c r="D3" s="512"/>
      <c r="E3" s="512"/>
      <c r="F3" s="512"/>
      <c r="G3" s="512"/>
      <c r="H3" s="512"/>
      <c r="I3" s="512"/>
      <c r="J3" s="512"/>
      <c r="K3" s="513" t="s">
        <v>163</v>
      </c>
      <c r="L3" s="514"/>
      <c r="M3" s="70">
        <f>SUBTOTAL(9,M7:M1048576)</f>
        <v>6701630.0000000056</v>
      </c>
      <c r="N3" s="70">
        <f>SUBTOTAL(9,N7:N1048576)</f>
        <v>11400</v>
      </c>
      <c r="O3" s="70">
        <f>SUBTOTAL(9,O7:O1048576)</f>
        <v>3132</v>
      </c>
      <c r="P3" s="70">
        <f>SUBTOTAL(9,P7:P1048576)</f>
        <v>2914729.9200000004</v>
      </c>
      <c r="Q3" s="71">
        <f>IF(M3=0,0,P3/M3)</f>
        <v>0.43492850545315065</v>
      </c>
      <c r="R3" s="70">
        <f>SUBTOTAL(9,R7:R1048576)</f>
        <v>5492</v>
      </c>
      <c r="S3" s="71">
        <f>IF(N3=0,0,R3/N3)</f>
        <v>0.48175438596491227</v>
      </c>
      <c r="T3" s="70">
        <f>SUBTOTAL(9,T7:T1048576)</f>
        <v>1131</v>
      </c>
      <c r="U3" s="72">
        <f>IF(O3=0,0,T3/O3)</f>
        <v>0.3611111111111111</v>
      </c>
    </row>
    <row r="4" spans="1:21" ht="14.4" customHeight="1" x14ac:dyDescent="0.3">
      <c r="A4" s="73"/>
      <c r="B4" s="74"/>
      <c r="C4" s="74"/>
      <c r="D4" s="75"/>
      <c r="E4" s="275"/>
      <c r="F4" s="74"/>
      <c r="G4" s="74"/>
      <c r="H4" s="74"/>
      <c r="I4" s="74"/>
      <c r="J4" s="74"/>
      <c r="K4" s="74"/>
      <c r="L4" s="74"/>
      <c r="M4" s="515" t="s">
        <v>18</v>
      </c>
      <c r="N4" s="516"/>
      <c r="O4" s="516"/>
      <c r="P4" s="517" t="s">
        <v>24</v>
      </c>
      <c r="Q4" s="516"/>
      <c r="R4" s="516"/>
      <c r="S4" s="516"/>
      <c r="T4" s="516"/>
      <c r="U4" s="518"/>
    </row>
    <row r="5" spans="1:21" ht="14.4" customHeight="1" thickBot="1" x14ac:dyDescent="0.35">
      <c r="A5" s="76"/>
      <c r="B5" s="77"/>
      <c r="C5" s="74"/>
      <c r="D5" s="75"/>
      <c r="E5" s="275"/>
      <c r="F5" s="74"/>
      <c r="G5" s="74"/>
      <c r="H5" s="74"/>
      <c r="I5" s="74"/>
      <c r="J5" s="74"/>
      <c r="K5" s="74"/>
      <c r="L5" s="74"/>
      <c r="M5" s="110" t="s">
        <v>25</v>
      </c>
      <c r="N5" s="111" t="s">
        <v>16</v>
      </c>
      <c r="O5" s="111" t="s">
        <v>23</v>
      </c>
      <c r="P5" s="508" t="s">
        <v>25</v>
      </c>
      <c r="Q5" s="509"/>
      <c r="R5" s="508" t="s">
        <v>16</v>
      </c>
      <c r="S5" s="509"/>
      <c r="T5" s="508" t="s">
        <v>23</v>
      </c>
      <c r="U5" s="510"/>
    </row>
    <row r="6" spans="1:21" s="344" customFormat="1" ht="14.4" customHeight="1" thickBot="1" x14ac:dyDescent="0.35">
      <c r="A6" s="691" t="s">
        <v>26</v>
      </c>
      <c r="B6" s="692" t="s">
        <v>8</v>
      </c>
      <c r="C6" s="691" t="s">
        <v>27</v>
      </c>
      <c r="D6" s="692" t="s">
        <v>9</v>
      </c>
      <c r="E6" s="692" t="s">
        <v>198</v>
      </c>
      <c r="F6" s="692" t="s">
        <v>28</v>
      </c>
      <c r="G6" s="692" t="s">
        <v>29</v>
      </c>
      <c r="H6" s="692" t="s">
        <v>11</v>
      </c>
      <c r="I6" s="692" t="s">
        <v>13</v>
      </c>
      <c r="J6" s="692" t="s">
        <v>14</v>
      </c>
      <c r="K6" s="692" t="s">
        <v>15</v>
      </c>
      <c r="L6" s="692" t="s">
        <v>30</v>
      </c>
      <c r="M6" s="693" t="s">
        <v>17</v>
      </c>
      <c r="N6" s="694" t="s">
        <v>31</v>
      </c>
      <c r="O6" s="694" t="s">
        <v>31</v>
      </c>
      <c r="P6" s="694" t="s">
        <v>17</v>
      </c>
      <c r="Q6" s="694" t="s">
        <v>5</v>
      </c>
      <c r="R6" s="694" t="s">
        <v>31</v>
      </c>
      <c r="S6" s="694" t="s">
        <v>5</v>
      </c>
      <c r="T6" s="694" t="s">
        <v>31</v>
      </c>
      <c r="U6" s="695" t="s">
        <v>5</v>
      </c>
    </row>
    <row r="7" spans="1:21" ht="14.4" customHeight="1" x14ac:dyDescent="0.3">
      <c r="A7" s="696">
        <v>10</v>
      </c>
      <c r="B7" s="697" t="s">
        <v>551</v>
      </c>
      <c r="C7" s="697">
        <v>1026</v>
      </c>
      <c r="D7" s="698" t="s">
        <v>4586</v>
      </c>
      <c r="E7" s="699" t="s">
        <v>2545</v>
      </c>
      <c r="F7" s="697" t="s">
        <v>2515</v>
      </c>
      <c r="G7" s="697" t="s">
        <v>2595</v>
      </c>
      <c r="H7" s="697" t="s">
        <v>550</v>
      </c>
      <c r="I7" s="697" t="s">
        <v>2596</v>
      </c>
      <c r="J7" s="697" t="s">
        <v>2597</v>
      </c>
      <c r="K7" s="697" t="s">
        <v>2598</v>
      </c>
      <c r="L7" s="700">
        <v>0</v>
      </c>
      <c r="M7" s="700">
        <v>0</v>
      </c>
      <c r="N7" s="697">
        <v>2</v>
      </c>
      <c r="O7" s="701">
        <v>1</v>
      </c>
      <c r="P7" s="700">
        <v>0</v>
      </c>
      <c r="Q7" s="702"/>
      <c r="R7" s="697">
        <v>2</v>
      </c>
      <c r="S7" s="702">
        <v>1</v>
      </c>
      <c r="T7" s="701">
        <v>1</v>
      </c>
      <c r="U7" s="241">
        <v>1</v>
      </c>
    </row>
    <row r="8" spans="1:21" ht="14.4" customHeight="1" x14ac:dyDescent="0.3">
      <c r="A8" s="680">
        <v>10</v>
      </c>
      <c r="B8" s="671" t="s">
        <v>551</v>
      </c>
      <c r="C8" s="671">
        <v>1026</v>
      </c>
      <c r="D8" s="703" t="s">
        <v>4586</v>
      </c>
      <c r="E8" s="704" t="s">
        <v>2548</v>
      </c>
      <c r="F8" s="671" t="s">
        <v>2515</v>
      </c>
      <c r="G8" s="671" t="s">
        <v>2599</v>
      </c>
      <c r="H8" s="671" t="s">
        <v>550</v>
      </c>
      <c r="I8" s="671" t="s">
        <v>2600</v>
      </c>
      <c r="J8" s="671" t="s">
        <v>2601</v>
      </c>
      <c r="K8" s="671" t="s">
        <v>2602</v>
      </c>
      <c r="L8" s="705">
        <v>120.46</v>
      </c>
      <c r="M8" s="705">
        <v>120.46</v>
      </c>
      <c r="N8" s="671">
        <v>1</v>
      </c>
      <c r="O8" s="706">
        <v>1</v>
      </c>
      <c r="P8" s="705"/>
      <c r="Q8" s="682">
        <v>0</v>
      </c>
      <c r="R8" s="671"/>
      <c r="S8" s="682">
        <v>0</v>
      </c>
      <c r="T8" s="706"/>
      <c r="U8" s="242">
        <v>0</v>
      </c>
    </row>
    <row r="9" spans="1:21" ht="14.4" customHeight="1" x14ac:dyDescent="0.3">
      <c r="A9" s="680">
        <v>10</v>
      </c>
      <c r="B9" s="671" t="s">
        <v>551</v>
      </c>
      <c r="C9" s="671">
        <v>1026</v>
      </c>
      <c r="D9" s="703" t="s">
        <v>4586</v>
      </c>
      <c r="E9" s="704" t="s">
        <v>2549</v>
      </c>
      <c r="F9" s="671" t="s">
        <v>2515</v>
      </c>
      <c r="G9" s="671" t="s">
        <v>2603</v>
      </c>
      <c r="H9" s="671" t="s">
        <v>550</v>
      </c>
      <c r="I9" s="671" t="s">
        <v>2604</v>
      </c>
      <c r="J9" s="671" t="s">
        <v>2605</v>
      </c>
      <c r="K9" s="671" t="s">
        <v>2606</v>
      </c>
      <c r="L9" s="705">
        <v>86.16</v>
      </c>
      <c r="M9" s="705">
        <v>258.48</v>
      </c>
      <c r="N9" s="671">
        <v>3</v>
      </c>
      <c r="O9" s="706">
        <v>1</v>
      </c>
      <c r="P9" s="705">
        <v>258.48</v>
      </c>
      <c r="Q9" s="682">
        <v>1</v>
      </c>
      <c r="R9" s="671">
        <v>3</v>
      </c>
      <c r="S9" s="682">
        <v>1</v>
      </c>
      <c r="T9" s="706">
        <v>1</v>
      </c>
      <c r="U9" s="242">
        <v>1</v>
      </c>
    </row>
    <row r="10" spans="1:21" ht="14.4" customHeight="1" x14ac:dyDescent="0.3">
      <c r="A10" s="680">
        <v>10</v>
      </c>
      <c r="B10" s="671" t="s">
        <v>551</v>
      </c>
      <c r="C10" s="671">
        <v>1026</v>
      </c>
      <c r="D10" s="703" t="s">
        <v>4586</v>
      </c>
      <c r="E10" s="704" t="s">
        <v>2549</v>
      </c>
      <c r="F10" s="671" t="s">
        <v>2515</v>
      </c>
      <c r="G10" s="671" t="s">
        <v>2607</v>
      </c>
      <c r="H10" s="671" t="s">
        <v>550</v>
      </c>
      <c r="I10" s="671" t="s">
        <v>2608</v>
      </c>
      <c r="J10" s="671" t="s">
        <v>2609</v>
      </c>
      <c r="K10" s="671" t="s">
        <v>2610</v>
      </c>
      <c r="L10" s="705">
        <v>0</v>
      </c>
      <c r="M10" s="705">
        <v>0</v>
      </c>
      <c r="N10" s="671">
        <v>1</v>
      </c>
      <c r="O10" s="706">
        <v>0.5</v>
      </c>
      <c r="P10" s="705">
        <v>0</v>
      </c>
      <c r="Q10" s="682"/>
      <c r="R10" s="671">
        <v>1</v>
      </c>
      <c r="S10" s="682">
        <v>1</v>
      </c>
      <c r="T10" s="706">
        <v>0.5</v>
      </c>
      <c r="U10" s="242">
        <v>1</v>
      </c>
    </row>
    <row r="11" spans="1:21" ht="14.4" customHeight="1" x14ac:dyDescent="0.3">
      <c r="A11" s="680">
        <v>10</v>
      </c>
      <c r="B11" s="671" t="s">
        <v>551</v>
      </c>
      <c r="C11" s="671">
        <v>1026</v>
      </c>
      <c r="D11" s="703" t="s">
        <v>4586</v>
      </c>
      <c r="E11" s="704" t="s">
        <v>2549</v>
      </c>
      <c r="F11" s="671" t="s">
        <v>2515</v>
      </c>
      <c r="G11" s="671" t="s">
        <v>2611</v>
      </c>
      <c r="H11" s="671" t="s">
        <v>550</v>
      </c>
      <c r="I11" s="671" t="s">
        <v>2612</v>
      </c>
      <c r="J11" s="671" t="s">
        <v>2613</v>
      </c>
      <c r="K11" s="671" t="s">
        <v>2614</v>
      </c>
      <c r="L11" s="705">
        <v>120.37</v>
      </c>
      <c r="M11" s="705">
        <v>240.74</v>
      </c>
      <c r="N11" s="671">
        <v>2</v>
      </c>
      <c r="O11" s="706">
        <v>0.5</v>
      </c>
      <c r="P11" s="705">
        <v>240.74</v>
      </c>
      <c r="Q11" s="682">
        <v>1</v>
      </c>
      <c r="R11" s="671">
        <v>2</v>
      </c>
      <c r="S11" s="682">
        <v>1</v>
      </c>
      <c r="T11" s="706">
        <v>0.5</v>
      </c>
      <c r="U11" s="242">
        <v>1</v>
      </c>
    </row>
    <row r="12" spans="1:21" ht="14.4" customHeight="1" x14ac:dyDescent="0.3">
      <c r="A12" s="680">
        <v>10</v>
      </c>
      <c r="B12" s="671" t="s">
        <v>551</v>
      </c>
      <c r="C12" s="671">
        <v>1026</v>
      </c>
      <c r="D12" s="703" t="s">
        <v>4586</v>
      </c>
      <c r="E12" s="704" t="s">
        <v>2549</v>
      </c>
      <c r="F12" s="671" t="s">
        <v>2515</v>
      </c>
      <c r="G12" s="671" t="s">
        <v>2615</v>
      </c>
      <c r="H12" s="671" t="s">
        <v>550</v>
      </c>
      <c r="I12" s="671" t="s">
        <v>2616</v>
      </c>
      <c r="J12" s="671" t="s">
        <v>2617</v>
      </c>
      <c r="K12" s="671" t="s">
        <v>2618</v>
      </c>
      <c r="L12" s="705">
        <v>47.71</v>
      </c>
      <c r="M12" s="705">
        <v>95.42</v>
      </c>
      <c r="N12" s="671">
        <v>2</v>
      </c>
      <c r="O12" s="706">
        <v>0.5</v>
      </c>
      <c r="P12" s="705">
        <v>95.42</v>
      </c>
      <c r="Q12" s="682">
        <v>1</v>
      </c>
      <c r="R12" s="671">
        <v>2</v>
      </c>
      <c r="S12" s="682">
        <v>1</v>
      </c>
      <c r="T12" s="706">
        <v>0.5</v>
      </c>
      <c r="U12" s="242">
        <v>1</v>
      </c>
    </row>
    <row r="13" spans="1:21" ht="14.4" customHeight="1" x14ac:dyDescent="0.3">
      <c r="A13" s="680">
        <v>10</v>
      </c>
      <c r="B13" s="671" t="s">
        <v>551</v>
      </c>
      <c r="C13" s="671">
        <v>1026</v>
      </c>
      <c r="D13" s="703" t="s">
        <v>4586</v>
      </c>
      <c r="E13" s="704" t="s">
        <v>2549</v>
      </c>
      <c r="F13" s="671" t="s">
        <v>2515</v>
      </c>
      <c r="G13" s="671" t="s">
        <v>2615</v>
      </c>
      <c r="H13" s="671" t="s">
        <v>550</v>
      </c>
      <c r="I13" s="671" t="s">
        <v>2619</v>
      </c>
      <c r="J13" s="671" t="s">
        <v>2620</v>
      </c>
      <c r="K13" s="671" t="s">
        <v>2621</v>
      </c>
      <c r="L13" s="705">
        <v>191.45</v>
      </c>
      <c r="M13" s="705">
        <v>382.9</v>
      </c>
      <c r="N13" s="671">
        <v>2</v>
      </c>
      <c r="O13" s="706">
        <v>0.5</v>
      </c>
      <c r="P13" s="705">
        <v>382.9</v>
      </c>
      <c r="Q13" s="682">
        <v>1</v>
      </c>
      <c r="R13" s="671">
        <v>2</v>
      </c>
      <c r="S13" s="682">
        <v>1</v>
      </c>
      <c r="T13" s="706">
        <v>0.5</v>
      </c>
      <c r="U13" s="242">
        <v>1</v>
      </c>
    </row>
    <row r="14" spans="1:21" ht="14.4" customHeight="1" x14ac:dyDescent="0.3">
      <c r="A14" s="680">
        <v>10</v>
      </c>
      <c r="B14" s="671" t="s">
        <v>551</v>
      </c>
      <c r="C14" s="671">
        <v>1026</v>
      </c>
      <c r="D14" s="703" t="s">
        <v>4586</v>
      </c>
      <c r="E14" s="704" t="s">
        <v>2549</v>
      </c>
      <c r="F14" s="671" t="s">
        <v>2516</v>
      </c>
      <c r="G14" s="671" t="s">
        <v>2622</v>
      </c>
      <c r="H14" s="671" t="s">
        <v>550</v>
      </c>
      <c r="I14" s="671" t="s">
        <v>730</v>
      </c>
      <c r="J14" s="671" t="s">
        <v>2623</v>
      </c>
      <c r="K14" s="671"/>
      <c r="L14" s="705">
        <v>0</v>
      </c>
      <c r="M14" s="705">
        <v>0</v>
      </c>
      <c r="N14" s="671">
        <v>1</v>
      </c>
      <c r="O14" s="706">
        <v>1</v>
      </c>
      <c r="P14" s="705"/>
      <c r="Q14" s="682"/>
      <c r="R14" s="671"/>
      <c r="S14" s="682">
        <v>0</v>
      </c>
      <c r="T14" s="706"/>
      <c r="U14" s="242">
        <v>0</v>
      </c>
    </row>
    <row r="15" spans="1:21" ht="14.4" customHeight="1" x14ac:dyDescent="0.3">
      <c r="A15" s="680">
        <v>10</v>
      </c>
      <c r="B15" s="671" t="s">
        <v>551</v>
      </c>
      <c r="C15" s="671">
        <v>1026</v>
      </c>
      <c r="D15" s="703" t="s">
        <v>4586</v>
      </c>
      <c r="E15" s="704" t="s">
        <v>2549</v>
      </c>
      <c r="F15" s="671" t="s">
        <v>2516</v>
      </c>
      <c r="G15" s="671" t="s">
        <v>2622</v>
      </c>
      <c r="H15" s="671" t="s">
        <v>550</v>
      </c>
      <c r="I15" s="671" t="s">
        <v>2624</v>
      </c>
      <c r="J15" s="671" t="s">
        <v>2623</v>
      </c>
      <c r="K15" s="671"/>
      <c r="L15" s="705">
        <v>0</v>
      </c>
      <c r="M15" s="705">
        <v>0</v>
      </c>
      <c r="N15" s="671">
        <v>1</v>
      </c>
      <c r="O15" s="706">
        <v>1</v>
      </c>
      <c r="P15" s="705"/>
      <c r="Q15" s="682"/>
      <c r="R15" s="671"/>
      <c r="S15" s="682">
        <v>0</v>
      </c>
      <c r="T15" s="706"/>
      <c r="U15" s="242">
        <v>0</v>
      </c>
    </row>
    <row r="16" spans="1:21" ht="14.4" customHeight="1" x14ac:dyDescent="0.3">
      <c r="A16" s="680">
        <v>10</v>
      </c>
      <c r="B16" s="671" t="s">
        <v>551</v>
      </c>
      <c r="C16" s="671">
        <v>1026</v>
      </c>
      <c r="D16" s="703" t="s">
        <v>4586</v>
      </c>
      <c r="E16" s="704" t="s">
        <v>2551</v>
      </c>
      <c r="F16" s="671" t="s">
        <v>2515</v>
      </c>
      <c r="G16" s="671" t="s">
        <v>2625</v>
      </c>
      <c r="H16" s="671" t="s">
        <v>817</v>
      </c>
      <c r="I16" s="671" t="s">
        <v>1201</v>
      </c>
      <c r="J16" s="671" t="s">
        <v>2437</v>
      </c>
      <c r="K16" s="671" t="s">
        <v>2438</v>
      </c>
      <c r="L16" s="705">
        <v>333.31</v>
      </c>
      <c r="M16" s="705">
        <v>666.62</v>
      </c>
      <c r="N16" s="671">
        <v>2</v>
      </c>
      <c r="O16" s="706">
        <v>2</v>
      </c>
      <c r="P16" s="705">
        <v>666.62</v>
      </c>
      <c r="Q16" s="682">
        <v>1</v>
      </c>
      <c r="R16" s="671">
        <v>2</v>
      </c>
      <c r="S16" s="682">
        <v>1</v>
      </c>
      <c r="T16" s="706">
        <v>2</v>
      </c>
      <c r="U16" s="242">
        <v>1</v>
      </c>
    </row>
    <row r="17" spans="1:21" ht="14.4" customHeight="1" x14ac:dyDescent="0.3">
      <c r="A17" s="680">
        <v>10</v>
      </c>
      <c r="B17" s="671" t="s">
        <v>551</v>
      </c>
      <c r="C17" s="671">
        <v>1026</v>
      </c>
      <c r="D17" s="703" t="s">
        <v>4586</v>
      </c>
      <c r="E17" s="704" t="s">
        <v>2551</v>
      </c>
      <c r="F17" s="671" t="s">
        <v>2515</v>
      </c>
      <c r="G17" s="671" t="s">
        <v>2626</v>
      </c>
      <c r="H17" s="671" t="s">
        <v>550</v>
      </c>
      <c r="I17" s="671" t="s">
        <v>2627</v>
      </c>
      <c r="J17" s="671" t="s">
        <v>971</v>
      </c>
      <c r="K17" s="671" t="s">
        <v>2628</v>
      </c>
      <c r="L17" s="705">
        <v>0</v>
      </c>
      <c r="M17" s="705">
        <v>0</v>
      </c>
      <c r="N17" s="671">
        <v>5</v>
      </c>
      <c r="O17" s="706">
        <v>1</v>
      </c>
      <c r="P17" s="705"/>
      <c r="Q17" s="682"/>
      <c r="R17" s="671"/>
      <c r="S17" s="682">
        <v>0</v>
      </c>
      <c r="T17" s="706"/>
      <c r="U17" s="242">
        <v>0</v>
      </c>
    </row>
    <row r="18" spans="1:21" ht="14.4" customHeight="1" x14ac:dyDescent="0.3">
      <c r="A18" s="680">
        <v>10</v>
      </c>
      <c r="B18" s="671" t="s">
        <v>551</v>
      </c>
      <c r="C18" s="671">
        <v>1026</v>
      </c>
      <c r="D18" s="703" t="s">
        <v>4586</v>
      </c>
      <c r="E18" s="704" t="s">
        <v>2556</v>
      </c>
      <c r="F18" s="671" t="s">
        <v>2515</v>
      </c>
      <c r="G18" s="671" t="s">
        <v>2626</v>
      </c>
      <c r="H18" s="671" t="s">
        <v>550</v>
      </c>
      <c r="I18" s="671" t="s">
        <v>970</v>
      </c>
      <c r="J18" s="671" t="s">
        <v>971</v>
      </c>
      <c r="K18" s="671" t="s">
        <v>2629</v>
      </c>
      <c r="L18" s="705">
        <v>391.83</v>
      </c>
      <c r="M18" s="705">
        <v>391.83</v>
      </c>
      <c r="N18" s="671">
        <v>1</v>
      </c>
      <c r="O18" s="706">
        <v>1</v>
      </c>
      <c r="P18" s="705">
        <v>391.83</v>
      </c>
      <c r="Q18" s="682">
        <v>1</v>
      </c>
      <c r="R18" s="671">
        <v>1</v>
      </c>
      <c r="S18" s="682">
        <v>1</v>
      </c>
      <c r="T18" s="706">
        <v>1</v>
      </c>
      <c r="U18" s="242">
        <v>1</v>
      </c>
    </row>
    <row r="19" spans="1:21" ht="14.4" customHeight="1" x14ac:dyDescent="0.3">
      <c r="A19" s="680">
        <v>10</v>
      </c>
      <c r="B19" s="671" t="s">
        <v>551</v>
      </c>
      <c r="C19" s="671">
        <v>1026</v>
      </c>
      <c r="D19" s="703" t="s">
        <v>4586</v>
      </c>
      <c r="E19" s="704" t="s">
        <v>2563</v>
      </c>
      <c r="F19" s="671" t="s">
        <v>2515</v>
      </c>
      <c r="G19" s="671" t="s">
        <v>2595</v>
      </c>
      <c r="H19" s="671" t="s">
        <v>550</v>
      </c>
      <c r="I19" s="671" t="s">
        <v>2630</v>
      </c>
      <c r="J19" s="671" t="s">
        <v>2597</v>
      </c>
      <c r="K19" s="671" t="s">
        <v>2631</v>
      </c>
      <c r="L19" s="705">
        <v>34.31</v>
      </c>
      <c r="M19" s="705">
        <v>34.31</v>
      </c>
      <c r="N19" s="671">
        <v>1</v>
      </c>
      <c r="O19" s="706">
        <v>0.5</v>
      </c>
      <c r="P19" s="705">
        <v>34.31</v>
      </c>
      <c r="Q19" s="682">
        <v>1</v>
      </c>
      <c r="R19" s="671">
        <v>1</v>
      </c>
      <c r="S19" s="682">
        <v>1</v>
      </c>
      <c r="T19" s="706">
        <v>0.5</v>
      </c>
      <c r="U19" s="242">
        <v>1</v>
      </c>
    </row>
    <row r="20" spans="1:21" ht="14.4" customHeight="1" x14ac:dyDescent="0.3">
      <c r="A20" s="680">
        <v>10</v>
      </c>
      <c r="B20" s="671" t="s">
        <v>551</v>
      </c>
      <c r="C20" s="671">
        <v>1026</v>
      </c>
      <c r="D20" s="703" t="s">
        <v>4586</v>
      </c>
      <c r="E20" s="704" t="s">
        <v>2563</v>
      </c>
      <c r="F20" s="671" t="s">
        <v>2515</v>
      </c>
      <c r="G20" s="671" t="s">
        <v>2632</v>
      </c>
      <c r="H20" s="671" t="s">
        <v>550</v>
      </c>
      <c r="I20" s="671" t="s">
        <v>2633</v>
      </c>
      <c r="J20" s="671" t="s">
        <v>2634</v>
      </c>
      <c r="K20" s="671" t="s">
        <v>1964</v>
      </c>
      <c r="L20" s="705">
        <v>202.25</v>
      </c>
      <c r="M20" s="705">
        <v>202.25</v>
      </c>
      <c r="N20" s="671">
        <v>1</v>
      </c>
      <c r="O20" s="706">
        <v>0.5</v>
      </c>
      <c r="P20" s="705">
        <v>202.25</v>
      </c>
      <c r="Q20" s="682">
        <v>1</v>
      </c>
      <c r="R20" s="671">
        <v>1</v>
      </c>
      <c r="S20" s="682">
        <v>1</v>
      </c>
      <c r="T20" s="706">
        <v>0.5</v>
      </c>
      <c r="U20" s="242">
        <v>1</v>
      </c>
    </row>
    <row r="21" spans="1:21" ht="14.4" customHeight="1" x14ac:dyDescent="0.3">
      <c r="A21" s="680">
        <v>10</v>
      </c>
      <c r="B21" s="671" t="s">
        <v>551</v>
      </c>
      <c r="C21" s="671">
        <v>1026</v>
      </c>
      <c r="D21" s="703" t="s">
        <v>4586</v>
      </c>
      <c r="E21" s="704" t="s">
        <v>2568</v>
      </c>
      <c r="F21" s="671" t="s">
        <v>2515</v>
      </c>
      <c r="G21" s="671" t="s">
        <v>2635</v>
      </c>
      <c r="H21" s="671" t="s">
        <v>550</v>
      </c>
      <c r="I21" s="671" t="s">
        <v>2636</v>
      </c>
      <c r="J21" s="671" t="s">
        <v>2637</v>
      </c>
      <c r="K21" s="671" t="s">
        <v>2638</v>
      </c>
      <c r="L21" s="705">
        <v>0</v>
      </c>
      <c r="M21" s="705">
        <v>0</v>
      </c>
      <c r="N21" s="671">
        <v>1</v>
      </c>
      <c r="O21" s="706">
        <v>1</v>
      </c>
      <c r="P21" s="705"/>
      <c r="Q21" s="682"/>
      <c r="R21" s="671"/>
      <c r="S21" s="682">
        <v>0</v>
      </c>
      <c r="T21" s="706"/>
      <c r="U21" s="242">
        <v>0</v>
      </c>
    </row>
    <row r="22" spans="1:21" ht="14.4" customHeight="1" x14ac:dyDescent="0.3">
      <c r="A22" s="680">
        <v>10</v>
      </c>
      <c r="B22" s="671" t="s">
        <v>551</v>
      </c>
      <c r="C22" s="671">
        <v>1026</v>
      </c>
      <c r="D22" s="703" t="s">
        <v>4586</v>
      </c>
      <c r="E22" s="704" t="s">
        <v>2575</v>
      </c>
      <c r="F22" s="671" t="s">
        <v>2515</v>
      </c>
      <c r="G22" s="671" t="s">
        <v>2639</v>
      </c>
      <c r="H22" s="671" t="s">
        <v>550</v>
      </c>
      <c r="I22" s="671" t="s">
        <v>2640</v>
      </c>
      <c r="J22" s="671" t="s">
        <v>2641</v>
      </c>
      <c r="K22" s="671" t="s">
        <v>2642</v>
      </c>
      <c r="L22" s="705">
        <v>0</v>
      </c>
      <c r="M22" s="705">
        <v>0</v>
      </c>
      <c r="N22" s="671">
        <v>1</v>
      </c>
      <c r="O22" s="706">
        <v>0.5</v>
      </c>
      <c r="P22" s="705"/>
      <c r="Q22" s="682"/>
      <c r="R22" s="671"/>
      <c r="S22" s="682">
        <v>0</v>
      </c>
      <c r="T22" s="706"/>
      <c r="U22" s="242">
        <v>0</v>
      </c>
    </row>
    <row r="23" spans="1:21" ht="14.4" customHeight="1" x14ac:dyDescent="0.3">
      <c r="A23" s="680">
        <v>10</v>
      </c>
      <c r="B23" s="671" t="s">
        <v>551</v>
      </c>
      <c r="C23" s="671">
        <v>1026</v>
      </c>
      <c r="D23" s="703" t="s">
        <v>4586</v>
      </c>
      <c r="E23" s="704" t="s">
        <v>2575</v>
      </c>
      <c r="F23" s="671" t="s">
        <v>2515</v>
      </c>
      <c r="G23" s="671" t="s">
        <v>2643</v>
      </c>
      <c r="H23" s="671" t="s">
        <v>550</v>
      </c>
      <c r="I23" s="671" t="s">
        <v>900</v>
      </c>
      <c r="J23" s="671" t="s">
        <v>2644</v>
      </c>
      <c r="K23" s="671" t="s">
        <v>2645</v>
      </c>
      <c r="L23" s="705">
        <v>41.07</v>
      </c>
      <c r="M23" s="705">
        <v>41.07</v>
      </c>
      <c r="N23" s="671">
        <v>1</v>
      </c>
      <c r="O23" s="706">
        <v>1</v>
      </c>
      <c r="P23" s="705"/>
      <c r="Q23" s="682">
        <v>0</v>
      </c>
      <c r="R23" s="671"/>
      <c r="S23" s="682">
        <v>0</v>
      </c>
      <c r="T23" s="706"/>
      <c r="U23" s="242">
        <v>0</v>
      </c>
    </row>
    <row r="24" spans="1:21" ht="14.4" customHeight="1" x14ac:dyDescent="0.3">
      <c r="A24" s="680">
        <v>10</v>
      </c>
      <c r="B24" s="671" t="s">
        <v>551</v>
      </c>
      <c r="C24" s="671">
        <v>1026</v>
      </c>
      <c r="D24" s="703" t="s">
        <v>4586</v>
      </c>
      <c r="E24" s="704" t="s">
        <v>2575</v>
      </c>
      <c r="F24" s="671" t="s">
        <v>2515</v>
      </c>
      <c r="G24" s="671" t="s">
        <v>2646</v>
      </c>
      <c r="H24" s="671" t="s">
        <v>550</v>
      </c>
      <c r="I24" s="671" t="s">
        <v>2647</v>
      </c>
      <c r="J24" s="671" t="s">
        <v>2648</v>
      </c>
      <c r="K24" s="671" t="s">
        <v>2649</v>
      </c>
      <c r="L24" s="705">
        <v>85.49</v>
      </c>
      <c r="M24" s="705">
        <v>85.49</v>
      </c>
      <c r="N24" s="671">
        <v>1</v>
      </c>
      <c r="O24" s="706">
        <v>0.5</v>
      </c>
      <c r="P24" s="705"/>
      <c r="Q24" s="682">
        <v>0</v>
      </c>
      <c r="R24" s="671"/>
      <c r="S24" s="682">
        <v>0</v>
      </c>
      <c r="T24" s="706"/>
      <c r="U24" s="242">
        <v>0</v>
      </c>
    </row>
    <row r="25" spans="1:21" ht="14.4" customHeight="1" x14ac:dyDescent="0.3">
      <c r="A25" s="680">
        <v>10</v>
      </c>
      <c r="B25" s="671" t="s">
        <v>551</v>
      </c>
      <c r="C25" s="671">
        <v>1026</v>
      </c>
      <c r="D25" s="703" t="s">
        <v>4586</v>
      </c>
      <c r="E25" s="704" t="s">
        <v>2578</v>
      </c>
      <c r="F25" s="671" t="s">
        <v>2515</v>
      </c>
      <c r="G25" s="671" t="s">
        <v>2650</v>
      </c>
      <c r="H25" s="671" t="s">
        <v>550</v>
      </c>
      <c r="I25" s="671" t="s">
        <v>2651</v>
      </c>
      <c r="J25" s="671" t="s">
        <v>2652</v>
      </c>
      <c r="K25" s="671" t="s">
        <v>2653</v>
      </c>
      <c r="L25" s="705">
        <v>71.17</v>
      </c>
      <c r="M25" s="705">
        <v>71.17</v>
      </c>
      <c r="N25" s="671">
        <v>1</v>
      </c>
      <c r="O25" s="706">
        <v>1</v>
      </c>
      <c r="P25" s="705">
        <v>71.17</v>
      </c>
      <c r="Q25" s="682">
        <v>1</v>
      </c>
      <c r="R25" s="671">
        <v>1</v>
      </c>
      <c r="S25" s="682">
        <v>1</v>
      </c>
      <c r="T25" s="706">
        <v>1</v>
      </c>
      <c r="U25" s="242">
        <v>1</v>
      </c>
    </row>
    <row r="26" spans="1:21" ht="14.4" customHeight="1" x14ac:dyDescent="0.3">
      <c r="A26" s="680">
        <v>10</v>
      </c>
      <c r="B26" s="671" t="s">
        <v>551</v>
      </c>
      <c r="C26" s="671">
        <v>1026</v>
      </c>
      <c r="D26" s="703" t="s">
        <v>4586</v>
      </c>
      <c r="E26" s="704" t="s">
        <v>2580</v>
      </c>
      <c r="F26" s="671" t="s">
        <v>2515</v>
      </c>
      <c r="G26" s="671" t="s">
        <v>2654</v>
      </c>
      <c r="H26" s="671" t="s">
        <v>550</v>
      </c>
      <c r="I26" s="671" t="s">
        <v>2655</v>
      </c>
      <c r="J26" s="671" t="s">
        <v>2656</v>
      </c>
      <c r="K26" s="671" t="s">
        <v>2657</v>
      </c>
      <c r="L26" s="705">
        <v>0</v>
      </c>
      <c r="M26" s="705">
        <v>0</v>
      </c>
      <c r="N26" s="671">
        <v>1</v>
      </c>
      <c r="O26" s="706">
        <v>1</v>
      </c>
      <c r="P26" s="705">
        <v>0</v>
      </c>
      <c r="Q26" s="682"/>
      <c r="R26" s="671">
        <v>1</v>
      </c>
      <c r="S26" s="682">
        <v>1</v>
      </c>
      <c r="T26" s="706">
        <v>1</v>
      </c>
      <c r="U26" s="242">
        <v>1</v>
      </c>
    </row>
    <row r="27" spans="1:21" ht="14.4" customHeight="1" x14ac:dyDescent="0.3">
      <c r="A27" s="680">
        <v>10</v>
      </c>
      <c r="B27" s="671" t="s">
        <v>551</v>
      </c>
      <c r="C27" s="671">
        <v>1026</v>
      </c>
      <c r="D27" s="703" t="s">
        <v>4586</v>
      </c>
      <c r="E27" s="704" t="s">
        <v>2582</v>
      </c>
      <c r="F27" s="671" t="s">
        <v>2515</v>
      </c>
      <c r="G27" s="671" t="s">
        <v>2658</v>
      </c>
      <c r="H27" s="671" t="s">
        <v>550</v>
      </c>
      <c r="I27" s="671" t="s">
        <v>904</v>
      </c>
      <c r="J27" s="671" t="s">
        <v>905</v>
      </c>
      <c r="K27" s="671" t="s">
        <v>2659</v>
      </c>
      <c r="L27" s="705">
        <v>38.65</v>
      </c>
      <c r="M27" s="705">
        <v>77.3</v>
      </c>
      <c r="N27" s="671">
        <v>2</v>
      </c>
      <c r="O27" s="706">
        <v>1</v>
      </c>
      <c r="P27" s="705"/>
      <c r="Q27" s="682">
        <v>0</v>
      </c>
      <c r="R27" s="671"/>
      <c r="S27" s="682">
        <v>0</v>
      </c>
      <c r="T27" s="706"/>
      <c r="U27" s="242">
        <v>0</v>
      </c>
    </row>
    <row r="28" spans="1:21" ht="14.4" customHeight="1" x14ac:dyDescent="0.3">
      <c r="A28" s="680">
        <v>10</v>
      </c>
      <c r="B28" s="671" t="s">
        <v>551</v>
      </c>
      <c r="C28" s="671">
        <v>1026</v>
      </c>
      <c r="D28" s="703" t="s">
        <v>4586</v>
      </c>
      <c r="E28" s="704" t="s">
        <v>2592</v>
      </c>
      <c r="F28" s="671" t="s">
        <v>2515</v>
      </c>
      <c r="G28" s="671" t="s">
        <v>2660</v>
      </c>
      <c r="H28" s="671" t="s">
        <v>550</v>
      </c>
      <c r="I28" s="671" t="s">
        <v>878</v>
      </c>
      <c r="J28" s="671" t="s">
        <v>879</v>
      </c>
      <c r="K28" s="671" t="s">
        <v>2661</v>
      </c>
      <c r="L28" s="705">
        <v>38.65</v>
      </c>
      <c r="M28" s="705">
        <v>38.65</v>
      </c>
      <c r="N28" s="671">
        <v>1</v>
      </c>
      <c r="O28" s="706">
        <v>1</v>
      </c>
      <c r="P28" s="705">
        <v>38.65</v>
      </c>
      <c r="Q28" s="682">
        <v>1</v>
      </c>
      <c r="R28" s="671">
        <v>1</v>
      </c>
      <c r="S28" s="682">
        <v>1</v>
      </c>
      <c r="T28" s="706">
        <v>1</v>
      </c>
      <c r="U28" s="242">
        <v>1</v>
      </c>
    </row>
    <row r="29" spans="1:21" ht="14.4" customHeight="1" x14ac:dyDescent="0.3">
      <c r="A29" s="680">
        <v>10</v>
      </c>
      <c r="B29" s="671" t="s">
        <v>551</v>
      </c>
      <c r="C29" s="671">
        <v>1026</v>
      </c>
      <c r="D29" s="703" t="s">
        <v>4586</v>
      </c>
      <c r="E29" s="704" t="s">
        <v>2592</v>
      </c>
      <c r="F29" s="671" t="s">
        <v>2515</v>
      </c>
      <c r="G29" s="671" t="s">
        <v>2662</v>
      </c>
      <c r="H29" s="671" t="s">
        <v>550</v>
      </c>
      <c r="I29" s="671" t="s">
        <v>2663</v>
      </c>
      <c r="J29" s="671" t="s">
        <v>2664</v>
      </c>
      <c r="K29" s="671" t="s">
        <v>1730</v>
      </c>
      <c r="L29" s="705">
        <v>52.4</v>
      </c>
      <c r="M29" s="705">
        <v>52.4</v>
      </c>
      <c r="N29" s="671">
        <v>1</v>
      </c>
      <c r="O29" s="706">
        <v>1</v>
      </c>
      <c r="P29" s="705">
        <v>52.4</v>
      </c>
      <c r="Q29" s="682">
        <v>1</v>
      </c>
      <c r="R29" s="671">
        <v>1</v>
      </c>
      <c r="S29" s="682">
        <v>1</v>
      </c>
      <c r="T29" s="706">
        <v>1</v>
      </c>
      <c r="U29" s="242">
        <v>1</v>
      </c>
    </row>
    <row r="30" spans="1:21" ht="14.4" customHeight="1" x14ac:dyDescent="0.3">
      <c r="A30" s="680">
        <v>10</v>
      </c>
      <c r="B30" s="671" t="s">
        <v>551</v>
      </c>
      <c r="C30" s="671">
        <v>89301100</v>
      </c>
      <c r="D30" s="703" t="s">
        <v>4587</v>
      </c>
      <c r="E30" s="704" t="s">
        <v>2545</v>
      </c>
      <c r="F30" s="671" t="s">
        <v>2515</v>
      </c>
      <c r="G30" s="671" t="s">
        <v>2665</v>
      </c>
      <c r="H30" s="671" t="s">
        <v>550</v>
      </c>
      <c r="I30" s="671" t="s">
        <v>2666</v>
      </c>
      <c r="J30" s="671" t="s">
        <v>2667</v>
      </c>
      <c r="K30" s="671" t="s">
        <v>2668</v>
      </c>
      <c r="L30" s="705">
        <v>655.72</v>
      </c>
      <c r="M30" s="705">
        <v>655.72</v>
      </c>
      <c r="N30" s="671">
        <v>1</v>
      </c>
      <c r="O30" s="706">
        <v>1</v>
      </c>
      <c r="P30" s="705">
        <v>655.72</v>
      </c>
      <c r="Q30" s="682">
        <v>1</v>
      </c>
      <c r="R30" s="671">
        <v>1</v>
      </c>
      <c r="S30" s="682">
        <v>1</v>
      </c>
      <c r="T30" s="706">
        <v>1</v>
      </c>
      <c r="U30" s="242">
        <v>1</v>
      </c>
    </row>
    <row r="31" spans="1:21" ht="14.4" customHeight="1" x14ac:dyDescent="0.3">
      <c r="A31" s="680">
        <v>10</v>
      </c>
      <c r="B31" s="671" t="s">
        <v>551</v>
      </c>
      <c r="C31" s="671">
        <v>89301100</v>
      </c>
      <c r="D31" s="703" t="s">
        <v>4587</v>
      </c>
      <c r="E31" s="704" t="s">
        <v>2545</v>
      </c>
      <c r="F31" s="671" t="s">
        <v>2515</v>
      </c>
      <c r="G31" s="671" t="s">
        <v>2669</v>
      </c>
      <c r="H31" s="671" t="s">
        <v>817</v>
      </c>
      <c r="I31" s="671" t="s">
        <v>2670</v>
      </c>
      <c r="J31" s="671" t="s">
        <v>2671</v>
      </c>
      <c r="K31" s="671" t="s">
        <v>2672</v>
      </c>
      <c r="L31" s="705">
        <v>1741.11</v>
      </c>
      <c r="M31" s="705">
        <v>1741.11</v>
      </c>
      <c r="N31" s="671">
        <v>1</v>
      </c>
      <c r="O31" s="706">
        <v>0.5</v>
      </c>
      <c r="P31" s="705"/>
      <c r="Q31" s="682">
        <v>0</v>
      </c>
      <c r="R31" s="671"/>
      <c r="S31" s="682">
        <v>0</v>
      </c>
      <c r="T31" s="706"/>
      <c r="U31" s="242">
        <v>0</v>
      </c>
    </row>
    <row r="32" spans="1:21" ht="14.4" customHeight="1" x14ac:dyDescent="0.3">
      <c r="A32" s="680">
        <v>10</v>
      </c>
      <c r="B32" s="671" t="s">
        <v>551</v>
      </c>
      <c r="C32" s="671">
        <v>89301100</v>
      </c>
      <c r="D32" s="703" t="s">
        <v>4587</v>
      </c>
      <c r="E32" s="704" t="s">
        <v>2545</v>
      </c>
      <c r="F32" s="671" t="s">
        <v>2515</v>
      </c>
      <c r="G32" s="671" t="s">
        <v>2673</v>
      </c>
      <c r="H32" s="671" t="s">
        <v>550</v>
      </c>
      <c r="I32" s="671" t="s">
        <v>2674</v>
      </c>
      <c r="J32" s="671" t="s">
        <v>2675</v>
      </c>
      <c r="K32" s="671" t="s">
        <v>2676</v>
      </c>
      <c r="L32" s="705">
        <v>1663.07</v>
      </c>
      <c r="M32" s="705">
        <v>4989.21</v>
      </c>
      <c r="N32" s="671">
        <v>3</v>
      </c>
      <c r="O32" s="706">
        <v>1</v>
      </c>
      <c r="P32" s="705">
        <v>4989.21</v>
      </c>
      <c r="Q32" s="682">
        <v>1</v>
      </c>
      <c r="R32" s="671">
        <v>3</v>
      </c>
      <c r="S32" s="682">
        <v>1</v>
      </c>
      <c r="T32" s="706">
        <v>1</v>
      </c>
      <c r="U32" s="242">
        <v>1</v>
      </c>
    </row>
    <row r="33" spans="1:21" ht="14.4" customHeight="1" x14ac:dyDescent="0.3">
      <c r="A33" s="680">
        <v>10</v>
      </c>
      <c r="B33" s="671" t="s">
        <v>551</v>
      </c>
      <c r="C33" s="671">
        <v>89301100</v>
      </c>
      <c r="D33" s="703" t="s">
        <v>4587</v>
      </c>
      <c r="E33" s="704" t="s">
        <v>2545</v>
      </c>
      <c r="F33" s="671" t="s">
        <v>2515</v>
      </c>
      <c r="G33" s="671" t="s">
        <v>2677</v>
      </c>
      <c r="H33" s="671" t="s">
        <v>817</v>
      </c>
      <c r="I33" s="671" t="s">
        <v>2678</v>
      </c>
      <c r="J33" s="671" t="s">
        <v>2679</v>
      </c>
      <c r="K33" s="671" t="s">
        <v>2680</v>
      </c>
      <c r="L33" s="705">
        <v>886.91</v>
      </c>
      <c r="M33" s="705">
        <v>2660.73</v>
      </c>
      <c r="N33" s="671">
        <v>3</v>
      </c>
      <c r="O33" s="706">
        <v>1</v>
      </c>
      <c r="P33" s="705"/>
      <c r="Q33" s="682">
        <v>0</v>
      </c>
      <c r="R33" s="671"/>
      <c r="S33" s="682">
        <v>0</v>
      </c>
      <c r="T33" s="706"/>
      <c r="U33" s="242">
        <v>0</v>
      </c>
    </row>
    <row r="34" spans="1:21" ht="14.4" customHeight="1" x14ac:dyDescent="0.3">
      <c r="A34" s="680">
        <v>10</v>
      </c>
      <c r="B34" s="671" t="s">
        <v>551</v>
      </c>
      <c r="C34" s="671">
        <v>89301100</v>
      </c>
      <c r="D34" s="703" t="s">
        <v>4587</v>
      </c>
      <c r="E34" s="704" t="s">
        <v>2545</v>
      </c>
      <c r="F34" s="671" t="s">
        <v>2515</v>
      </c>
      <c r="G34" s="671" t="s">
        <v>2677</v>
      </c>
      <c r="H34" s="671" t="s">
        <v>817</v>
      </c>
      <c r="I34" s="671" t="s">
        <v>2681</v>
      </c>
      <c r="J34" s="671" t="s">
        <v>2682</v>
      </c>
      <c r="K34" s="671" t="s">
        <v>2672</v>
      </c>
      <c r="L34" s="705">
        <v>886.91</v>
      </c>
      <c r="M34" s="705">
        <v>7982.1900000000005</v>
      </c>
      <c r="N34" s="671">
        <v>9</v>
      </c>
      <c r="O34" s="706">
        <v>2.5</v>
      </c>
      <c r="P34" s="705">
        <v>3547.64</v>
      </c>
      <c r="Q34" s="682">
        <v>0.44444444444444442</v>
      </c>
      <c r="R34" s="671">
        <v>4</v>
      </c>
      <c r="S34" s="682">
        <v>0.44444444444444442</v>
      </c>
      <c r="T34" s="706">
        <v>1</v>
      </c>
      <c r="U34" s="242">
        <v>0.4</v>
      </c>
    </row>
    <row r="35" spans="1:21" ht="14.4" customHeight="1" x14ac:dyDescent="0.3">
      <c r="A35" s="680">
        <v>10</v>
      </c>
      <c r="B35" s="671" t="s">
        <v>551</v>
      </c>
      <c r="C35" s="671">
        <v>89301100</v>
      </c>
      <c r="D35" s="703" t="s">
        <v>4587</v>
      </c>
      <c r="E35" s="704" t="s">
        <v>2545</v>
      </c>
      <c r="F35" s="671" t="s">
        <v>2515</v>
      </c>
      <c r="G35" s="671" t="s">
        <v>2683</v>
      </c>
      <c r="H35" s="671" t="s">
        <v>817</v>
      </c>
      <c r="I35" s="671" t="s">
        <v>2684</v>
      </c>
      <c r="J35" s="671" t="s">
        <v>2685</v>
      </c>
      <c r="K35" s="671" t="s">
        <v>2686</v>
      </c>
      <c r="L35" s="705">
        <v>50.57</v>
      </c>
      <c r="M35" s="705">
        <v>50.57</v>
      </c>
      <c r="N35" s="671">
        <v>1</v>
      </c>
      <c r="O35" s="706">
        <v>1</v>
      </c>
      <c r="P35" s="705"/>
      <c r="Q35" s="682">
        <v>0</v>
      </c>
      <c r="R35" s="671"/>
      <c r="S35" s="682">
        <v>0</v>
      </c>
      <c r="T35" s="706"/>
      <c r="U35" s="242">
        <v>0</v>
      </c>
    </row>
    <row r="36" spans="1:21" ht="14.4" customHeight="1" x14ac:dyDescent="0.3">
      <c r="A36" s="680">
        <v>10</v>
      </c>
      <c r="B36" s="671" t="s">
        <v>551</v>
      </c>
      <c r="C36" s="671">
        <v>89301100</v>
      </c>
      <c r="D36" s="703" t="s">
        <v>4587</v>
      </c>
      <c r="E36" s="704" t="s">
        <v>2545</v>
      </c>
      <c r="F36" s="671" t="s">
        <v>2517</v>
      </c>
      <c r="G36" s="671" t="s">
        <v>2687</v>
      </c>
      <c r="H36" s="671" t="s">
        <v>550</v>
      </c>
      <c r="I36" s="671" t="s">
        <v>2688</v>
      </c>
      <c r="J36" s="671" t="s">
        <v>2689</v>
      </c>
      <c r="K36" s="671" t="s">
        <v>2690</v>
      </c>
      <c r="L36" s="705">
        <v>400</v>
      </c>
      <c r="M36" s="705">
        <v>6400</v>
      </c>
      <c r="N36" s="671">
        <v>16</v>
      </c>
      <c r="O36" s="706">
        <v>2</v>
      </c>
      <c r="P36" s="705">
        <v>6400</v>
      </c>
      <c r="Q36" s="682">
        <v>1</v>
      </c>
      <c r="R36" s="671">
        <v>16</v>
      </c>
      <c r="S36" s="682">
        <v>1</v>
      </c>
      <c r="T36" s="706">
        <v>2</v>
      </c>
      <c r="U36" s="242">
        <v>1</v>
      </c>
    </row>
    <row r="37" spans="1:21" ht="14.4" customHeight="1" x14ac:dyDescent="0.3">
      <c r="A37" s="680">
        <v>10</v>
      </c>
      <c r="B37" s="671" t="s">
        <v>551</v>
      </c>
      <c r="C37" s="671">
        <v>89301100</v>
      </c>
      <c r="D37" s="703" t="s">
        <v>4587</v>
      </c>
      <c r="E37" s="704" t="s">
        <v>2545</v>
      </c>
      <c r="F37" s="671" t="s">
        <v>2517</v>
      </c>
      <c r="G37" s="671" t="s">
        <v>2687</v>
      </c>
      <c r="H37" s="671" t="s">
        <v>550</v>
      </c>
      <c r="I37" s="671" t="s">
        <v>2691</v>
      </c>
      <c r="J37" s="671" t="s">
        <v>2692</v>
      </c>
      <c r="K37" s="671" t="s">
        <v>2693</v>
      </c>
      <c r="L37" s="705">
        <v>0</v>
      </c>
      <c r="M37" s="705">
        <v>0</v>
      </c>
      <c r="N37" s="671">
        <v>1</v>
      </c>
      <c r="O37" s="706">
        <v>1</v>
      </c>
      <c r="P37" s="705"/>
      <c r="Q37" s="682"/>
      <c r="R37" s="671"/>
      <c r="S37" s="682">
        <v>0</v>
      </c>
      <c r="T37" s="706"/>
      <c r="U37" s="242">
        <v>0</v>
      </c>
    </row>
    <row r="38" spans="1:21" ht="14.4" customHeight="1" x14ac:dyDescent="0.3">
      <c r="A38" s="680">
        <v>10</v>
      </c>
      <c r="B38" s="671" t="s">
        <v>551</v>
      </c>
      <c r="C38" s="671">
        <v>89301100</v>
      </c>
      <c r="D38" s="703" t="s">
        <v>4587</v>
      </c>
      <c r="E38" s="704" t="s">
        <v>2545</v>
      </c>
      <c r="F38" s="671" t="s">
        <v>2517</v>
      </c>
      <c r="G38" s="671" t="s">
        <v>2687</v>
      </c>
      <c r="H38" s="671" t="s">
        <v>550</v>
      </c>
      <c r="I38" s="671" t="s">
        <v>2694</v>
      </c>
      <c r="J38" s="671" t="s">
        <v>2695</v>
      </c>
      <c r="K38" s="671" t="s">
        <v>2696</v>
      </c>
      <c r="L38" s="705">
        <v>86.25</v>
      </c>
      <c r="M38" s="705">
        <v>86.25</v>
      </c>
      <c r="N38" s="671">
        <v>1</v>
      </c>
      <c r="O38" s="706">
        <v>1</v>
      </c>
      <c r="P38" s="705">
        <v>86.25</v>
      </c>
      <c r="Q38" s="682">
        <v>1</v>
      </c>
      <c r="R38" s="671">
        <v>1</v>
      </c>
      <c r="S38" s="682">
        <v>1</v>
      </c>
      <c r="T38" s="706">
        <v>1</v>
      </c>
      <c r="U38" s="242">
        <v>1</v>
      </c>
    </row>
    <row r="39" spans="1:21" ht="14.4" customHeight="1" x14ac:dyDescent="0.3">
      <c r="A39" s="680">
        <v>10</v>
      </c>
      <c r="B39" s="671" t="s">
        <v>551</v>
      </c>
      <c r="C39" s="671">
        <v>89301100</v>
      </c>
      <c r="D39" s="703" t="s">
        <v>4587</v>
      </c>
      <c r="E39" s="704" t="s">
        <v>2545</v>
      </c>
      <c r="F39" s="671" t="s">
        <v>2517</v>
      </c>
      <c r="G39" s="671" t="s">
        <v>2687</v>
      </c>
      <c r="H39" s="671" t="s">
        <v>550</v>
      </c>
      <c r="I39" s="671" t="s">
        <v>2697</v>
      </c>
      <c r="J39" s="671" t="s">
        <v>2698</v>
      </c>
      <c r="K39" s="671" t="s">
        <v>2699</v>
      </c>
      <c r="L39" s="705">
        <v>265</v>
      </c>
      <c r="M39" s="705">
        <v>265</v>
      </c>
      <c r="N39" s="671">
        <v>1</v>
      </c>
      <c r="O39" s="706">
        <v>1</v>
      </c>
      <c r="P39" s="705">
        <v>265</v>
      </c>
      <c r="Q39" s="682">
        <v>1</v>
      </c>
      <c r="R39" s="671">
        <v>1</v>
      </c>
      <c r="S39" s="682">
        <v>1</v>
      </c>
      <c r="T39" s="706">
        <v>1</v>
      </c>
      <c r="U39" s="242">
        <v>1</v>
      </c>
    </row>
    <row r="40" spans="1:21" ht="14.4" customHeight="1" x14ac:dyDescent="0.3">
      <c r="A40" s="680">
        <v>10</v>
      </c>
      <c r="B40" s="671" t="s">
        <v>551</v>
      </c>
      <c r="C40" s="671">
        <v>89301100</v>
      </c>
      <c r="D40" s="703" t="s">
        <v>4587</v>
      </c>
      <c r="E40" s="704" t="s">
        <v>2545</v>
      </c>
      <c r="F40" s="671" t="s">
        <v>2517</v>
      </c>
      <c r="G40" s="671" t="s">
        <v>2687</v>
      </c>
      <c r="H40" s="671" t="s">
        <v>550</v>
      </c>
      <c r="I40" s="671" t="s">
        <v>2700</v>
      </c>
      <c r="J40" s="671" t="s">
        <v>2701</v>
      </c>
      <c r="K40" s="671" t="s">
        <v>2702</v>
      </c>
      <c r="L40" s="705">
        <v>400</v>
      </c>
      <c r="M40" s="705">
        <v>800</v>
      </c>
      <c r="N40" s="671">
        <v>2</v>
      </c>
      <c r="O40" s="706">
        <v>1</v>
      </c>
      <c r="P40" s="705">
        <v>800</v>
      </c>
      <c r="Q40" s="682">
        <v>1</v>
      </c>
      <c r="R40" s="671">
        <v>2</v>
      </c>
      <c r="S40" s="682">
        <v>1</v>
      </c>
      <c r="T40" s="706">
        <v>1</v>
      </c>
      <c r="U40" s="242">
        <v>1</v>
      </c>
    </row>
    <row r="41" spans="1:21" ht="14.4" customHeight="1" x14ac:dyDescent="0.3">
      <c r="A41" s="680">
        <v>10</v>
      </c>
      <c r="B41" s="671" t="s">
        <v>551</v>
      </c>
      <c r="C41" s="671">
        <v>89301100</v>
      </c>
      <c r="D41" s="703" t="s">
        <v>4587</v>
      </c>
      <c r="E41" s="704" t="s">
        <v>2545</v>
      </c>
      <c r="F41" s="671" t="s">
        <v>2517</v>
      </c>
      <c r="G41" s="671" t="s">
        <v>2687</v>
      </c>
      <c r="H41" s="671" t="s">
        <v>550</v>
      </c>
      <c r="I41" s="671" t="s">
        <v>2703</v>
      </c>
      <c r="J41" s="671" t="s">
        <v>2704</v>
      </c>
      <c r="K41" s="671" t="s">
        <v>2705</v>
      </c>
      <c r="L41" s="705">
        <v>400</v>
      </c>
      <c r="M41" s="705">
        <v>3200</v>
      </c>
      <c r="N41" s="671">
        <v>8</v>
      </c>
      <c r="O41" s="706">
        <v>1</v>
      </c>
      <c r="P41" s="705">
        <v>3200</v>
      </c>
      <c r="Q41" s="682">
        <v>1</v>
      </c>
      <c r="R41" s="671">
        <v>8</v>
      </c>
      <c r="S41" s="682">
        <v>1</v>
      </c>
      <c r="T41" s="706">
        <v>1</v>
      </c>
      <c r="U41" s="242">
        <v>1</v>
      </c>
    </row>
    <row r="42" spans="1:21" ht="14.4" customHeight="1" x14ac:dyDescent="0.3">
      <c r="A42" s="680">
        <v>10</v>
      </c>
      <c r="B42" s="671" t="s">
        <v>551</v>
      </c>
      <c r="C42" s="671">
        <v>89301100</v>
      </c>
      <c r="D42" s="703" t="s">
        <v>4587</v>
      </c>
      <c r="E42" s="704" t="s">
        <v>2545</v>
      </c>
      <c r="F42" s="671" t="s">
        <v>2517</v>
      </c>
      <c r="G42" s="671" t="s">
        <v>2687</v>
      </c>
      <c r="H42" s="671" t="s">
        <v>550</v>
      </c>
      <c r="I42" s="671" t="s">
        <v>2706</v>
      </c>
      <c r="J42" s="671" t="s">
        <v>2707</v>
      </c>
      <c r="K42" s="671" t="s">
        <v>2690</v>
      </c>
      <c r="L42" s="705">
        <v>400</v>
      </c>
      <c r="M42" s="705">
        <v>9600</v>
      </c>
      <c r="N42" s="671">
        <v>24</v>
      </c>
      <c r="O42" s="706">
        <v>3</v>
      </c>
      <c r="P42" s="705">
        <v>9600</v>
      </c>
      <c r="Q42" s="682">
        <v>1</v>
      </c>
      <c r="R42" s="671">
        <v>24</v>
      </c>
      <c r="S42" s="682">
        <v>1</v>
      </c>
      <c r="T42" s="706">
        <v>3</v>
      </c>
      <c r="U42" s="242">
        <v>1</v>
      </c>
    </row>
    <row r="43" spans="1:21" ht="14.4" customHeight="1" x14ac:dyDescent="0.3">
      <c r="A43" s="680">
        <v>10</v>
      </c>
      <c r="B43" s="671" t="s">
        <v>551</v>
      </c>
      <c r="C43" s="671">
        <v>89301100</v>
      </c>
      <c r="D43" s="703" t="s">
        <v>4587</v>
      </c>
      <c r="E43" s="704" t="s">
        <v>2545</v>
      </c>
      <c r="F43" s="671" t="s">
        <v>2517</v>
      </c>
      <c r="G43" s="671" t="s">
        <v>2687</v>
      </c>
      <c r="H43" s="671" t="s">
        <v>550</v>
      </c>
      <c r="I43" s="671" t="s">
        <v>2708</v>
      </c>
      <c r="J43" s="671" t="s">
        <v>2709</v>
      </c>
      <c r="K43" s="671" t="s">
        <v>2710</v>
      </c>
      <c r="L43" s="705">
        <v>800</v>
      </c>
      <c r="M43" s="705">
        <v>6400</v>
      </c>
      <c r="N43" s="671">
        <v>8</v>
      </c>
      <c r="O43" s="706">
        <v>2</v>
      </c>
      <c r="P43" s="705">
        <v>6400</v>
      </c>
      <c r="Q43" s="682">
        <v>1</v>
      </c>
      <c r="R43" s="671">
        <v>8</v>
      </c>
      <c r="S43" s="682">
        <v>1</v>
      </c>
      <c r="T43" s="706">
        <v>2</v>
      </c>
      <c r="U43" s="242">
        <v>1</v>
      </c>
    </row>
    <row r="44" spans="1:21" ht="14.4" customHeight="1" x14ac:dyDescent="0.3">
      <c r="A44" s="680">
        <v>10</v>
      </c>
      <c r="B44" s="671" t="s">
        <v>551</v>
      </c>
      <c r="C44" s="671">
        <v>89301100</v>
      </c>
      <c r="D44" s="703" t="s">
        <v>4587</v>
      </c>
      <c r="E44" s="704" t="s">
        <v>2545</v>
      </c>
      <c r="F44" s="671" t="s">
        <v>2517</v>
      </c>
      <c r="G44" s="671" t="s">
        <v>2687</v>
      </c>
      <c r="H44" s="671" t="s">
        <v>550</v>
      </c>
      <c r="I44" s="671" t="s">
        <v>1647</v>
      </c>
      <c r="J44" s="671" t="s">
        <v>2711</v>
      </c>
      <c r="K44" s="671" t="s">
        <v>2712</v>
      </c>
      <c r="L44" s="705">
        <v>823.99</v>
      </c>
      <c r="M44" s="705">
        <v>823.99</v>
      </c>
      <c r="N44" s="671">
        <v>1</v>
      </c>
      <c r="O44" s="706">
        <v>1</v>
      </c>
      <c r="P44" s="705"/>
      <c r="Q44" s="682">
        <v>0</v>
      </c>
      <c r="R44" s="671"/>
      <c r="S44" s="682">
        <v>0</v>
      </c>
      <c r="T44" s="706"/>
      <c r="U44" s="242">
        <v>0</v>
      </c>
    </row>
    <row r="45" spans="1:21" ht="14.4" customHeight="1" x14ac:dyDescent="0.3">
      <c r="A45" s="680">
        <v>10</v>
      </c>
      <c r="B45" s="671" t="s">
        <v>551</v>
      </c>
      <c r="C45" s="671">
        <v>89301100</v>
      </c>
      <c r="D45" s="703" t="s">
        <v>4587</v>
      </c>
      <c r="E45" s="704" t="s">
        <v>2545</v>
      </c>
      <c r="F45" s="671" t="s">
        <v>2517</v>
      </c>
      <c r="G45" s="671" t="s">
        <v>2687</v>
      </c>
      <c r="H45" s="671" t="s">
        <v>550</v>
      </c>
      <c r="I45" s="671" t="s">
        <v>2713</v>
      </c>
      <c r="J45" s="671" t="s">
        <v>2714</v>
      </c>
      <c r="K45" s="671" t="s">
        <v>2715</v>
      </c>
      <c r="L45" s="705">
        <v>1500</v>
      </c>
      <c r="M45" s="705">
        <v>1500</v>
      </c>
      <c r="N45" s="671">
        <v>1</v>
      </c>
      <c r="O45" s="706">
        <v>1</v>
      </c>
      <c r="P45" s="705"/>
      <c r="Q45" s="682">
        <v>0</v>
      </c>
      <c r="R45" s="671"/>
      <c r="S45" s="682">
        <v>0</v>
      </c>
      <c r="T45" s="706"/>
      <c r="U45" s="242">
        <v>0</v>
      </c>
    </row>
    <row r="46" spans="1:21" ht="14.4" customHeight="1" x14ac:dyDescent="0.3">
      <c r="A46" s="680">
        <v>10</v>
      </c>
      <c r="B46" s="671" t="s">
        <v>551</v>
      </c>
      <c r="C46" s="671">
        <v>89301100</v>
      </c>
      <c r="D46" s="703" t="s">
        <v>4587</v>
      </c>
      <c r="E46" s="704" t="s">
        <v>2582</v>
      </c>
      <c r="F46" s="671" t="s">
        <v>2515</v>
      </c>
      <c r="G46" s="671" t="s">
        <v>2665</v>
      </c>
      <c r="H46" s="671" t="s">
        <v>550</v>
      </c>
      <c r="I46" s="671" t="s">
        <v>2666</v>
      </c>
      <c r="J46" s="671" t="s">
        <v>2667</v>
      </c>
      <c r="K46" s="671" t="s">
        <v>2668</v>
      </c>
      <c r="L46" s="705">
        <v>655.72</v>
      </c>
      <c r="M46" s="705">
        <v>15081.560000000005</v>
      </c>
      <c r="N46" s="671">
        <v>23</v>
      </c>
      <c r="O46" s="706">
        <v>14.5</v>
      </c>
      <c r="P46" s="705">
        <v>7868.6400000000021</v>
      </c>
      <c r="Q46" s="682">
        <v>0.52173913043478259</v>
      </c>
      <c r="R46" s="671">
        <v>12</v>
      </c>
      <c r="S46" s="682">
        <v>0.52173913043478259</v>
      </c>
      <c r="T46" s="706">
        <v>8.5</v>
      </c>
      <c r="U46" s="242">
        <v>0.58620689655172409</v>
      </c>
    </row>
    <row r="47" spans="1:21" ht="14.4" customHeight="1" x14ac:dyDescent="0.3">
      <c r="A47" s="680">
        <v>10</v>
      </c>
      <c r="B47" s="671" t="s">
        <v>551</v>
      </c>
      <c r="C47" s="671">
        <v>89301100</v>
      </c>
      <c r="D47" s="703" t="s">
        <v>4587</v>
      </c>
      <c r="E47" s="704" t="s">
        <v>2582</v>
      </c>
      <c r="F47" s="671" t="s">
        <v>2515</v>
      </c>
      <c r="G47" s="671" t="s">
        <v>2716</v>
      </c>
      <c r="H47" s="671" t="s">
        <v>550</v>
      </c>
      <c r="I47" s="671" t="s">
        <v>2717</v>
      </c>
      <c r="J47" s="671" t="s">
        <v>2718</v>
      </c>
      <c r="K47" s="671" t="s">
        <v>2719</v>
      </c>
      <c r="L47" s="705">
        <v>163.9</v>
      </c>
      <c r="M47" s="705">
        <v>1639</v>
      </c>
      <c r="N47" s="671">
        <v>10</v>
      </c>
      <c r="O47" s="706">
        <v>4.5</v>
      </c>
      <c r="P47" s="705">
        <v>655.6</v>
      </c>
      <c r="Q47" s="682">
        <v>0.4</v>
      </c>
      <c r="R47" s="671">
        <v>4</v>
      </c>
      <c r="S47" s="682">
        <v>0.4</v>
      </c>
      <c r="T47" s="706">
        <v>2</v>
      </c>
      <c r="U47" s="242">
        <v>0.44444444444444442</v>
      </c>
    </row>
    <row r="48" spans="1:21" ht="14.4" customHeight="1" x14ac:dyDescent="0.3">
      <c r="A48" s="680">
        <v>10</v>
      </c>
      <c r="B48" s="671" t="s">
        <v>551</v>
      </c>
      <c r="C48" s="671">
        <v>89301100</v>
      </c>
      <c r="D48" s="703" t="s">
        <v>4587</v>
      </c>
      <c r="E48" s="704" t="s">
        <v>2582</v>
      </c>
      <c r="F48" s="671" t="s">
        <v>2515</v>
      </c>
      <c r="G48" s="671" t="s">
        <v>2720</v>
      </c>
      <c r="H48" s="671" t="s">
        <v>817</v>
      </c>
      <c r="I48" s="671" t="s">
        <v>1441</v>
      </c>
      <c r="J48" s="671" t="s">
        <v>1442</v>
      </c>
      <c r="K48" s="671" t="s">
        <v>1443</v>
      </c>
      <c r="L48" s="705">
        <v>608.41999999999996</v>
      </c>
      <c r="M48" s="705">
        <v>97347.199999999983</v>
      </c>
      <c r="N48" s="671">
        <v>160</v>
      </c>
      <c r="O48" s="706">
        <v>21</v>
      </c>
      <c r="P48" s="705">
        <v>34071.519999999997</v>
      </c>
      <c r="Q48" s="682">
        <v>0.35000000000000003</v>
      </c>
      <c r="R48" s="671">
        <v>56</v>
      </c>
      <c r="S48" s="682">
        <v>0.35</v>
      </c>
      <c r="T48" s="706">
        <v>6.5</v>
      </c>
      <c r="U48" s="242">
        <v>0.30952380952380953</v>
      </c>
    </row>
    <row r="49" spans="1:21" ht="14.4" customHeight="1" x14ac:dyDescent="0.3">
      <c r="A49" s="680">
        <v>10</v>
      </c>
      <c r="B49" s="671" t="s">
        <v>551</v>
      </c>
      <c r="C49" s="671">
        <v>89301100</v>
      </c>
      <c r="D49" s="703" t="s">
        <v>4587</v>
      </c>
      <c r="E49" s="704" t="s">
        <v>2582</v>
      </c>
      <c r="F49" s="671" t="s">
        <v>2515</v>
      </c>
      <c r="G49" s="671" t="s">
        <v>2720</v>
      </c>
      <c r="H49" s="671" t="s">
        <v>817</v>
      </c>
      <c r="I49" s="671" t="s">
        <v>2721</v>
      </c>
      <c r="J49" s="671" t="s">
        <v>2722</v>
      </c>
      <c r="K49" s="671" t="s">
        <v>2672</v>
      </c>
      <c r="L49" s="705">
        <v>886.91</v>
      </c>
      <c r="M49" s="705">
        <v>15964.380000000001</v>
      </c>
      <c r="N49" s="671">
        <v>18</v>
      </c>
      <c r="O49" s="706">
        <v>8.5</v>
      </c>
      <c r="P49" s="705">
        <v>9756.01</v>
      </c>
      <c r="Q49" s="682">
        <v>0.61111111111111105</v>
      </c>
      <c r="R49" s="671">
        <v>11</v>
      </c>
      <c r="S49" s="682">
        <v>0.61111111111111116</v>
      </c>
      <c r="T49" s="706">
        <v>4</v>
      </c>
      <c r="U49" s="242">
        <v>0.47058823529411764</v>
      </c>
    </row>
    <row r="50" spans="1:21" ht="14.4" customHeight="1" x14ac:dyDescent="0.3">
      <c r="A50" s="680">
        <v>10</v>
      </c>
      <c r="B50" s="671" t="s">
        <v>551</v>
      </c>
      <c r="C50" s="671">
        <v>89301100</v>
      </c>
      <c r="D50" s="703" t="s">
        <v>4587</v>
      </c>
      <c r="E50" s="704" t="s">
        <v>2582</v>
      </c>
      <c r="F50" s="671" t="s">
        <v>2515</v>
      </c>
      <c r="G50" s="671" t="s">
        <v>2669</v>
      </c>
      <c r="H50" s="671" t="s">
        <v>817</v>
      </c>
      <c r="I50" s="671" t="s">
        <v>2723</v>
      </c>
      <c r="J50" s="671" t="s">
        <v>2724</v>
      </c>
      <c r="K50" s="671" t="s">
        <v>2672</v>
      </c>
      <c r="L50" s="705">
        <v>1663.07</v>
      </c>
      <c r="M50" s="705">
        <v>4989.21</v>
      </c>
      <c r="N50" s="671">
        <v>3</v>
      </c>
      <c r="O50" s="706">
        <v>0.5</v>
      </c>
      <c r="P50" s="705">
        <v>4989.21</v>
      </c>
      <c r="Q50" s="682">
        <v>1</v>
      </c>
      <c r="R50" s="671">
        <v>3</v>
      </c>
      <c r="S50" s="682">
        <v>1</v>
      </c>
      <c r="T50" s="706">
        <v>0.5</v>
      </c>
      <c r="U50" s="242">
        <v>1</v>
      </c>
    </row>
    <row r="51" spans="1:21" ht="14.4" customHeight="1" x14ac:dyDescent="0.3">
      <c r="A51" s="680">
        <v>10</v>
      </c>
      <c r="B51" s="671" t="s">
        <v>551</v>
      </c>
      <c r="C51" s="671">
        <v>89301100</v>
      </c>
      <c r="D51" s="703" t="s">
        <v>4587</v>
      </c>
      <c r="E51" s="704" t="s">
        <v>2582</v>
      </c>
      <c r="F51" s="671" t="s">
        <v>2515</v>
      </c>
      <c r="G51" s="671" t="s">
        <v>2673</v>
      </c>
      <c r="H51" s="671" t="s">
        <v>550</v>
      </c>
      <c r="I51" s="671" t="s">
        <v>2674</v>
      </c>
      <c r="J51" s="671" t="s">
        <v>2675</v>
      </c>
      <c r="K51" s="671" t="s">
        <v>2676</v>
      </c>
      <c r="L51" s="705">
        <v>1663.07</v>
      </c>
      <c r="M51" s="705">
        <v>46565.96</v>
      </c>
      <c r="N51" s="671">
        <v>28</v>
      </c>
      <c r="O51" s="706">
        <v>11</v>
      </c>
      <c r="P51" s="705">
        <v>28272.19</v>
      </c>
      <c r="Q51" s="682">
        <v>0.6071428571428571</v>
      </c>
      <c r="R51" s="671">
        <v>17</v>
      </c>
      <c r="S51" s="682">
        <v>0.6071428571428571</v>
      </c>
      <c r="T51" s="706">
        <v>7</v>
      </c>
      <c r="U51" s="242">
        <v>0.63636363636363635</v>
      </c>
    </row>
    <row r="52" spans="1:21" ht="14.4" customHeight="1" x14ac:dyDescent="0.3">
      <c r="A52" s="680">
        <v>10</v>
      </c>
      <c r="B52" s="671" t="s">
        <v>551</v>
      </c>
      <c r="C52" s="671">
        <v>89301100</v>
      </c>
      <c r="D52" s="703" t="s">
        <v>4587</v>
      </c>
      <c r="E52" s="704" t="s">
        <v>2582</v>
      </c>
      <c r="F52" s="671" t="s">
        <v>2515</v>
      </c>
      <c r="G52" s="671" t="s">
        <v>2677</v>
      </c>
      <c r="H52" s="671" t="s">
        <v>817</v>
      </c>
      <c r="I52" s="671" t="s">
        <v>2678</v>
      </c>
      <c r="J52" s="671" t="s">
        <v>2679</v>
      </c>
      <c r="K52" s="671" t="s">
        <v>2680</v>
      </c>
      <c r="L52" s="705">
        <v>886.91</v>
      </c>
      <c r="M52" s="705">
        <v>5321.46</v>
      </c>
      <c r="N52" s="671">
        <v>6</v>
      </c>
      <c r="O52" s="706">
        <v>2.5</v>
      </c>
      <c r="P52" s="705">
        <v>5321.46</v>
      </c>
      <c r="Q52" s="682">
        <v>1</v>
      </c>
      <c r="R52" s="671">
        <v>6</v>
      </c>
      <c r="S52" s="682">
        <v>1</v>
      </c>
      <c r="T52" s="706">
        <v>2.5</v>
      </c>
      <c r="U52" s="242">
        <v>1</v>
      </c>
    </row>
    <row r="53" spans="1:21" ht="14.4" customHeight="1" x14ac:dyDescent="0.3">
      <c r="A53" s="680">
        <v>10</v>
      </c>
      <c r="B53" s="671" t="s">
        <v>551</v>
      </c>
      <c r="C53" s="671">
        <v>89301100</v>
      </c>
      <c r="D53" s="703" t="s">
        <v>4587</v>
      </c>
      <c r="E53" s="704" t="s">
        <v>2582</v>
      </c>
      <c r="F53" s="671" t="s">
        <v>2515</v>
      </c>
      <c r="G53" s="671" t="s">
        <v>2677</v>
      </c>
      <c r="H53" s="671" t="s">
        <v>817</v>
      </c>
      <c r="I53" s="671" t="s">
        <v>2681</v>
      </c>
      <c r="J53" s="671" t="s">
        <v>2682</v>
      </c>
      <c r="K53" s="671" t="s">
        <v>2672</v>
      </c>
      <c r="L53" s="705">
        <v>886.91</v>
      </c>
      <c r="M53" s="705">
        <v>48780.05</v>
      </c>
      <c r="N53" s="671">
        <v>55</v>
      </c>
      <c r="O53" s="706">
        <v>15.5</v>
      </c>
      <c r="P53" s="705">
        <v>32815.67</v>
      </c>
      <c r="Q53" s="682">
        <v>0.67272727272727262</v>
      </c>
      <c r="R53" s="671">
        <v>37</v>
      </c>
      <c r="S53" s="682">
        <v>0.67272727272727273</v>
      </c>
      <c r="T53" s="706">
        <v>11.5</v>
      </c>
      <c r="U53" s="242">
        <v>0.74193548387096775</v>
      </c>
    </row>
    <row r="54" spans="1:21" ht="14.4" customHeight="1" x14ac:dyDescent="0.3">
      <c r="A54" s="680">
        <v>10</v>
      </c>
      <c r="B54" s="671" t="s">
        <v>551</v>
      </c>
      <c r="C54" s="671">
        <v>89301100</v>
      </c>
      <c r="D54" s="703" t="s">
        <v>4587</v>
      </c>
      <c r="E54" s="704" t="s">
        <v>2582</v>
      </c>
      <c r="F54" s="671" t="s">
        <v>2515</v>
      </c>
      <c r="G54" s="671" t="s">
        <v>2677</v>
      </c>
      <c r="H54" s="671" t="s">
        <v>550</v>
      </c>
      <c r="I54" s="671" t="s">
        <v>2725</v>
      </c>
      <c r="J54" s="671" t="s">
        <v>2679</v>
      </c>
      <c r="K54" s="671" t="s">
        <v>2726</v>
      </c>
      <c r="L54" s="705">
        <v>0</v>
      </c>
      <c r="M54" s="705">
        <v>0</v>
      </c>
      <c r="N54" s="671">
        <v>1</v>
      </c>
      <c r="O54" s="706">
        <v>0.5</v>
      </c>
      <c r="P54" s="705">
        <v>0</v>
      </c>
      <c r="Q54" s="682"/>
      <c r="R54" s="671">
        <v>1</v>
      </c>
      <c r="S54" s="682">
        <v>1</v>
      </c>
      <c r="T54" s="706">
        <v>0.5</v>
      </c>
      <c r="U54" s="242">
        <v>1</v>
      </c>
    </row>
    <row r="55" spans="1:21" ht="14.4" customHeight="1" x14ac:dyDescent="0.3">
      <c r="A55" s="680">
        <v>10</v>
      </c>
      <c r="B55" s="671" t="s">
        <v>551</v>
      </c>
      <c r="C55" s="671">
        <v>89301100</v>
      </c>
      <c r="D55" s="703" t="s">
        <v>4587</v>
      </c>
      <c r="E55" s="704" t="s">
        <v>2582</v>
      </c>
      <c r="F55" s="671" t="s">
        <v>2515</v>
      </c>
      <c r="G55" s="671" t="s">
        <v>2727</v>
      </c>
      <c r="H55" s="671" t="s">
        <v>550</v>
      </c>
      <c r="I55" s="671" t="s">
        <v>2728</v>
      </c>
      <c r="J55" s="671" t="s">
        <v>2729</v>
      </c>
      <c r="K55" s="671" t="s">
        <v>2730</v>
      </c>
      <c r="L55" s="705">
        <v>608.41999999999996</v>
      </c>
      <c r="M55" s="705">
        <v>3042.1</v>
      </c>
      <c r="N55" s="671">
        <v>5</v>
      </c>
      <c r="O55" s="706">
        <v>1</v>
      </c>
      <c r="P55" s="705">
        <v>3042.1</v>
      </c>
      <c r="Q55" s="682">
        <v>1</v>
      </c>
      <c r="R55" s="671">
        <v>5</v>
      </c>
      <c r="S55" s="682">
        <v>1</v>
      </c>
      <c r="T55" s="706">
        <v>1</v>
      </c>
      <c r="U55" s="242">
        <v>1</v>
      </c>
    </row>
    <row r="56" spans="1:21" ht="14.4" customHeight="1" x14ac:dyDescent="0.3">
      <c r="A56" s="680">
        <v>10</v>
      </c>
      <c r="B56" s="671" t="s">
        <v>551</v>
      </c>
      <c r="C56" s="671">
        <v>89301100</v>
      </c>
      <c r="D56" s="703" t="s">
        <v>4587</v>
      </c>
      <c r="E56" s="704" t="s">
        <v>2582</v>
      </c>
      <c r="F56" s="671" t="s">
        <v>2515</v>
      </c>
      <c r="G56" s="671" t="s">
        <v>2727</v>
      </c>
      <c r="H56" s="671" t="s">
        <v>550</v>
      </c>
      <c r="I56" s="671" t="s">
        <v>2731</v>
      </c>
      <c r="J56" s="671" t="s">
        <v>2729</v>
      </c>
      <c r="K56" s="671" t="s">
        <v>2732</v>
      </c>
      <c r="L56" s="705">
        <v>886.91</v>
      </c>
      <c r="M56" s="705">
        <v>1773.82</v>
      </c>
      <c r="N56" s="671">
        <v>2</v>
      </c>
      <c r="O56" s="706">
        <v>0.5</v>
      </c>
      <c r="P56" s="705"/>
      <c r="Q56" s="682">
        <v>0</v>
      </c>
      <c r="R56" s="671"/>
      <c r="S56" s="682">
        <v>0</v>
      </c>
      <c r="T56" s="706"/>
      <c r="U56" s="242">
        <v>0</v>
      </c>
    </row>
    <row r="57" spans="1:21" ht="14.4" customHeight="1" x14ac:dyDescent="0.3">
      <c r="A57" s="680">
        <v>10</v>
      </c>
      <c r="B57" s="671" t="s">
        <v>551</v>
      </c>
      <c r="C57" s="671">
        <v>89301100</v>
      </c>
      <c r="D57" s="703" t="s">
        <v>4587</v>
      </c>
      <c r="E57" s="704" t="s">
        <v>2582</v>
      </c>
      <c r="F57" s="671" t="s">
        <v>2515</v>
      </c>
      <c r="G57" s="671" t="s">
        <v>2643</v>
      </c>
      <c r="H57" s="671" t="s">
        <v>550</v>
      </c>
      <c r="I57" s="671" t="s">
        <v>1171</v>
      </c>
      <c r="J57" s="671" t="s">
        <v>1172</v>
      </c>
      <c r="K57" s="671" t="s">
        <v>2733</v>
      </c>
      <c r="L57" s="705">
        <v>50.27</v>
      </c>
      <c r="M57" s="705">
        <v>1055.67</v>
      </c>
      <c r="N57" s="671">
        <v>21</v>
      </c>
      <c r="O57" s="706">
        <v>13</v>
      </c>
      <c r="P57" s="705">
        <v>502.69999999999993</v>
      </c>
      <c r="Q57" s="682">
        <v>0.47619047619047611</v>
      </c>
      <c r="R57" s="671">
        <v>10</v>
      </c>
      <c r="S57" s="682">
        <v>0.47619047619047616</v>
      </c>
      <c r="T57" s="706">
        <v>6</v>
      </c>
      <c r="U57" s="242">
        <v>0.46153846153846156</v>
      </c>
    </row>
    <row r="58" spans="1:21" ht="14.4" customHeight="1" x14ac:dyDescent="0.3">
      <c r="A58" s="680">
        <v>10</v>
      </c>
      <c r="B58" s="671" t="s">
        <v>551</v>
      </c>
      <c r="C58" s="671">
        <v>89301100</v>
      </c>
      <c r="D58" s="703" t="s">
        <v>4587</v>
      </c>
      <c r="E58" s="704" t="s">
        <v>2582</v>
      </c>
      <c r="F58" s="671" t="s">
        <v>2515</v>
      </c>
      <c r="G58" s="671" t="s">
        <v>2635</v>
      </c>
      <c r="H58" s="671" t="s">
        <v>550</v>
      </c>
      <c r="I58" s="671" t="s">
        <v>1532</v>
      </c>
      <c r="J58" s="671" t="s">
        <v>1533</v>
      </c>
      <c r="K58" s="671" t="s">
        <v>2734</v>
      </c>
      <c r="L58" s="705">
        <v>0</v>
      </c>
      <c r="M58" s="705">
        <v>0</v>
      </c>
      <c r="N58" s="671">
        <v>1</v>
      </c>
      <c r="O58" s="706">
        <v>1</v>
      </c>
      <c r="P58" s="705">
        <v>0</v>
      </c>
      <c r="Q58" s="682"/>
      <c r="R58" s="671">
        <v>1</v>
      </c>
      <c r="S58" s="682">
        <v>1</v>
      </c>
      <c r="T58" s="706">
        <v>1</v>
      </c>
      <c r="U58" s="242">
        <v>1</v>
      </c>
    </row>
    <row r="59" spans="1:21" ht="14.4" customHeight="1" x14ac:dyDescent="0.3">
      <c r="A59" s="680">
        <v>10</v>
      </c>
      <c r="B59" s="671" t="s">
        <v>551</v>
      </c>
      <c r="C59" s="671">
        <v>89301100</v>
      </c>
      <c r="D59" s="703" t="s">
        <v>4587</v>
      </c>
      <c r="E59" s="704" t="s">
        <v>2582</v>
      </c>
      <c r="F59" s="671" t="s">
        <v>2515</v>
      </c>
      <c r="G59" s="671" t="s">
        <v>2683</v>
      </c>
      <c r="H59" s="671" t="s">
        <v>817</v>
      </c>
      <c r="I59" s="671" t="s">
        <v>2735</v>
      </c>
      <c r="J59" s="671" t="s">
        <v>2736</v>
      </c>
      <c r="K59" s="671" t="s">
        <v>2737</v>
      </c>
      <c r="L59" s="705">
        <v>108.46</v>
      </c>
      <c r="M59" s="705">
        <v>108.46</v>
      </c>
      <c r="N59" s="671">
        <v>1</v>
      </c>
      <c r="O59" s="706">
        <v>0.5</v>
      </c>
      <c r="P59" s="705"/>
      <c r="Q59" s="682">
        <v>0</v>
      </c>
      <c r="R59" s="671"/>
      <c r="S59" s="682">
        <v>0</v>
      </c>
      <c r="T59" s="706"/>
      <c r="U59" s="242">
        <v>0</v>
      </c>
    </row>
    <row r="60" spans="1:21" ht="14.4" customHeight="1" x14ac:dyDescent="0.3">
      <c r="A60" s="680">
        <v>10</v>
      </c>
      <c r="B60" s="671" t="s">
        <v>551</v>
      </c>
      <c r="C60" s="671">
        <v>89301100</v>
      </c>
      <c r="D60" s="703" t="s">
        <v>4587</v>
      </c>
      <c r="E60" s="704" t="s">
        <v>2582</v>
      </c>
      <c r="F60" s="671" t="s">
        <v>2515</v>
      </c>
      <c r="G60" s="671" t="s">
        <v>2683</v>
      </c>
      <c r="H60" s="671" t="s">
        <v>817</v>
      </c>
      <c r="I60" s="671" t="s">
        <v>2738</v>
      </c>
      <c r="J60" s="671" t="s">
        <v>2739</v>
      </c>
      <c r="K60" s="671" t="s">
        <v>2740</v>
      </c>
      <c r="L60" s="705">
        <v>130.15</v>
      </c>
      <c r="M60" s="705">
        <v>130.15</v>
      </c>
      <c r="N60" s="671">
        <v>1</v>
      </c>
      <c r="O60" s="706">
        <v>0.5</v>
      </c>
      <c r="P60" s="705"/>
      <c r="Q60" s="682">
        <v>0</v>
      </c>
      <c r="R60" s="671"/>
      <c r="S60" s="682">
        <v>0</v>
      </c>
      <c r="T60" s="706"/>
      <c r="U60" s="242">
        <v>0</v>
      </c>
    </row>
    <row r="61" spans="1:21" ht="14.4" customHeight="1" x14ac:dyDescent="0.3">
      <c r="A61" s="680">
        <v>10</v>
      </c>
      <c r="B61" s="671" t="s">
        <v>551</v>
      </c>
      <c r="C61" s="671">
        <v>89301100</v>
      </c>
      <c r="D61" s="703" t="s">
        <v>4587</v>
      </c>
      <c r="E61" s="704" t="s">
        <v>2582</v>
      </c>
      <c r="F61" s="671" t="s">
        <v>2515</v>
      </c>
      <c r="G61" s="671" t="s">
        <v>2683</v>
      </c>
      <c r="H61" s="671" t="s">
        <v>817</v>
      </c>
      <c r="I61" s="671" t="s">
        <v>2684</v>
      </c>
      <c r="J61" s="671" t="s">
        <v>2685</v>
      </c>
      <c r="K61" s="671" t="s">
        <v>2686</v>
      </c>
      <c r="L61" s="705">
        <v>50.57</v>
      </c>
      <c r="M61" s="705">
        <v>101.14</v>
      </c>
      <c r="N61" s="671">
        <v>2</v>
      </c>
      <c r="O61" s="706">
        <v>1.5</v>
      </c>
      <c r="P61" s="705"/>
      <c r="Q61" s="682">
        <v>0</v>
      </c>
      <c r="R61" s="671"/>
      <c r="S61" s="682">
        <v>0</v>
      </c>
      <c r="T61" s="706"/>
      <c r="U61" s="242">
        <v>0</v>
      </c>
    </row>
    <row r="62" spans="1:21" ht="14.4" customHeight="1" x14ac:dyDescent="0.3">
      <c r="A62" s="680">
        <v>10</v>
      </c>
      <c r="B62" s="671" t="s">
        <v>551</v>
      </c>
      <c r="C62" s="671">
        <v>89301100</v>
      </c>
      <c r="D62" s="703" t="s">
        <v>4587</v>
      </c>
      <c r="E62" s="704" t="s">
        <v>2582</v>
      </c>
      <c r="F62" s="671" t="s">
        <v>2515</v>
      </c>
      <c r="G62" s="671" t="s">
        <v>2683</v>
      </c>
      <c r="H62" s="671" t="s">
        <v>817</v>
      </c>
      <c r="I62" s="671" t="s">
        <v>2741</v>
      </c>
      <c r="J62" s="671" t="s">
        <v>2742</v>
      </c>
      <c r="K62" s="671" t="s">
        <v>2743</v>
      </c>
      <c r="L62" s="705">
        <v>86.76</v>
      </c>
      <c r="M62" s="705">
        <v>86.76</v>
      </c>
      <c r="N62" s="671">
        <v>1</v>
      </c>
      <c r="O62" s="706">
        <v>0.5</v>
      </c>
      <c r="P62" s="705"/>
      <c r="Q62" s="682">
        <v>0</v>
      </c>
      <c r="R62" s="671"/>
      <c r="S62" s="682">
        <v>0</v>
      </c>
      <c r="T62" s="706"/>
      <c r="U62" s="242">
        <v>0</v>
      </c>
    </row>
    <row r="63" spans="1:21" ht="14.4" customHeight="1" x14ac:dyDescent="0.3">
      <c r="A63" s="680">
        <v>10</v>
      </c>
      <c r="B63" s="671" t="s">
        <v>551</v>
      </c>
      <c r="C63" s="671">
        <v>89301100</v>
      </c>
      <c r="D63" s="703" t="s">
        <v>4587</v>
      </c>
      <c r="E63" s="704" t="s">
        <v>2582</v>
      </c>
      <c r="F63" s="671" t="s">
        <v>2515</v>
      </c>
      <c r="G63" s="671" t="s">
        <v>2626</v>
      </c>
      <c r="H63" s="671" t="s">
        <v>550</v>
      </c>
      <c r="I63" s="671" t="s">
        <v>2744</v>
      </c>
      <c r="J63" s="671" t="s">
        <v>2745</v>
      </c>
      <c r="K63" s="671" t="s">
        <v>2629</v>
      </c>
      <c r="L63" s="705">
        <v>250.87</v>
      </c>
      <c r="M63" s="705">
        <v>501.74</v>
      </c>
      <c r="N63" s="671">
        <v>2</v>
      </c>
      <c r="O63" s="706">
        <v>0.5</v>
      </c>
      <c r="P63" s="705">
        <v>501.74</v>
      </c>
      <c r="Q63" s="682">
        <v>1</v>
      </c>
      <c r="R63" s="671">
        <v>2</v>
      </c>
      <c r="S63" s="682">
        <v>1</v>
      </c>
      <c r="T63" s="706">
        <v>0.5</v>
      </c>
      <c r="U63" s="242">
        <v>1</v>
      </c>
    </row>
    <row r="64" spans="1:21" ht="14.4" customHeight="1" x14ac:dyDescent="0.3">
      <c r="A64" s="680">
        <v>10</v>
      </c>
      <c r="B64" s="671" t="s">
        <v>551</v>
      </c>
      <c r="C64" s="671">
        <v>89301100</v>
      </c>
      <c r="D64" s="703" t="s">
        <v>4587</v>
      </c>
      <c r="E64" s="704" t="s">
        <v>2582</v>
      </c>
      <c r="F64" s="671" t="s">
        <v>2515</v>
      </c>
      <c r="G64" s="671" t="s">
        <v>2746</v>
      </c>
      <c r="H64" s="671" t="s">
        <v>550</v>
      </c>
      <c r="I64" s="671" t="s">
        <v>2747</v>
      </c>
      <c r="J64" s="671" t="s">
        <v>2748</v>
      </c>
      <c r="K64" s="671" t="s">
        <v>1235</v>
      </c>
      <c r="L64" s="705">
        <v>314.89999999999998</v>
      </c>
      <c r="M64" s="705">
        <v>629.79999999999995</v>
      </c>
      <c r="N64" s="671">
        <v>2</v>
      </c>
      <c r="O64" s="706">
        <v>0.5</v>
      </c>
      <c r="P64" s="705">
        <v>629.79999999999995</v>
      </c>
      <c r="Q64" s="682">
        <v>1</v>
      </c>
      <c r="R64" s="671">
        <v>2</v>
      </c>
      <c r="S64" s="682">
        <v>1</v>
      </c>
      <c r="T64" s="706">
        <v>0.5</v>
      </c>
      <c r="U64" s="242">
        <v>1</v>
      </c>
    </row>
    <row r="65" spans="1:21" ht="14.4" customHeight="1" x14ac:dyDescent="0.3">
      <c r="A65" s="680">
        <v>10</v>
      </c>
      <c r="B65" s="671" t="s">
        <v>551</v>
      </c>
      <c r="C65" s="671">
        <v>89301100</v>
      </c>
      <c r="D65" s="703" t="s">
        <v>4587</v>
      </c>
      <c r="E65" s="704" t="s">
        <v>2582</v>
      </c>
      <c r="F65" s="671" t="s">
        <v>2515</v>
      </c>
      <c r="G65" s="671" t="s">
        <v>2749</v>
      </c>
      <c r="H65" s="671" t="s">
        <v>550</v>
      </c>
      <c r="I65" s="671" t="s">
        <v>2750</v>
      </c>
      <c r="J65" s="671" t="s">
        <v>889</v>
      </c>
      <c r="K65" s="671" t="s">
        <v>2751</v>
      </c>
      <c r="L65" s="705">
        <v>23.46</v>
      </c>
      <c r="M65" s="705">
        <v>46.92</v>
      </c>
      <c r="N65" s="671">
        <v>2</v>
      </c>
      <c r="O65" s="706">
        <v>1.5</v>
      </c>
      <c r="P65" s="705">
        <v>46.92</v>
      </c>
      <c r="Q65" s="682">
        <v>1</v>
      </c>
      <c r="R65" s="671">
        <v>2</v>
      </c>
      <c r="S65" s="682">
        <v>1</v>
      </c>
      <c r="T65" s="706">
        <v>1.5</v>
      </c>
      <c r="U65" s="242">
        <v>1</v>
      </c>
    </row>
    <row r="66" spans="1:21" ht="14.4" customHeight="1" x14ac:dyDescent="0.3">
      <c r="A66" s="680">
        <v>10</v>
      </c>
      <c r="B66" s="671" t="s">
        <v>551</v>
      </c>
      <c r="C66" s="671">
        <v>89301100</v>
      </c>
      <c r="D66" s="703" t="s">
        <v>4587</v>
      </c>
      <c r="E66" s="704" t="s">
        <v>2582</v>
      </c>
      <c r="F66" s="671" t="s">
        <v>2515</v>
      </c>
      <c r="G66" s="671" t="s">
        <v>2752</v>
      </c>
      <c r="H66" s="671" t="s">
        <v>550</v>
      </c>
      <c r="I66" s="671" t="s">
        <v>2753</v>
      </c>
      <c r="J66" s="671" t="s">
        <v>2754</v>
      </c>
      <c r="K66" s="671" t="s">
        <v>2755</v>
      </c>
      <c r="L66" s="705">
        <v>0</v>
      </c>
      <c r="M66" s="705">
        <v>0</v>
      </c>
      <c r="N66" s="671">
        <v>3</v>
      </c>
      <c r="O66" s="706">
        <v>0.5</v>
      </c>
      <c r="P66" s="705">
        <v>0</v>
      </c>
      <c r="Q66" s="682"/>
      <c r="R66" s="671">
        <v>3</v>
      </c>
      <c r="S66" s="682">
        <v>1</v>
      </c>
      <c r="T66" s="706">
        <v>0.5</v>
      </c>
      <c r="U66" s="242">
        <v>1</v>
      </c>
    </row>
    <row r="67" spans="1:21" ht="14.4" customHeight="1" x14ac:dyDescent="0.3">
      <c r="A67" s="680">
        <v>10</v>
      </c>
      <c r="B67" s="671" t="s">
        <v>551</v>
      </c>
      <c r="C67" s="671">
        <v>89301100</v>
      </c>
      <c r="D67" s="703" t="s">
        <v>4587</v>
      </c>
      <c r="E67" s="704" t="s">
        <v>2582</v>
      </c>
      <c r="F67" s="671" t="s">
        <v>2515</v>
      </c>
      <c r="G67" s="671" t="s">
        <v>2756</v>
      </c>
      <c r="H67" s="671" t="s">
        <v>550</v>
      </c>
      <c r="I67" s="671" t="s">
        <v>2757</v>
      </c>
      <c r="J67" s="671" t="s">
        <v>2758</v>
      </c>
      <c r="K67" s="671" t="s">
        <v>1302</v>
      </c>
      <c r="L67" s="705">
        <v>0</v>
      </c>
      <c r="M67" s="705">
        <v>0</v>
      </c>
      <c r="N67" s="671">
        <v>1</v>
      </c>
      <c r="O67" s="706">
        <v>1</v>
      </c>
      <c r="P67" s="705"/>
      <c r="Q67" s="682"/>
      <c r="R67" s="671"/>
      <c r="S67" s="682">
        <v>0</v>
      </c>
      <c r="T67" s="706"/>
      <c r="U67" s="242">
        <v>0</v>
      </c>
    </row>
    <row r="68" spans="1:21" ht="14.4" customHeight="1" x14ac:dyDescent="0.3">
      <c r="A68" s="680">
        <v>10</v>
      </c>
      <c r="B68" s="671" t="s">
        <v>551</v>
      </c>
      <c r="C68" s="671">
        <v>89301100</v>
      </c>
      <c r="D68" s="703" t="s">
        <v>4587</v>
      </c>
      <c r="E68" s="704" t="s">
        <v>2582</v>
      </c>
      <c r="F68" s="671" t="s">
        <v>2516</v>
      </c>
      <c r="G68" s="671" t="s">
        <v>2622</v>
      </c>
      <c r="H68" s="671" t="s">
        <v>550</v>
      </c>
      <c r="I68" s="671" t="s">
        <v>2759</v>
      </c>
      <c r="J68" s="671" t="s">
        <v>2623</v>
      </c>
      <c r="K68" s="671"/>
      <c r="L68" s="705">
        <v>0</v>
      </c>
      <c r="M68" s="705">
        <v>0</v>
      </c>
      <c r="N68" s="671">
        <v>33</v>
      </c>
      <c r="O68" s="706">
        <v>22</v>
      </c>
      <c r="P68" s="705">
        <v>0</v>
      </c>
      <c r="Q68" s="682"/>
      <c r="R68" s="671">
        <v>20</v>
      </c>
      <c r="S68" s="682">
        <v>0.60606060606060608</v>
      </c>
      <c r="T68" s="706">
        <v>14</v>
      </c>
      <c r="U68" s="242">
        <v>0.63636363636363635</v>
      </c>
    </row>
    <row r="69" spans="1:21" ht="14.4" customHeight="1" x14ac:dyDescent="0.3">
      <c r="A69" s="680">
        <v>10</v>
      </c>
      <c r="B69" s="671" t="s">
        <v>551</v>
      </c>
      <c r="C69" s="671">
        <v>89301100</v>
      </c>
      <c r="D69" s="703" t="s">
        <v>4587</v>
      </c>
      <c r="E69" s="704" t="s">
        <v>2582</v>
      </c>
      <c r="F69" s="671" t="s">
        <v>2517</v>
      </c>
      <c r="G69" s="671" t="s">
        <v>2760</v>
      </c>
      <c r="H69" s="671" t="s">
        <v>550</v>
      </c>
      <c r="I69" s="671" t="s">
        <v>2761</v>
      </c>
      <c r="J69" s="671" t="s">
        <v>2762</v>
      </c>
      <c r="K69" s="671" t="s">
        <v>2763</v>
      </c>
      <c r="L69" s="705">
        <v>56.2</v>
      </c>
      <c r="M69" s="705">
        <v>168.60000000000002</v>
      </c>
      <c r="N69" s="671">
        <v>3</v>
      </c>
      <c r="O69" s="706">
        <v>3</v>
      </c>
      <c r="P69" s="705">
        <v>112.4</v>
      </c>
      <c r="Q69" s="682">
        <v>0.66666666666666663</v>
      </c>
      <c r="R69" s="671">
        <v>2</v>
      </c>
      <c r="S69" s="682">
        <v>0.66666666666666663</v>
      </c>
      <c r="T69" s="706">
        <v>2</v>
      </c>
      <c r="U69" s="242">
        <v>0.66666666666666663</v>
      </c>
    </row>
    <row r="70" spans="1:21" ht="14.4" customHeight="1" x14ac:dyDescent="0.3">
      <c r="A70" s="680">
        <v>10</v>
      </c>
      <c r="B70" s="671" t="s">
        <v>551</v>
      </c>
      <c r="C70" s="671">
        <v>89301100</v>
      </c>
      <c r="D70" s="703" t="s">
        <v>4587</v>
      </c>
      <c r="E70" s="704" t="s">
        <v>2582</v>
      </c>
      <c r="F70" s="671" t="s">
        <v>2517</v>
      </c>
      <c r="G70" s="671" t="s">
        <v>2760</v>
      </c>
      <c r="H70" s="671" t="s">
        <v>550</v>
      </c>
      <c r="I70" s="671" t="s">
        <v>2764</v>
      </c>
      <c r="J70" s="671" t="s">
        <v>2765</v>
      </c>
      <c r="K70" s="671" t="s">
        <v>2766</v>
      </c>
      <c r="L70" s="705">
        <v>39.369999999999997</v>
      </c>
      <c r="M70" s="705">
        <v>2244.09</v>
      </c>
      <c r="N70" s="671">
        <v>57</v>
      </c>
      <c r="O70" s="706">
        <v>52</v>
      </c>
      <c r="P70" s="705">
        <v>1102.3599999999999</v>
      </c>
      <c r="Q70" s="682">
        <v>0.49122807017543851</v>
      </c>
      <c r="R70" s="671">
        <v>28</v>
      </c>
      <c r="S70" s="682">
        <v>0.49122807017543857</v>
      </c>
      <c r="T70" s="706">
        <v>25</v>
      </c>
      <c r="U70" s="242">
        <v>0.48076923076923078</v>
      </c>
    </row>
    <row r="71" spans="1:21" ht="14.4" customHeight="1" x14ac:dyDescent="0.3">
      <c r="A71" s="680">
        <v>10</v>
      </c>
      <c r="B71" s="671" t="s">
        <v>551</v>
      </c>
      <c r="C71" s="671">
        <v>89301100</v>
      </c>
      <c r="D71" s="703" t="s">
        <v>4587</v>
      </c>
      <c r="E71" s="704" t="s">
        <v>2582</v>
      </c>
      <c r="F71" s="671" t="s">
        <v>2517</v>
      </c>
      <c r="G71" s="671" t="s">
        <v>2687</v>
      </c>
      <c r="H71" s="671" t="s">
        <v>550</v>
      </c>
      <c r="I71" s="671" t="s">
        <v>2688</v>
      </c>
      <c r="J71" s="671" t="s">
        <v>2689</v>
      </c>
      <c r="K71" s="671" t="s">
        <v>2690</v>
      </c>
      <c r="L71" s="705">
        <v>400</v>
      </c>
      <c r="M71" s="705">
        <v>41600</v>
      </c>
      <c r="N71" s="671">
        <v>104</v>
      </c>
      <c r="O71" s="706">
        <v>13</v>
      </c>
      <c r="P71" s="705">
        <v>41600</v>
      </c>
      <c r="Q71" s="682">
        <v>1</v>
      </c>
      <c r="R71" s="671">
        <v>104</v>
      </c>
      <c r="S71" s="682">
        <v>1</v>
      </c>
      <c r="T71" s="706">
        <v>13</v>
      </c>
      <c r="U71" s="242">
        <v>1</v>
      </c>
    </row>
    <row r="72" spans="1:21" ht="14.4" customHeight="1" x14ac:dyDescent="0.3">
      <c r="A72" s="680">
        <v>10</v>
      </c>
      <c r="B72" s="671" t="s">
        <v>551</v>
      </c>
      <c r="C72" s="671">
        <v>89301100</v>
      </c>
      <c r="D72" s="703" t="s">
        <v>4587</v>
      </c>
      <c r="E72" s="704" t="s">
        <v>2582</v>
      </c>
      <c r="F72" s="671" t="s">
        <v>2517</v>
      </c>
      <c r="G72" s="671" t="s">
        <v>2687</v>
      </c>
      <c r="H72" s="671" t="s">
        <v>550</v>
      </c>
      <c r="I72" s="671" t="s">
        <v>2767</v>
      </c>
      <c r="J72" s="671" t="s">
        <v>2698</v>
      </c>
      <c r="K72" s="671" t="s">
        <v>2768</v>
      </c>
      <c r="L72" s="705">
        <v>265</v>
      </c>
      <c r="M72" s="705">
        <v>265</v>
      </c>
      <c r="N72" s="671">
        <v>1</v>
      </c>
      <c r="O72" s="706">
        <v>1</v>
      </c>
      <c r="P72" s="705"/>
      <c r="Q72" s="682">
        <v>0</v>
      </c>
      <c r="R72" s="671"/>
      <c r="S72" s="682">
        <v>0</v>
      </c>
      <c r="T72" s="706"/>
      <c r="U72" s="242">
        <v>0</v>
      </c>
    </row>
    <row r="73" spans="1:21" ht="14.4" customHeight="1" x14ac:dyDescent="0.3">
      <c r="A73" s="680">
        <v>10</v>
      </c>
      <c r="B73" s="671" t="s">
        <v>551</v>
      </c>
      <c r="C73" s="671">
        <v>89301100</v>
      </c>
      <c r="D73" s="703" t="s">
        <v>4587</v>
      </c>
      <c r="E73" s="704" t="s">
        <v>2582</v>
      </c>
      <c r="F73" s="671" t="s">
        <v>2517</v>
      </c>
      <c r="G73" s="671" t="s">
        <v>2687</v>
      </c>
      <c r="H73" s="671" t="s">
        <v>550</v>
      </c>
      <c r="I73" s="671" t="s">
        <v>2694</v>
      </c>
      <c r="J73" s="671" t="s">
        <v>2695</v>
      </c>
      <c r="K73" s="671" t="s">
        <v>2696</v>
      </c>
      <c r="L73" s="705">
        <v>86.25</v>
      </c>
      <c r="M73" s="705">
        <v>431.25</v>
      </c>
      <c r="N73" s="671">
        <v>5</v>
      </c>
      <c r="O73" s="706">
        <v>3</v>
      </c>
      <c r="P73" s="705">
        <v>431.25</v>
      </c>
      <c r="Q73" s="682">
        <v>1</v>
      </c>
      <c r="R73" s="671">
        <v>5</v>
      </c>
      <c r="S73" s="682">
        <v>1</v>
      </c>
      <c r="T73" s="706">
        <v>3</v>
      </c>
      <c r="U73" s="242">
        <v>1</v>
      </c>
    </row>
    <row r="74" spans="1:21" ht="14.4" customHeight="1" x14ac:dyDescent="0.3">
      <c r="A74" s="680">
        <v>10</v>
      </c>
      <c r="B74" s="671" t="s">
        <v>551</v>
      </c>
      <c r="C74" s="671">
        <v>89301100</v>
      </c>
      <c r="D74" s="703" t="s">
        <v>4587</v>
      </c>
      <c r="E74" s="704" t="s">
        <v>2582</v>
      </c>
      <c r="F74" s="671" t="s">
        <v>2517</v>
      </c>
      <c r="G74" s="671" t="s">
        <v>2687</v>
      </c>
      <c r="H74" s="671" t="s">
        <v>550</v>
      </c>
      <c r="I74" s="671" t="s">
        <v>2769</v>
      </c>
      <c r="J74" s="671" t="s">
        <v>2770</v>
      </c>
      <c r="K74" s="671" t="s">
        <v>2771</v>
      </c>
      <c r="L74" s="705">
        <v>85000</v>
      </c>
      <c r="M74" s="705">
        <v>170000</v>
      </c>
      <c r="N74" s="671">
        <v>2</v>
      </c>
      <c r="O74" s="706">
        <v>2</v>
      </c>
      <c r="P74" s="705"/>
      <c r="Q74" s="682">
        <v>0</v>
      </c>
      <c r="R74" s="671"/>
      <c r="S74" s="682">
        <v>0</v>
      </c>
      <c r="T74" s="706"/>
      <c r="U74" s="242">
        <v>0</v>
      </c>
    </row>
    <row r="75" spans="1:21" ht="14.4" customHeight="1" x14ac:dyDescent="0.3">
      <c r="A75" s="680">
        <v>10</v>
      </c>
      <c r="B75" s="671" t="s">
        <v>551</v>
      </c>
      <c r="C75" s="671">
        <v>89301100</v>
      </c>
      <c r="D75" s="703" t="s">
        <v>4587</v>
      </c>
      <c r="E75" s="704" t="s">
        <v>2582</v>
      </c>
      <c r="F75" s="671" t="s">
        <v>2517</v>
      </c>
      <c r="G75" s="671" t="s">
        <v>2687</v>
      </c>
      <c r="H75" s="671" t="s">
        <v>550</v>
      </c>
      <c r="I75" s="671" t="s">
        <v>2697</v>
      </c>
      <c r="J75" s="671" t="s">
        <v>2698</v>
      </c>
      <c r="K75" s="671" t="s">
        <v>2699</v>
      </c>
      <c r="L75" s="705">
        <v>265</v>
      </c>
      <c r="M75" s="705">
        <v>5830</v>
      </c>
      <c r="N75" s="671">
        <v>22</v>
      </c>
      <c r="O75" s="706">
        <v>22</v>
      </c>
      <c r="P75" s="705">
        <v>3975</v>
      </c>
      <c r="Q75" s="682">
        <v>0.68181818181818177</v>
      </c>
      <c r="R75" s="671">
        <v>15</v>
      </c>
      <c r="S75" s="682">
        <v>0.68181818181818177</v>
      </c>
      <c r="T75" s="706">
        <v>15</v>
      </c>
      <c r="U75" s="242">
        <v>0.68181818181818177</v>
      </c>
    </row>
    <row r="76" spans="1:21" ht="14.4" customHeight="1" x14ac:dyDescent="0.3">
      <c r="A76" s="680">
        <v>10</v>
      </c>
      <c r="B76" s="671" t="s">
        <v>551</v>
      </c>
      <c r="C76" s="671">
        <v>89301100</v>
      </c>
      <c r="D76" s="703" t="s">
        <v>4587</v>
      </c>
      <c r="E76" s="704" t="s">
        <v>2582</v>
      </c>
      <c r="F76" s="671" t="s">
        <v>2517</v>
      </c>
      <c r="G76" s="671" t="s">
        <v>2687</v>
      </c>
      <c r="H76" s="671" t="s">
        <v>550</v>
      </c>
      <c r="I76" s="671" t="s">
        <v>2700</v>
      </c>
      <c r="J76" s="671" t="s">
        <v>2701</v>
      </c>
      <c r="K76" s="671" t="s">
        <v>2702</v>
      </c>
      <c r="L76" s="705">
        <v>400</v>
      </c>
      <c r="M76" s="705">
        <v>26000</v>
      </c>
      <c r="N76" s="671">
        <v>65</v>
      </c>
      <c r="O76" s="706">
        <v>35</v>
      </c>
      <c r="P76" s="705">
        <v>26000</v>
      </c>
      <c r="Q76" s="682">
        <v>1</v>
      </c>
      <c r="R76" s="671">
        <v>65</v>
      </c>
      <c r="S76" s="682">
        <v>1</v>
      </c>
      <c r="T76" s="706">
        <v>35</v>
      </c>
      <c r="U76" s="242">
        <v>1</v>
      </c>
    </row>
    <row r="77" spans="1:21" ht="14.4" customHeight="1" x14ac:dyDescent="0.3">
      <c r="A77" s="680">
        <v>10</v>
      </c>
      <c r="B77" s="671" t="s">
        <v>551</v>
      </c>
      <c r="C77" s="671">
        <v>89301100</v>
      </c>
      <c r="D77" s="703" t="s">
        <v>4587</v>
      </c>
      <c r="E77" s="704" t="s">
        <v>2582</v>
      </c>
      <c r="F77" s="671" t="s">
        <v>2517</v>
      </c>
      <c r="G77" s="671" t="s">
        <v>2687</v>
      </c>
      <c r="H77" s="671" t="s">
        <v>550</v>
      </c>
      <c r="I77" s="671" t="s">
        <v>2703</v>
      </c>
      <c r="J77" s="671" t="s">
        <v>2704</v>
      </c>
      <c r="K77" s="671" t="s">
        <v>2705</v>
      </c>
      <c r="L77" s="705">
        <v>400</v>
      </c>
      <c r="M77" s="705">
        <v>115200</v>
      </c>
      <c r="N77" s="671">
        <v>288</v>
      </c>
      <c r="O77" s="706">
        <v>36</v>
      </c>
      <c r="P77" s="705">
        <v>115200</v>
      </c>
      <c r="Q77" s="682">
        <v>1</v>
      </c>
      <c r="R77" s="671">
        <v>288</v>
      </c>
      <c r="S77" s="682">
        <v>1</v>
      </c>
      <c r="T77" s="706">
        <v>36</v>
      </c>
      <c r="U77" s="242">
        <v>1</v>
      </c>
    </row>
    <row r="78" spans="1:21" ht="14.4" customHeight="1" x14ac:dyDescent="0.3">
      <c r="A78" s="680">
        <v>10</v>
      </c>
      <c r="B78" s="671" t="s">
        <v>551</v>
      </c>
      <c r="C78" s="671">
        <v>89301100</v>
      </c>
      <c r="D78" s="703" t="s">
        <v>4587</v>
      </c>
      <c r="E78" s="704" t="s">
        <v>2582</v>
      </c>
      <c r="F78" s="671" t="s">
        <v>2517</v>
      </c>
      <c r="G78" s="671" t="s">
        <v>2687</v>
      </c>
      <c r="H78" s="671" t="s">
        <v>550</v>
      </c>
      <c r="I78" s="671" t="s">
        <v>2772</v>
      </c>
      <c r="J78" s="671" t="s">
        <v>2773</v>
      </c>
      <c r="K78" s="671" t="s">
        <v>2774</v>
      </c>
      <c r="L78" s="705">
        <v>3000</v>
      </c>
      <c r="M78" s="705">
        <v>54000</v>
      </c>
      <c r="N78" s="671">
        <v>18</v>
      </c>
      <c r="O78" s="706">
        <v>3</v>
      </c>
      <c r="P78" s="705"/>
      <c r="Q78" s="682">
        <v>0</v>
      </c>
      <c r="R78" s="671"/>
      <c r="S78" s="682">
        <v>0</v>
      </c>
      <c r="T78" s="706"/>
      <c r="U78" s="242">
        <v>0</v>
      </c>
    </row>
    <row r="79" spans="1:21" ht="14.4" customHeight="1" x14ac:dyDescent="0.3">
      <c r="A79" s="680">
        <v>10</v>
      </c>
      <c r="B79" s="671" t="s">
        <v>551</v>
      </c>
      <c r="C79" s="671">
        <v>89301100</v>
      </c>
      <c r="D79" s="703" t="s">
        <v>4587</v>
      </c>
      <c r="E79" s="704" t="s">
        <v>2582</v>
      </c>
      <c r="F79" s="671" t="s">
        <v>2517</v>
      </c>
      <c r="G79" s="671" t="s">
        <v>2687</v>
      </c>
      <c r="H79" s="671" t="s">
        <v>550</v>
      </c>
      <c r="I79" s="671" t="s">
        <v>2775</v>
      </c>
      <c r="J79" s="671" t="s">
        <v>2773</v>
      </c>
      <c r="K79" s="671" t="s">
        <v>2776</v>
      </c>
      <c r="L79" s="705">
        <v>3000</v>
      </c>
      <c r="M79" s="705">
        <v>207000</v>
      </c>
      <c r="N79" s="671">
        <v>69</v>
      </c>
      <c r="O79" s="706">
        <v>12</v>
      </c>
      <c r="P79" s="705"/>
      <c r="Q79" s="682">
        <v>0</v>
      </c>
      <c r="R79" s="671"/>
      <c r="S79" s="682">
        <v>0</v>
      </c>
      <c r="T79" s="706"/>
      <c r="U79" s="242">
        <v>0</v>
      </c>
    </row>
    <row r="80" spans="1:21" ht="14.4" customHeight="1" x14ac:dyDescent="0.3">
      <c r="A80" s="680">
        <v>10</v>
      </c>
      <c r="B80" s="671" t="s">
        <v>551</v>
      </c>
      <c r="C80" s="671">
        <v>89301100</v>
      </c>
      <c r="D80" s="703" t="s">
        <v>4587</v>
      </c>
      <c r="E80" s="704" t="s">
        <v>2582</v>
      </c>
      <c r="F80" s="671" t="s">
        <v>2517</v>
      </c>
      <c r="G80" s="671" t="s">
        <v>2687</v>
      </c>
      <c r="H80" s="671" t="s">
        <v>550</v>
      </c>
      <c r="I80" s="671" t="s">
        <v>2777</v>
      </c>
      <c r="J80" s="671" t="s">
        <v>2773</v>
      </c>
      <c r="K80" s="671" t="s">
        <v>2778</v>
      </c>
      <c r="L80" s="705">
        <v>136.02000000000001</v>
      </c>
      <c r="M80" s="705">
        <v>4896.72</v>
      </c>
      <c r="N80" s="671">
        <v>36</v>
      </c>
      <c r="O80" s="706">
        <v>19</v>
      </c>
      <c r="P80" s="705">
        <v>272.04000000000002</v>
      </c>
      <c r="Q80" s="682">
        <v>5.5555555555555559E-2</v>
      </c>
      <c r="R80" s="671">
        <v>2</v>
      </c>
      <c r="S80" s="682">
        <v>5.5555555555555552E-2</v>
      </c>
      <c r="T80" s="706">
        <v>1</v>
      </c>
      <c r="U80" s="242">
        <v>5.2631578947368418E-2</v>
      </c>
    </row>
    <row r="81" spans="1:21" ht="14.4" customHeight="1" x14ac:dyDescent="0.3">
      <c r="A81" s="680">
        <v>10</v>
      </c>
      <c r="B81" s="671" t="s">
        <v>551</v>
      </c>
      <c r="C81" s="671">
        <v>89301100</v>
      </c>
      <c r="D81" s="703" t="s">
        <v>4587</v>
      </c>
      <c r="E81" s="704" t="s">
        <v>2582</v>
      </c>
      <c r="F81" s="671" t="s">
        <v>2517</v>
      </c>
      <c r="G81" s="671" t="s">
        <v>2687</v>
      </c>
      <c r="H81" s="671" t="s">
        <v>550</v>
      </c>
      <c r="I81" s="671" t="s">
        <v>2779</v>
      </c>
      <c r="J81" s="671" t="s">
        <v>2780</v>
      </c>
      <c r="K81" s="671" t="s">
        <v>2781</v>
      </c>
      <c r="L81" s="705">
        <v>150</v>
      </c>
      <c r="M81" s="705">
        <v>900</v>
      </c>
      <c r="N81" s="671">
        <v>6</v>
      </c>
      <c r="O81" s="706">
        <v>3</v>
      </c>
      <c r="P81" s="705">
        <v>300</v>
      </c>
      <c r="Q81" s="682">
        <v>0.33333333333333331</v>
      </c>
      <c r="R81" s="671">
        <v>2</v>
      </c>
      <c r="S81" s="682">
        <v>0.33333333333333331</v>
      </c>
      <c r="T81" s="706">
        <v>1</v>
      </c>
      <c r="U81" s="242">
        <v>0.33333333333333331</v>
      </c>
    </row>
    <row r="82" spans="1:21" ht="14.4" customHeight="1" x14ac:dyDescent="0.3">
      <c r="A82" s="680">
        <v>10</v>
      </c>
      <c r="B82" s="671" t="s">
        <v>551</v>
      </c>
      <c r="C82" s="671">
        <v>89301100</v>
      </c>
      <c r="D82" s="703" t="s">
        <v>4587</v>
      </c>
      <c r="E82" s="704" t="s">
        <v>2582</v>
      </c>
      <c r="F82" s="671" t="s">
        <v>2517</v>
      </c>
      <c r="G82" s="671" t="s">
        <v>2687</v>
      </c>
      <c r="H82" s="671" t="s">
        <v>550</v>
      </c>
      <c r="I82" s="671" t="s">
        <v>2782</v>
      </c>
      <c r="J82" s="671" t="s">
        <v>2783</v>
      </c>
      <c r="K82" s="671" t="s">
        <v>2784</v>
      </c>
      <c r="L82" s="705">
        <v>789.19</v>
      </c>
      <c r="M82" s="705">
        <v>18940.560000000001</v>
      </c>
      <c r="N82" s="671">
        <v>24</v>
      </c>
      <c r="O82" s="706">
        <v>6</v>
      </c>
      <c r="P82" s="705"/>
      <c r="Q82" s="682">
        <v>0</v>
      </c>
      <c r="R82" s="671"/>
      <c r="S82" s="682">
        <v>0</v>
      </c>
      <c r="T82" s="706"/>
      <c r="U82" s="242">
        <v>0</v>
      </c>
    </row>
    <row r="83" spans="1:21" ht="14.4" customHeight="1" x14ac:dyDescent="0.3">
      <c r="A83" s="680">
        <v>10</v>
      </c>
      <c r="B83" s="671" t="s">
        <v>551</v>
      </c>
      <c r="C83" s="671">
        <v>89301100</v>
      </c>
      <c r="D83" s="703" t="s">
        <v>4587</v>
      </c>
      <c r="E83" s="704" t="s">
        <v>2582</v>
      </c>
      <c r="F83" s="671" t="s">
        <v>2517</v>
      </c>
      <c r="G83" s="671" t="s">
        <v>2687</v>
      </c>
      <c r="H83" s="671" t="s">
        <v>550</v>
      </c>
      <c r="I83" s="671" t="s">
        <v>2785</v>
      </c>
      <c r="J83" s="671" t="s">
        <v>2783</v>
      </c>
      <c r="K83" s="671" t="s">
        <v>2786</v>
      </c>
      <c r="L83" s="705">
        <v>256.23</v>
      </c>
      <c r="M83" s="705">
        <v>2049.84</v>
      </c>
      <c r="N83" s="671">
        <v>8</v>
      </c>
      <c r="O83" s="706">
        <v>5</v>
      </c>
      <c r="P83" s="705"/>
      <c r="Q83" s="682">
        <v>0</v>
      </c>
      <c r="R83" s="671"/>
      <c r="S83" s="682">
        <v>0</v>
      </c>
      <c r="T83" s="706"/>
      <c r="U83" s="242">
        <v>0</v>
      </c>
    </row>
    <row r="84" spans="1:21" ht="14.4" customHeight="1" x14ac:dyDescent="0.3">
      <c r="A84" s="680">
        <v>10</v>
      </c>
      <c r="B84" s="671" t="s">
        <v>551</v>
      </c>
      <c r="C84" s="671">
        <v>89301100</v>
      </c>
      <c r="D84" s="703" t="s">
        <v>4587</v>
      </c>
      <c r="E84" s="704" t="s">
        <v>2582</v>
      </c>
      <c r="F84" s="671" t="s">
        <v>2517</v>
      </c>
      <c r="G84" s="671" t="s">
        <v>2687</v>
      </c>
      <c r="H84" s="671" t="s">
        <v>550</v>
      </c>
      <c r="I84" s="671" t="s">
        <v>2787</v>
      </c>
      <c r="J84" s="671" t="s">
        <v>2788</v>
      </c>
      <c r="K84" s="671" t="s">
        <v>2789</v>
      </c>
      <c r="L84" s="705">
        <v>1600</v>
      </c>
      <c r="M84" s="705">
        <v>9600</v>
      </c>
      <c r="N84" s="671">
        <v>6</v>
      </c>
      <c r="O84" s="706">
        <v>1</v>
      </c>
      <c r="P84" s="705"/>
      <c r="Q84" s="682">
        <v>0</v>
      </c>
      <c r="R84" s="671"/>
      <c r="S84" s="682">
        <v>0</v>
      </c>
      <c r="T84" s="706"/>
      <c r="U84" s="242">
        <v>0</v>
      </c>
    </row>
    <row r="85" spans="1:21" ht="14.4" customHeight="1" x14ac:dyDescent="0.3">
      <c r="A85" s="680">
        <v>10</v>
      </c>
      <c r="B85" s="671" t="s">
        <v>551</v>
      </c>
      <c r="C85" s="671">
        <v>89301100</v>
      </c>
      <c r="D85" s="703" t="s">
        <v>4587</v>
      </c>
      <c r="E85" s="704" t="s">
        <v>2582</v>
      </c>
      <c r="F85" s="671" t="s">
        <v>2517</v>
      </c>
      <c r="G85" s="671" t="s">
        <v>2687</v>
      </c>
      <c r="H85" s="671" t="s">
        <v>550</v>
      </c>
      <c r="I85" s="671" t="s">
        <v>2790</v>
      </c>
      <c r="J85" s="671" t="s">
        <v>2788</v>
      </c>
      <c r="K85" s="671" t="s">
        <v>2791</v>
      </c>
      <c r="L85" s="705">
        <v>3000</v>
      </c>
      <c r="M85" s="705">
        <v>54000</v>
      </c>
      <c r="N85" s="671">
        <v>18</v>
      </c>
      <c r="O85" s="706">
        <v>4</v>
      </c>
      <c r="P85" s="705"/>
      <c r="Q85" s="682">
        <v>0</v>
      </c>
      <c r="R85" s="671"/>
      <c r="S85" s="682">
        <v>0</v>
      </c>
      <c r="T85" s="706"/>
      <c r="U85" s="242">
        <v>0</v>
      </c>
    </row>
    <row r="86" spans="1:21" ht="14.4" customHeight="1" x14ac:dyDescent="0.3">
      <c r="A86" s="680">
        <v>10</v>
      </c>
      <c r="B86" s="671" t="s">
        <v>551</v>
      </c>
      <c r="C86" s="671">
        <v>89301100</v>
      </c>
      <c r="D86" s="703" t="s">
        <v>4587</v>
      </c>
      <c r="E86" s="704" t="s">
        <v>2582</v>
      </c>
      <c r="F86" s="671" t="s">
        <v>2517</v>
      </c>
      <c r="G86" s="671" t="s">
        <v>2687</v>
      </c>
      <c r="H86" s="671" t="s">
        <v>550</v>
      </c>
      <c r="I86" s="671" t="s">
        <v>2792</v>
      </c>
      <c r="J86" s="671" t="s">
        <v>2788</v>
      </c>
      <c r="K86" s="671" t="s">
        <v>2793</v>
      </c>
      <c r="L86" s="705">
        <v>3000</v>
      </c>
      <c r="M86" s="705">
        <v>36000</v>
      </c>
      <c r="N86" s="671">
        <v>12</v>
      </c>
      <c r="O86" s="706">
        <v>2</v>
      </c>
      <c r="P86" s="705"/>
      <c r="Q86" s="682">
        <v>0</v>
      </c>
      <c r="R86" s="671"/>
      <c r="S86" s="682">
        <v>0</v>
      </c>
      <c r="T86" s="706"/>
      <c r="U86" s="242">
        <v>0</v>
      </c>
    </row>
    <row r="87" spans="1:21" ht="14.4" customHeight="1" x14ac:dyDescent="0.3">
      <c r="A87" s="680">
        <v>10</v>
      </c>
      <c r="B87" s="671" t="s">
        <v>551</v>
      </c>
      <c r="C87" s="671">
        <v>89301100</v>
      </c>
      <c r="D87" s="703" t="s">
        <v>4587</v>
      </c>
      <c r="E87" s="704" t="s">
        <v>2582</v>
      </c>
      <c r="F87" s="671" t="s">
        <v>2517</v>
      </c>
      <c r="G87" s="671" t="s">
        <v>2687</v>
      </c>
      <c r="H87" s="671" t="s">
        <v>550</v>
      </c>
      <c r="I87" s="671" t="s">
        <v>2794</v>
      </c>
      <c r="J87" s="671" t="s">
        <v>2795</v>
      </c>
      <c r="K87" s="671" t="s">
        <v>2796</v>
      </c>
      <c r="L87" s="705">
        <v>6000</v>
      </c>
      <c r="M87" s="705">
        <v>90000</v>
      </c>
      <c r="N87" s="671">
        <v>15</v>
      </c>
      <c r="O87" s="706">
        <v>5</v>
      </c>
      <c r="P87" s="705"/>
      <c r="Q87" s="682">
        <v>0</v>
      </c>
      <c r="R87" s="671"/>
      <c r="S87" s="682">
        <v>0</v>
      </c>
      <c r="T87" s="706"/>
      <c r="U87" s="242">
        <v>0</v>
      </c>
    </row>
    <row r="88" spans="1:21" ht="14.4" customHeight="1" x14ac:dyDescent="0.3">
      <c r="A88" s="680">
        <v>10</v>
      </c>
      <c r="B88" s="671" t="s">
        <v>551</v>
      </c>
      <c r="C88" s="671">
        <v>89301100</v>
      </c>
      <c r="D88" s="703" t="s">
        <v>4587</v>
      </c>
      <c r="E88" s="704" t="s">
        <v>2582</v>
      </c>
      <c r="F88" s="671" t="s">
        <v>2517</v>
      </c>
      <c r="G88" s="671" t="s">
        <v>2687</v>
      </c>
      <c r="H88" s="671" t="s">
        <v>550</v>
      </c>
      <c r="I88" s="671" t="s">
        <v>2797</v>
      </c>
      <c r="J88" s="671" t="s">
        <v>2798</v>
      </c>
      <c r="K88" s="671" t="s">
        <v>2799</v>
      </c>
      <c r="L88" s="705">
        <v>504.45</v>
      </c>
      <c r="M88" s="705">
        <v>9080.0999999999985</v>
      </c>
      <c r="N88" s="671">
        <v>18</v>
      </c>
      <c r="O88" s="706">
        <v>3</v>
      </c>
      <c r="P88" s="705"/>
      <c r="Q88" s="682">
        <v>0</v>
      </c>
      <c r="R88" s="671"/>
      <c r="S88" s="682">
        <v>0</v>
      </c>
      <c r="T88" s="706"/>
      <c r="U88" s="242">
        <v>0</v>
      </c>
    </row>
    <row r="89" spans="1:21" ht="14.4" customHeight="1" x14ac:dyDescent="0.3">
      <c r="A89" s="680">
        <v>10</v>
      </c>
      <c r="B89" s="671" t="s">
        <v>551</v>
      </c>
      <c r="C89" s="671">
        <v>89301100</v>
      </c>
      <c r="D89" s="703" t="s">
        <v>4587</v>
      </c>
      <c r="E89" s="704" t="s">
        <v>2582</v>
      </c>
      <c r="F89" s="671" t="s">
        <v>2517</v>
      </c>
      <c r="G89" s="671" t="s">
        <v>2687</v>
      </c>
      <c r="H89" s="671" t="s">
        <v>550</v>
      </c>
      <c r="I89" s="671" t="s">
        <v>2800</v>
      </c>
      <c r="J89" s="671" t="s">
        <v>2801</v>
      </c>
      <c r="K89" s="671" t="s">
        <v>2802</v>
      </c>
      <c r="L89" s="705">
        <v>859.86</v>
      </c>
      <c r="M89" s="705">
        <v>68788.800000000017</v>
      </c>
      <c r="N89" s="671">
        <v>80</v>
      </c>
      <c r="O89" s="706">
        <v>14</v>
      </c>
      <c r="P89" s="705"/>
      <c r="Q89" s="682">
        <v>0</v>
      </c>
      <c r="R89" s="671"/>
      <c r="S89" s="682">
        <v>0</v>
      </c>
      <c r="T89" s="706"/>
      <c r="U89" s="242">
        <v>0</v>
      </c>
    </row>
    <row r="90" spans="1:21" ht="14.4" customHeight="1" x14ac:dyDescent="0.3">
      <c r="A90" s="680">
        <v>10</v>
      </c>
      <c r="B90" s="671" t="s">
        <v>551</v>
      </c>
      <c r="C90" s="671">
        <v>89301100</v>
      </c>
      <c r="D90" s="703" t="s">
        <v>4587</v>
      </c>
      <c r="E90" s="704" t="s">
        <v>2582</v>
      </c>
      <c r="F90" s="671" t="s">
        <v>2517</v>
      </c>
      <c r="G90" s="671" t="s">
        <v>2687</v>
      </c>
      <c r="H90" s="671" t="s">
        <v>550</v>
      </c>
      <c r="I90" s="671" t="s">
        <v>2803</v>
      </c>
      <c r="J90" s="671" t="s">
        <v>2773</v>
      </c>
      <c r="K90" s="671" t="s">
        <v>2804</v>
      </c>
      <c r="L90" s="705">
        <v>1600</v>
      </c>
      <c r="M90" s="705">
        <v>28800</v>
      </c>
      <c r="N90" s="671">
        <v>18</v>
      </c>
      <c r="O90" s="706">
        <v>3</v>
      </c>
      <c r="P90" s="705"/>
      <c r="Q90" s="682">
        <v>0</v>
      </c>
      <c r="R90" s="671"/>
      <c r="S90" s="682">
        <v>0</v>
      </c>
      <c r="T90" s="706"/>
      <c r="U90" s="242">
        <v>0</v>
      </c>
    </row>
    <row r="91" spans="1:21" ht="14.4" customHeight="1" x14ac:dyDescent="0.3">
      <c r="A91" s="680">
        <v>10</v>
      </c>
      <c r="B91" s="671" t="s">
        <v>551</v>
      </c>
      <c r="C91" s="671">
        <v>89301100</v>
      </c>
      <c r="D91" s="703" t="s">
        <v>4587</v>
      </c>
      <c r="E91" s="704" t="s">
        <v>2582</v>
      </c>
      <c r="F91" s="671" t="s">
        <v>2517</v>
      </c>
      <c r="G91" s="671" t="s">
        <v>2687</v>
      </c>
      <c r="H91" s="671" t="s">
        <v>550</v>
      </c>
      <c r="I91" s="671" t="s">
        <v>2805</v>
      </c>
      <c r="J91" s="671" t="s">
        <v>2806</v>
      </c>
      <c r="K91" s="671" t="s">
        <v>2807</v>
      </c>
      <c r="L91" s="705">
        <v>319.5</v>
      </c>
      <c r="M91" s="705">
        <v>1278</v>
      </c>
      <c r="N91" s="671">
        <v>4</v>
      </c>
      <c r="O91" s="706">
        <v>2</v>
      </c>
      <c r="P91" s="705"/>
      <c r="Q91" s="682">
        <v>0</v>
      </c>
      <c r="R91" s="671"/>
      <c r="S91" s="682">
        <v>0</v>
      </c>
      <c r="T91" s="706"/>
      <c r="U91" s="242">
        <v>0</v>
      </c>
    </row>
    <row r="92" spans="1:21" ht="14.4" customHeight="1" x14ac:dyDescent="0.3">
      <c r="A92" s="680">
        <v>10</v>
      </c>
      <c r="B92" s="671" t="s">
        <v>551</v>
      </c>
      <c r="C92" s="671">
        <v>89301100</v>
      </c>
      <c r="D92" s="703" t="s">
        <v>4587</v>
      </c>
      <c r="E92" s="704" t="s">
        <v>2582</v>
      </c>
      <c r="F92" s="671" t="s">
        <v>2517</v>
      </c>
      <c r="G92" s="671" t="s">
        <v>2687</v>
      </c>
      <c r="H92" s="671" t="s">
        <v>550</v>
      </c>
      <c r="I92" s="671" t="s">
        <v>2706</v>
      </c>
      <c r="J92" s="671" t="s">
        <v>2707</v>
      </c>
      <c r="K92" s="671" t="s">
        <v>2690</v>
      </c>
      <c r="L92" s="705">
        <v>400</v>
      </c>
      <c r="M92" s="705">
        <v>51200</v>
      </c>
      <c r="N92" s="671">
        <v>128</v>
      </c>
      <c r="O92" s="706">
        <v>16</v>
      </c>
      <c r="P92" s="705">
        <v>48000</v>
      </c>
      <c r="Q92" s="682">
        <v>0.9375</v>
      </c>
      <c r="R92" s="671">
        <v>120</v>
      </c>
      <c r="S92" s="682">
        <v>0.9375</v>
      </c>
      <c r="T92" s="706">
        <v>15</v>
      </c>
      <c r="U92" s="242">
        <v>0.9375</v>
      </c>
    </row>
    <row r="93" spans="1:21" ht="14.4" customHeight="1" x14ac:dyDescent="0.3">
      <c r="A93" s="680">
        <v>10</v>
      </c>
      <c r="B93" s="671" t="s">
        <v>551</v>
      </c>
      <c r="C93" s="671">
        <v>89301100</v>
      </c>
      <c r="D93" s="703" t="s">
        <v>4587</v>
      </c>
      <c r="E93" s="704" t="s">
        <v>2582</v>
      </c>
      <c r="F93" s="671" t="s">
        <v>2517</v>
      </c>
      <c r="G93" s="671" t="s">
        <v>2687</v>
      </c>
      <c r="H93" s="671" t="s">
        <v>550</v>
      </c>
      <c r="I93" s="671" t="s">
        <v>2808</v>
      </c>
      <c r="J93" s="671" t="s">
        <v>2809</v>
      </c>
      <c r="K93" s="671" t="s">
        <v>2810</v>
      </c>
      <c r="L93" s="705">
        <v>65</v>
      </c>
      <c r="M93" s="705">
        <v>2600</v>
      </c>
      <c r="N93" s="671">
        <v>40</v>
      </c>
      <c r="O93" s="706">
        <v>10</v>
      </c>
      <c r="P93" s="705">
        <v>2600</v>
      </c>
      <c r="Q93" s="682">
        <v>1</v>
      </c>
      <c r="R93" s="671">
        <v>40</v>
      </c>
      <c r="S93" s="682">
        <v>1</v>
      </c>
      <c r="T93" s="706">
        <v>10</v>
      </c>
      <c r="U93" s="242">
        <v>1</v>
      </c>
    </row>
    <row r="94" spans="1:21" ht="14.4" customHeight="1" x14ac:dyDescent="0.3">
      <c r="A94" s="680">
        <v>10</v>
      </c>
      <c r="B94" s="671" t="s">
        <v>551</v>
      </c>
      <c r="C94" s="671">
        <v>89301100</v>
      </c>
      <c r="D94" s="703" t="s">
        <v>4587</v>
      </c>
      <c r="E94" s="704" t="s">
        <v>2582</v>
      </c>
      <c r="F94" s="671" t="s">
        <v>2517</v>
      </c>
      <c r="G94" s="671" t="s">
        <v>2687</v>
      </c>
      <c r="H94" s="671" t="s">
        <v>550</v>
      </c>
      <c r="I94" s="671" t="s">
        <v>2811</v>
      </c>
      <c r="J94" s="671" t="s">
        <v>2812</v>
      </c>
      <c r="K94" s="671" t="s">
        <v>2813</v>
      </c>
      <c r="L94" s="705">
        <v>420</v>
      </c>
      <c r="M94" s="705">
        <v>24360</v>
      </c>
      <c r="N94" s="671">
        <v>58</v>
      </c>
      <c r="O94" s="706">
        <v>6</v>
      </c>
      <c r="P94" s="705"/>
      <c r="Q94" s="682">
        <v>0</v>
      </c>
      <c r="R94" s="671"/>
      <c r="S94" s="682">
        <v>0</v>
      </c>
      <c r="T94" s="706"/>
      <c r="U94" s="242">
        <v>0</v>
      </c>
    </row>
    <row r="95" spans="1:21" ht="14.4" customHeight="1" x14ac:dyDescent="0.3">
      <c r="A95" s="680">
        <v>10</v>
      </c>
      <c r="B95" s="671" t="s">
        <v>551</v>
      </c>
      <c r="C95" s="671">
        <v>89301100</v>
      </c>
      <c r="D95" s="703" t="s">
        <v>4587</v>
      </c>
      <c r="E95" s="704" t="s">
        <v>2582</v>
      </c>
      <c r="F95" s="671" t="s">
        <v>2517</v>
      </c>
      <c r="G95" s="671" t="s">
        <v>2687</v>
      </c>
      <c r="H95" s="671" t="s">
        <v>550</v>
      </c>
      <c r="I95" s="671" t="s">
        <v>2708</v>
      </c>
      <c r="J95" s="671" t="s">
        <v>2709</v>
      </c>
      <c r="K95" s="671" t="s">
        <v>2710</v>
      </c>
      <c r="L95" s="705">
        <v>800</v>
      </c>
      <c r="M95" s="705">
        <v>6400</v>
      </c>
      <c r="N95" s="671">
        <v>8</v>
      </c>
      <c r="O95" s="706">
        <v>2</v>
      </c>
      <c r="P95" s="705">
        <v>6400</v>
      </c>
      <c r="Q95" s="682">
        <v>1</v>
      </c>
      <c r="R95" s="671">
        <v>8</v>
      </c>
      <c r="S95" s="682">
        <v>1</v>
      </c>
      <c r="T95" s="706">
        <v>2</v>
      </c>
      <c r="U95" s="242">
        <v>1</v>
      </c>
    </row>
    <row r="96" spans="1:21" ht="14.4" customHeight="1" x14ac:dyDescent="0.3">
      <c r="A96" s="680">
        <v>10</v>
      </c>
      <c r="B96" s="671" t="s">
        <v>551</v>
      </c>
      <c r="C96" s="671">
        <v>89301100</v>
      </c>
      <c r="D96" s="703" t="s">
        <v>4587</v>
      </c>
      <c r="E96" s="704" t="s">
        <v>2582</v>
      </c>
      <c r="F96" s="671" t="s">
        <v>2517</v>
      </c>
      <c r="G96" s="671" t="s">
        <v>2687</v>
      </c>
      <c r="H96" s="671" t="s">
        <v>550</v>
      </c>
      <c r="I96" s="671" t="s">
        <v>2814</v>
      </c>
      <c r="J96" s="671" t="s">
        <v>2815</v>
      </c>
      <c r="K96" s="671" t="s">
        <v>2816</v>
      </c>
      <c r="L96" s="705">
        <v>800</v>
      </c>
      <c r="M96" s="705">
        <v>6400</v>
      </c>
      <c r="N96" s="671">
        <v>8</v>
      </c>
      <c r="O96" s="706">
        <v>2</v>
      </c>
      <c r="P96" s="705">
        <v>6400</v>
      </c>
      <c r="Q96" s="682">
        <v>1</v>
      </c>
      <c r="R96" s="671">
        <v>8</v>
      </c>
      <c r="S96" s="682">
        <v>1</v>
      </c>
      <c r="T96" s="706">
        <v>2</v>
      </c>
      <c r="U96" s="242">
        <v>1</v>
      </c>
    </row>
    <row r="97" spans="1:21" ht="14.4" customHeight="1" x14ac:dyDescent="0.3">
      <c r="A97" s="680">
        <v>10</v>
      </c>
      <c r="B97" s="671" t="s">
        <v>551</v>
      </c>
      <c r="C97" s="671">
        <v>89301100</v>
      </c>
      <c r="D97" s="703" t="s">
        <v>4587</v>
      </c>
      <c r="E97" s="704" t="s">
        <v>2582</v>
      </c>
      <c r="F97" s="671" t="s">
        <v>2517</v>
      </c>
      <c r="G97" s="671" t="s">
        <v>2687</v>
      </c>
      <c r="H97" s="671" t="s">
        <v>550</v>
      </c>
      <c r="I97" s="671" t="s">
        <v>2817</v>
      </c>
      <c r="J97" s="671" t="s">
        <v>2818</v>
      </c>
      <c r="K97" s="671" t="s">
        <v>2819</v>
      </c>
      <c r="L97" s="705">
        <v>94940</v>
      </c>
      <c r="M97" s="705">
        <v>94940</v>
      </c>
      <c r="N97" s="671">
        <v>1</v>
      </c>
      <c r="O97" s="706">
        <v>1</v>
      </c>
      <c r="P97" s="705"/>
      <c r="Q97" s="682">
        <v>0</v>
      </c>
      <c r="R97" s="671"/>
      <c r="S97" s="682">
        <v>0</v>
      </c>
      <c r="T97" s="706"/>
      <c r="U97" s="242">
        <v>0</v>
      </c>
    </row>
    <row r="98" spans="1:21" ht="14.4" customHeight="1" x14ac:dyDescent="0.3">
      <c r="A98" s="680">
        <v>10</v>
      </c>
      <c r="B98" s="671" t="s">
        <v>551</v>
      </c>
      <c r="C98" s="671">
        <v>89301100</v>
      </c>
      <c r="D98" s="703" t="s">
        <v>4587</v>
      </c>
      <c r="E98" s="704" t="s">
        <v>2582</v>
      </c>
      <c r="F98" s="671" t="s">
        <v>2517</v>
      </c>
      <c r="G98" s="671" t="s">
        <v>2687</v>
      </c>
      <c r="H98" s="671" t="s">
        <v>550</v>
      </c>
      <c r="I98" s="671" t="s">
        <v>2820</v>
      </c>
      <c r="J98" s="671" t="s">
        <v>2821</v>
      </c>
      <c r="K98" s="671" t="s">
        <v>2819</v>
      </c>
      <c r="L98" s="705">
        <v>94940</v>
      </c>
      <c r="M98" s="705">
        <v>94940</v>
      </c>
      <c r="N98" s="671">
        <v>1</v>
      </c>
      <c r="O98" s="706">
        <v>1</v>
      </c>
      <c r="P98" s="705"/>
      <c r="Q98" s="682">
        <v>0</v>
      </c>
      <c r="R98" s="671"/>
      <c r="S98" s="682">
        <v>0</v>
      </c>
      <c r="T98" s="706"/>
      <c r="U98" s="242">
        <v>0</v>
      </c>
    </row>
    <row r="99" spans="1:21" ht="14.4" customHeight="1" x14ac:dyDescent="0.3">
      <c r="A99" s="680">
        <v>10</v>
      </c>
      <c r="B99" s="671" t="s">
        <v>551</v>
      </c>
      <c r="C99" s="671">
        <v>89301100</v>
      </c>
      <c r="D99" s="703" t="s">
        <v>4587</v>
      </c>
      <c r="E99" s="704" t="s">
        <v>2582</v>
      </c>
      <c r="F99" s="671" t="s">
        <v>2517</v>
      </c>
      <c r="G99" s="671" t="s">
        <v>2687</v>
      </c>
      <c r="H99" s="671" t="s">
        <v>550</v>
      </c>
      <c r="I99" s="671" t="s">
        <v>2822</v>
      </c>
      <c r="J99" s="671" t="s">
        <v>2823</v>
      </c>
      <c r="K99" s="671" t="s">
        <v>2824</v>
      </c>
      <c r="L99" s="705">
        <v>3000</v>
      </c>
      <c r="M99" s="705">
        <v>18000</v>
      </c>
      <c r="N99" s="671">
        <v>6</v>
      </c>
      <c r="O99" s="706">
        <v>1</v>
      </c>
      <c r="P99" s="705"/>
      <c r="Q99" s="682">
        <v>0</v>
      </c>
      <c r="R99" s="671"/>
      <c r="S99" s="682">
        <v>0</v>
      </c>
      <c r="T99" s="706"/>
      <c r="U99" s="242">
        <v>0</v>
      </c>
    </row>
    <row r="100" spans="1:21" ht="14.4" customHeight="1" x14ac:dyDescent="0.3">
      <c r="A100" s="680">
        <v>10</v>
      </c>
      <c r="B100" s="671" t="s">
        <v>551</v>
      </c>
      <c r="C100" s="671">
        <v>89301100</v>
      </c>
      <c r="D100" s="703" t="s">
        <v>4587</v>
      </c>
      <c r="E100" s="704" t="s">
        <v>2582</v>
      </c>
      <c r="F100" s="671" t="s">
        <v>2517</v>
      </c>
      <c r="G100" s="671" t="s">
        <v>2687</v>
      </c>
      <c r="H100" s="671" t="s">
        <v>550</v>
      </c>
      <c r="I100" s="671" t="s">
        <v>2825</v>
      </c>
      <c r="J100" s="671" t="s">
        <v>2826</v>
      </c>
      <c r="K100" s="671" t="s">
        <v>2807</v>
      </c>
      <c r="L100" s="705">
        <v>319.5</v>
      </c>
      <c r="M100" s="705">
        <v>2556</v>
      </c>
      <c r="N100" s="671">
        <v>8</v>
      </c>
      <c r="O100" s="706">
        <v>4</v>
      </c>
      <c r="P100" s="705"/>
      <c r="Q100" s="682">
        <v>0</v>
      </c>
      <c r="R100" s="671"/>
      <c r="S100" s="682">
        <v>0</v>
      </c>
      <c r="T100" s="706"/>
      <c r="U100" s="242">
        <v>0</v>
      </c>
    </row>
    <row r="101" spans="1:21" ht="14.4" customHeight="1" x14ac:dyDescent="0.3">
      <c r="A101" s="680">
        <v>10</v>
      </c>
      <c r="B101" s="671" t="s">
        <v>551</v>
      </c>
      <c r="C101" s="671">
        <v>89301100</v>
      </c>
      <c r="D101" s="703" t="s">
        <v>4587</v>
      </c>
      <c r="E101" s="704" t="s">
        <v>2583</v>
      </c>
      <c r="F101" s="671" t="s">
        <v>2515</v>
      </c>
      <c r="G101" s="671" t="s">
        <v>2827</v>
      </c>
      <c r="H101" s="671" t="s">
        <v>817</v>
      </c>
      <c r="I101" s="671" t="s">
        <v>2828</v>
      </c>
      <c r="J101" s="671" t="s">
        <v>828</v>
      </c>
      <c r="K101" s="671" t="s">
        <v>2829</v>
      </c>
      <c r="L101" s="705">
        <v>0</v>
      </c>
      <c r="M101" s="705">
        <v>0</v>
      </c>
      <c r="N101" s="671">
        <v>1</v>
      </c>
      <c r="O101" s="706">
        <v>0.5</v>
      </c>
      <c r="P101" s="705"/>
      <c r="Q101" s="682"/>
      <c r="R101" s="671"/>
      <c r="S101" s="682">
        <v>0</v>
      </c>
      <c r="T101" s="706"/>
      <c r="U101" s="242">
        <v>0</v>
      </c>
    </row>
    <row r="102" spans="1:21" ht="14.4" customHeight="1" x14ac:dyDescent="0.3">
      <c r="A102" s="680">
        <v>10</v>
      </c>
      <c r="B102" s="671" t="s">
        <v>551</v>
      </c>
      <c r="C102" s="671">
        <v>89301100</v>
      </c>
      <c r="D102" s="703" t="s">
        <v>4587</v>
      </c>
      <c r="E102" s="704" t="s">
        <v>2583</v>
      </c>
      <c r="F102" s="671" t="s">
        <v>2515</v>
      </c>
      <c r="G102" s="671" t="s">
        <v>2665</v>
      </c>
      <c r="H102" s="671" t="s">
        <v>550</v>
      </c>
      <c r="I102" s="671" t="s">
        <v>2666</v>
      </c>
      <c r="J102" s="671" t="s">
        <v>2667</v>
      </c>
      <c r="K102" s="671" t="s">
        <v>2668</v>
      </c>
      <c r="L102" s="705">
        <v>655.72</v>
      </c>
      <c r="M102" s="705">
        <v>655.72</v>
      </c>
      <c r="N102" s="671">
        <v>1</v>
      </c>
      <c r="O102" s="706">
        <v>0.5</v>
      </c>
      <c r="P102" s="705">
        <v>655.72</v>
      </c>
      <c r="Q102" s="682">
        <v>1</v>
      </c>
      <c r="R102" s="671">
        <v>1</v>
      </c>
      <c r="S102" s="682">
        <v>1</v>
      </c>
      <c r="T102" s="706">
        <v>0.5</v>
      </c>
      <c r="U102" s="242">
        <v>1</v>
      </c>
    </row>
    <row r="103" spans="1:21" ht="14.4" customHeight="1" x14ac:dyDescent="0.3">
      <c r="A103" s="680">
        <v>10</v>
      </c>
      <c r="B103" s="671" t="s">
        <v>551</v>
      </c>
      <c r="C103" s="671">
        <v>89301100</v>
      </c>
      <c r="D103" s="703" t="s">
        <v>4587</v>
      </c>
      <c r="E103" s="704" t="s">
        <v>2583</v>
      </c>
      <c r="F103" s="671" t="s">
        <v>2515</v>
      </c>
      <c r="G103" s="671" t="s">
        <v>2720</v>
      </c>
      <c r="H103" s="671" t="s">
        <v>817</v>
      </c>
      <c r="I103" s="671" t="s">
        <v>1441</v>
      </c>
      <c r="J103" s="671" t="s">
        <v>1442</v>
      </c>
      <c r="K103" s="671" t="s">
        <v>1443</v>
      </c>
      <c r="L103" s="705">
        <v>608.41999999999996</v>
      </c>
      <c r="M103" s="705">
        <v>23119.96</v>
      </c>
      <c r="N103" s="671">
        <v>38</v>
      </c>
      <c r="O103" s="706">
        <v>6.5</v>
      </c>
      <c r="P103" s="705"/>
      <c r="Q103" s="682">
        <v>0</v>
      </c>
      <c r="R103" s="671"/>
      <c r="S103" s="682">
        <v>0</v>
      </c>
      <c r="T103" s="706"/>
      <c r="U103" s="242">
        <v>0</v>
      </c>
    </row>
    <row r="104" spans="1:21" ht="14.4" customHeight="1" x14ac:dyDescent="0.3">
      <c r="A104" s="680">
        <v>10</v>
      </c>
      <c r="B104" s="671" t="s">
        <v>551</v>
      </c>
      <c r="C104" s="671">
        <v>89301100</v>
      </c>
      <c r="D104" s="703" t="s">
        <v>4587</v>
      </c>
      <c r="E104" s="704" t="s">
        <v>2583</v>
      </c>
      <c r="F104" s="671" t="s">
        <v>2515</v>
      </c>
      <c r="G104" s="671" t="s">
        <v>2720</v>
      </c>
      <c r="H104" s="671" t="s">
        <v>817</v>
      </c>
      <c r="I104" s="671" t="s">
        <v>2721</v>
      </c>
      <c r="J104" s="671" t="s">
        <v>2722</v>
      </c>
      <c r="K104" s="671" t="s">
        <v>2672</v>
      </c>
      <c r="L104" s="705">
        <v>886.91</v>
      </c>
      <c r="M104" s="705">
        <v>2660.73</v>
      </c>
      <c r="N104" s="671">
        <v>3</v>
      </c>
      <c r="O104" s="706">
        <v>1</v>
      </c>
      <c r="P104" s="705"/>
      <c r="Q104" s="682">
        <v>0</v>
      </c>
      <c r="R104" s="671"/>
      <c r="S104" s="682">
        <v>0</v>
      </c>
      <c r="T104" s="706"/>
      <c r="U104" s="242">
        <v>0</v>
      </c>
    </row>
    <row r="105" spans="1:21" ht="14.4" customHeight="1" x14ac:dyDescent="0.3">
      <c r="A105" s="680">
        <v>10</v>
      </c>
      <c r="B105" s="671" t="s">
        <v>551</v>
      </c>
      <c r="C105" s="671">
        <v>89301100</v>
      </c>
      <c r="D105" s="703" t="s">
        <v>4587</v>
      </c>
      <c r="E105" s="704" t="s">
        <v>2583</v>
      </c>
      <c r="F105" s="671" t="s">
        <v>2515</v>
      </c>
      <c r="G105" s="671" t="s">
        <v>2669</v>
      </c>
      <c r="H105" s="671" t="s">
        <v>817</v>
      </c>
      <c r="I105" s="671" t="s">
        <v>2723</v>
      </c>
      <c r="J105" s="671" t="s">
        <v>2724</v>
      </c>
      <c r="K105" s="671" t="s">
        <v>2672</v>
      </c>
      <c r="L105" s="705">
        <v>1663.07</v>
      </c>
      <c r="M105" s="705">
        <v>13304.56</v>
      </c>
      <c r="N105" s="671">
        <v>8</v>
      </c>
      <c r="O105" s="706">
        <v>2</v>
      </c>
      <c r="P105" s="705">
        <v>6652.28</v>
      </c>
      <c r="Q105" s="682">
        <v>0.5</v>
      </c>
      <c r="R105" s="671">
        <v>4</v>
      </c>
      <c r="S105" s="682">
        <v>0.5</v>
      </c>
      <c r="T105" s="706">
        <v>1</v>
      </c>
      <c r="U105" s="242">
        <v>0.5</v>
      </c>
    </row>
    <row r="106" spans="1:21" ht="14.4" customHeight="1" x14ac:dyDescent="0.3">
      <c r="A106" s="680">
        <v>10</v>
      </c>
      <c r="B106" s="671" t="s">
        <v>551</v>
      </c>
      <c r="C106" s="671">
        <v>89301100</v>
      </c>
      <c r="D106" s="703" t="s">
        <v>4587</v>
      </c>
      <c r="E106" s="704" t="s">
        <v>2583</v>
      </c>
      <c r="F106" s="671" t="s">
        <v>2515</v>
      </c>
      <c r="G106" s="671" t="s">
        <v>2673</v>
      </c>
      <c r="H106" s="671" t="s">
        <v>550</v>
      </c>
      <c r="I106" s="671" t="s">
        <v>2674</v>
      </c>
      <c r="J106" s="671" t="s">
        <v>2675</v>
      </c>
      <c r="K106" s="671" t="s">
        <v>2676</v>
      </c>
      <c r="L106" s="705">
        <v>1663.07</v>
      </c>
      <c r="M106" s="705">
        <v>14967.630000000001</v>
      </c>
      <c r="N106" s="671">
        <v>9</v>
      </c>
      <c r="O106" s="706">
        <v>2</v>
      </c>
      <c r="P106" s="705"/>
      <c r="Q106" s="682">
        <v>0</v>
      </c>
      <c r="R106" s="671"/>
      <c r="S106" s="682">
        <v>0</v>
      </c>
      <c r="T106" s="706"/>
      <c r="U106" s="242">
        <v>0</v>
      </c>
    </row>
    <row r="107" spans="1:21" ht="14.4" customHeight="1" x14ac:dyDescent="0.3">
      <c r="A107" s="680">
        <v>10</v>
      </c>
      <c r="B107" s="671" t="s">
        <v>551</v>
      </c>
      <c r="C107" s="671">
        <v>89301100</v>
      </c>
      <c r="D107" s="703" t="s">
        <v>4587</v>
      </c>
      <c r="E107" s="704" t="s">
        <v>2583</v>
      </c>
      <c r="F107" s="671" t="s">
        <v>2515</v>
      </c>
      <c r="G107" s="671" t="s">
        <v>2677</v>
      </c>
      <c r="H107" s="671" t="s">
        <v>817</v>
      </c>
      <c r="I107" s="671" t="s">
        <v>2678</v>
      </c>
      <c r="J107" s="671" t="s">
        <v>2679</v>
      </c>
      <c r="K107" s="671" t="s">
        <v>2680</v>
      </c>
      <c r="L107" s="705">
        <v>886.91</v>
      </c>
      <c r="M107" s="705">
        <v>1773.82</v>
      </c>
      <c r="N107" s="671">
        <v>2</v>
      </c>
      <c r="O107" s="706">
        <v>1</v>
      </c>
      <c r="P107" s="705">
        <v>886.91</v>
      </c>
      <c r="Q107" s="682">
        <v>0.5</v>
      </c>
      <c r="R107" s="671">
        <v>1</v>
      </c>
      <c r="S107" s="682">
        <v>0.5</v>
      </c>
      <c r="T107" s="706">
        <v>0.5</v>
      </c>
      <c r="U107" s="242">
        <v>0.5</v>
      </c>
    </row>
    <row r="108" spans="1:21" ht="14.4" customHeight="1" x14ac:dyDescent="0.3">
      <c r="A108" s="680">
        <v>10</v>
      </c>
      <c r="B108" s="671" t="s">
        <v>551</v>
      </c>
      <c r="C108" s="671">
        <v>89301100</v>
      </c>
      <c r="D108" s="703" t="s">
        <v>4587</v>
      </c>
      <c r="E108" s="704" t="s">
        <v>2583</v>
      </c>
      <c r="F108" s="671" t="s">
        <v>2515</v>
      </c>
      <c r="G108" s="671" t="s">
        <v>2677</v>
      </c>
      <c r="H108" s="671" t="s">
        <v>817</v>
      </c>
      <c r="I108" s="671" t="s">
        <v>2681</v>
      </c>
      <c r="J108" s="671" t="s">
        <v>2682</v>
      </c>
      <c r="K108" s="671" t="s">
        <v>2672</v>
      </c>
      <c r="L108" s="705">
        <v>886.91</v>
      </c>
      <c r="M108" s="705">
        <v>34589.49</v>
      </c>
      <c r="N108" s="671">
        <v>39</v>
      </c>
      <c r="O108" s="706">
        <v>7.5</v>
      </c>
      <c r="P108" s="705">
        <v>11529.83</v>
      </c>
      <c r="Q108" s="682">
        <v>0.33333333333333337</v>
      </c>
      <c r="R108" s="671">
        <v>13</v>
      </c>
      <c r="S108" s="682">
        <v>0.33333333333333331</v>
      </c>
      <c r="T108" s="706">
        <v>3</v>
      </c>
      <c r="U108" s="242">
        <v>0.4</v>
      </c>
    </row>
    <row r="109" spans="1:21" ht="14.4" customHeight="1" x14ac:dyDescent="0.3">
      <c r="A109" s="680">
        <v>10</v>
      </c>
      <c r="B109" s="671" t="s">
        <v>551</v>
      </c>
      <c r="C109" s="671">
        <v>89301100</v>
      </c>
      <c r="D109" s="703" t="s">
        <v>4587</v>
      </c>
      <c r="E109" s="704" t="s">
        <v>2583</v>
      </c>
      <c r="F109" s="671" t="s">
        <v>2515</v>
      </c>
      <c r="G109" s="671" t="s">
        <v>2643</v>
      </c>
      <c r="H109" s="671" t="s">
        <v>550</v>
      </c>
      <c r="I109" s="671" t="s">
        <v>1171</v>
      </c>
      <c r="J109" s="671" t="s">
        <v>1172</v>
      </c>
      <c r="K109" s="671" t="s">
        <v>2733</v>
      </c>
      <c r="L109" s="705">
        <v>50.27</v>
      </c>
      <c r="M109" s="705">
        <v>201.08</v>
      </c>
      <c r="N109" s="671">
        <v>4</v>
      </c>
      <c r="O109" s="706">
        <v>1</v>
      </c>
      <c r="P109" s="705"/>
      <c r="Q109" s="682">
        <v>0</v>
      </c>
      <c r="R109" s="671"/>
      <c r="S109" s="682">
        <v>0</v>
      </c>
      <c r="T109" s="706"/>
      <c r="U109" s="242">
        <v>0</v>
      </c>
    </row>
    <row r="110" spans="1:21" ht="14.4" customHeight="1" x14ac:dyDescent="0.3">
      <c r="A110" s="680">
        <v>10</v>
      </c>
      <c r="B110" s="671" t="s">
        <v>551</v>
      </c>
      <c r="C110" s="671">
        <v>89301100</v>
      </c>
      <c r="D110" s="703" t="s">
        <v>4587</v>
      </c>
      <c r="E110" s="704" t="s">
        <v>2583</v>
      </c>
      <c r="F110" s="671" t="s">
        <v>2515</v>
      </c>
      <c r="G110" s="671" t="s">
        <v>2752</v>
      </c>
      <c r="H110" s="671" t="s">
        <v>550</v>
      </c>
      <c r="I110" s="671" t="s">
        <v>2753</v>
      </c>
      <c r="J110" s="671" t="s">
        <v>2754</v>
      </c>
      <c r="K110" s="671" t="s">
        <v>2755</v>
      </c>
      <c r="L110" s="705">
        <v>0</v>
      </c>
      <c r="M110" s="705">
        <v>0</v>
      </c>
      <c r="N110" s="671">
        <v>1</v>
      </c>
      <c r="O110" s="706">
        <v>1</v>
      </c>
      <c r="P110" s="705"/>
      <c r="Q110" s="682"/>
      <c r="R110" s="671"/>
      <c r="S110" s="682">
        <v>0</v>
      </c>
      <c r="T110" s="706"/>
      <c r="U110" s="242">
        <v>0</v>
      </c>
    </row>
    <row r="111" spans="1:21" ht="14.4" customHeight="1" x14ac:dyDescent="0.3">
      <c r="A111" s="680">
        <v>10</v>
      </c>
      <c r="B111" s="671" t="s">
        <v>551</v>
      </c>
      <c r="C111" s="671">
        <v>89301100</v>
      </c>
      <c r="D111" s="703" t="s">
        <v>4587</v>
      </c>
      <c r="E111" s="704" t="s">
        <v>2583</v>
      </c>
      <c r="F111" s="671" t="s">
        <v>2516</v>
      </c>
      <c r="G111" s="671" t="s">
        <v>2622</v>
      </c>
      <c r="H111" s="671" t="s">
        <v>550</v>
      </c>
      <c r="I111" s="671" t="s">
        <v>2759</v>
      </c>
      <c r="J111" s="671" t="s">
        <v>2623</v>
      </c>
      <c r="K111" s="671"/>
      <c r="L111" s="705">
        <v>0</v>
      </c>
      <c r="M111" s="705">
        <v>0</v>
      </c>
      <c r="N111" s="671">
        <v>5</v>
      </c>
      <c r="O111" s="706">
        <v>4</v>
      </c>
      <c r="P111" s="705"/>
      <c r="Q111" s="682"/>
      <c r="R111" s="671"/>
      <c r="S111" s="682">
        <v>0</v>
      </c>
      <c r="T111" s="706"/>
      <c r="U111" s="242">
        <v>0</v>
      </c>
    </row>
    <row r="112" spans="1:21" ht="14.4" customHeight="1" x14ac:dyDescent="0.3">
      <c r="A112" s="680">
        <v>10</v>
      </c>
      <c r="B112" s="671" t="s">
        <v>551</v>
      </c>
      <c r="C112" s="671">
        <v>89301100</v>
      </c>
      <c r="D112" s="703" t="s">
        <v>4587</v>
      </c>
      <c r="E112" s="704" t="s">
        <v>2583</v>
      </c>
      <c r="F112" s="671" t="s">
        <v>2517</v>
      </c>
      <c r="G112" s="671" t="s">
        <v>2760</v>
      </c>
      <c r="H112" s="671" t="s">
        <v>550</v>
      </c>
      <c r="I112" s="671" t="s">
        <v>2761</v>
      </c>
      <c r="J112" s="671" t="s">
        <v>2762</v>
      </c>
      <c r="K112" s="671" t="s">
        <v>2763</v>
      </c>
      <c r="L112" s="705">
        <v>56.2</v>
      </c>
      <c r="M112" s="705">
        <v>562</v>
      </c>
      <c r="N112" s="671">
        <v>10</v>
      </c>
      <c r="O112" s="706">
        <v>10</v>
      </c>
      <c r="P112" s="705">
        <v>168.60000000000002</v>
      </c>
      <c r="Q112" s="682">
        <v>0.30000000000000004</v>
      </c>
      <c r="R112" s="671">
        <v>3</v>
      </c>
      <c r="S112" s="682">
        <v>0.3</v>
      </c>
      <c r="T112" s="706">
        <v>3</v>
      </c>
      <c r="U112" s="242">
        <v>0.3</v>
      </c>
    </row>
    <row r="113" spans="1:21" ht="14.4" customHeight="1" x14ac:dyDescent="0.3">
      <c r="A113" s="680">
        <v>10</v>
      </c>
      <c r="B113" s="671" t="s">
        <v>551</v>
      </c>
      <c r="C113" s="671">
        <v>89301100</v>
      </c>
      <c r="D113" s="703" t="s">
        <v>4587</v>
      </c>
      <c r="E113" s="704" t="s">
        <v>2583</v>
      </c>
      <c r="F113" s="671" t="s">
        <v>2517</v>
      </c>
      <c r="G113" s="671" t="s">
        <v>2687</v>
      </c>
      <c r="H113" s="671" t="s">
        <v>550</v>
      </c>
      <c r="I113" s="671" t="s">
        <v>2688</v>
      </c>
      <c r="J113" s="671" t="s">
        <v>2689</v>
      </c>
      <c r="K113" s="671" t="s">
        <v>2690</v>
      </c>
      <c r="L113" s="705">
        <v>400</v>
      </c>
      <c r="M113" s="705">
        <v>16000</v>
      </c>
      <c r="N113" s="671">
        <v>40</v>
      </c>
      <c r="O113" s="706">
        <v>5</v>
      </c>
      <c r="P113" s="705">
        <v>16000</v>
      </c>
      <c r="Q113" s="682">
        <v>1</v>
      </c>
      <c r="R113" s="671">
        <v>40</v>
      </c>
      <c r="S113" s="682">
        <v>1</v>
      </c>
      <c r="T113" s="706">
        <v>5</v>
      </c>
      <c r="U113" s="242">
        <v>1</v>
      </c>
    </row>
    <row r="114" spans="1:21" ht="14.4" customHeight="1" x14ac:dyDescent="0.3">
      <c r="A114" s="680">
        <v>10</v>
      </c>
      <c r="B114" s="671" t="s">
        <v>551</v>
      </c>
      <c r="C114" s="671">
        <v>89301100</v>
      </c>
      <c r="D114" s="703" t="s">
        <v>4587</v>
      </c>
      <c r="E114" s="704" t="s">
        <v>2583</v>
      </c>
      <c r="F114" s="671" t="s">
        <v>2517</v>
      </c>
      <c r="G114" s="671" t="s">
        <v>2687</v>
      </c>
      <c r="H114" s="671" t="s">
        <v>550</v>
      </c>
      <c r="I114" s="671" t="s">
        <v>2830</v>
      </c>
      <c r="J114" s="671" t="s">
        <v>2795</v>
      </c>
      <c r="K114" s="671" t="s">
        <v>2831</v>
      </c>
      <c r="L114" s="705">
        <v>6000</v>
      </c>
      <c r="M114" s="705">
        <v>18000</v>
      </c>
      <c r="N114" s="671">
        <v>3</v>
      </c>
      <c r="O114" s="706">
        <v>1</v>
      </c>
      <c r="P114" s="705"/>
      <c r="Q114" s="682">
        <v>0</v>
      </c>
      <c r="R114" s="671"/>
      <c r="S114" s="682">
        <v>0</v>
      </c>
      <c r="T114" s="706"/>
      <c r="U114" s="242">
        <v>0</v>
      </c>
    </row>
    <row r="115" spans="1:21" ht="14.4" customHeight="1" x14ac:dyDescent="0.3">
      <c r="A115" s="680">
        <v>10</v>
      </c>
      <c r="B115" s="671" t="s">
        <v>551</v>
      </c>
      <c r="C115" s="671">
        <v>89301100</v>
      </c>
      <c r="D115" s="703" t="s">
        <v>4587</v>
      </c>
      <c r="E115" s="704" t="s">
        <v>2583</v>
      </c>
      <c r="F115" s="671" t="s">
        <v>2517</v>
      </c>
      <c r="G115" s="671" t="s">
        <v>2687</v>
      </c>
      <c r="H115" s="671" t="s">
        <v>550</v>
      </c>
      <c r="I115" s="671" t="s">
        <v>2694</v>
      </c>
      <c r="J115" s="671" t="s">
        <v>2695</v>
      </c>
      <c r="K115" s="671" t="s">
        <v>2696</v>
      </c>
      <c r="L115" s="705">
        <v>86.25</v>
      </c>
      <c r="M115" s="705">
        <v>258.75</v>
      </c>
      <c r="N115" s="671">
        <v>3</v>
      </c>
      <c r="O115" s="706">
        <v>2</v>
      </c>
      <c r="P115" s="705">
        <v>86.25</v>
      </c>
      <c r="Q115" s="682">
        <v>0.33333333333333331</v>
      </c>
      <c r="R115" s="671">
        <v>1</v>
      </c>
      <c r="S115" s="682">
        <v>0.33333333333333331</v>
      </c>
      <c r="T115" s="706">
        <v>1</v>
      </c>
      <c r="U115" s="242">
        <v>0.5</v>
      </c>
    </row>
    <row r="116" spans="1:21" ht="14.4" customHeight="1" x14ac:dyDescent="0.3">
      <c r="A116" s="680">
        <v>10</v>
      </c>
      <c r="B116" s="671" t="s">
        <v>551</v>
      </c>
      <c r="C116" s="671">
        <v>89301100</v>
      </c>
      <c r="D116" s="703" t="s">
        <v>4587</v>
      </c>
      <c r="E116" s="704" t="s">
        <v>2583</v>
      </c>
      <c r="F116" s="671" t="s">
        <v>2517</v>
      </c>
      <c r="G116" s="671" t="s">
        <v>2687</v>
      </c>
      <c r="H116" s="671" t="s">
        <v>550</v>
      </c>
      <c r="I116" s="671" t="s">
        <v>2697</v>
      </c>
      <c r="J116" s="671" t="s">
        <v>2698</v>
      </c>
      <c r="K116" s="671" t="s">
        <v>2699</v>
      </c>
      <c r="L116" s="705">
        <v>265</v>
      </c>
      <c r="M116" s="705">
        <v>2915</v>
      </c>
      <c r="N116" s="671">
        <v>11</v>
      </c>
      <c r="O116" s="706">
        <v>9</v>
      </c>
      <c r="P116" s="705">
        <v>1060</v>
      </c>
      <c r="Q116" s="682">
        <v>0.36363636363636365</v>
      </c>
      <c r="R116" s="671">
        <v>4</v>
      </c>
      <c r="S116" s="682">
        <v>0.36363636363636365</v>
      </c>
      <c r="T116" s="706">
        <v>3</v>
      </c>
      <c r="U116" s="242">
        <v>0.33333333333333331</v>
      </c>
    </row>
    <row r="117" spans="1:21" ht="14.4" customHeight="1" x14ac:dyDescent="0.3">
      <c r="A117" s="680">
        <v>10</v>
      </c>
      <c r="B117" s="671" t="s">
        <v>551</v>
      </c>
      <c r="C117" s="671">
        <v>89301100</v>
      </c>
      <c r="D117" s="703" t="s">
        <v>4587</v>
      </c>
      <c r="E117" s="704" t="s">
        <v>2583</v>
      </c>
      <c r="F117" s="671" t="s">
        <v>2517</v>
      </c>
      <c r="G117" s="671" t="s">
        <v>2687</v>
      </c>
      <c r="H117" s="671" t="s">
        <v>550</v>
      </c>
      <c r="I117" s="671" t="s">
        <v>2700</v>
      </c>
      <c r="J117" s="671" t="s">
        <v>2701</v>
      </c>
      <c r="K117" s="671" t="s">
        <v>2702</v>
      </c>
      <c r="L117" s="705">
        <v>400</v>
      </c>
      <c r="M117" s="705">
        <v>4800</v>
      </c>
      <c r="N117" s="671">
        <v>12</v>
      </c>
      <c r="O117" s="706">
        <v>6</v>
      </c>
      <c r="P117" s="705">
        <v>4800</v>
      </c>
      <c r="Q117" s="682">
        <v>1</v>
      </c>
      <c r="R117" s="671">
        <v>12</v>
      </c>
      <c r="S117" s="682">
        <v>1</v>
      </c>
      <c r="T117" s="706">
        <v>6</v>
      </c>
      <c r="U117" s="242">
        <v>1</v>
      </c>
    </row>
    <row r="118" spans="1:21" ht="14.4" customHeight="1" x14ac:dyDescent="0.3">
      <c r="A118" s="680">
        <v>10</v>
      </c>
      <c r="B118" s="671" t="s">
        <v>551</v>
      </c>
      <c r="C118" s="671">
        <v>89301100</v>
      </c>
      <c r="D118" s="703" t="s">
        <v>4587</v>
      </c>
      <c r="E118" s="704" t="s">
        <v>2583</v>
      </c>
      <c r="F118" s="671" t="s">
        <v>2517</v>
      </c>
      <c r="G118" s="671" t="s">
        <v>2687</v>
      </c>
      <c r="H118" s="671" t="s">
        <v>550</v>
      </c>
      <c r="I118" s="671" t="s">
        <v>2703</v>
      </c>
      <c r="J118" s="671" t="s">
        <v>2704</v>
      </c>
      <c r="K118" s="671" t="s">
        <v>2705</v>
      </c>
      <c r="L118" s="705">
        <v>400</v>
      </c>
      <c r="M118" s="705">
        <v>35200</v>
      </c>
      <c r="N118" s="671">
        <v>88</v>
      </c>
      <c r="O118" s="706">
        <v>11</v>
      </c>
      <c r="P118" s="705">
        <v>35200</v>
      </c>
      <c r="Q118" s="682">
        <v>1</v>
      </c>
      <c r="R118" s="671">
        <v>88</v>
      </c>
      <c r="S118" s="682">
        <v>1</v>
      </c>
      <c r="T118" s="706">
        <v>11</v>
      </c>
      <c r="U118" s="242">
        <v>1</v>
      </c>
    </row>
    <row r="119" spans="1:21" ht="14.4" customHeight="1" x14ac:dyDescent="0.3">
      <c r="A119" s="680">
        <v>10</v>
      </c>
      <c r="B119" s="671" t="s">
        <v>551</v>
      </c>
      <c r="C119" s="671">
        <v>89301100</v>
      </c>
      <c r="D119" s="703" t="s">
        <v>4587</v>
      </c>
      <c r="E119" s="704" t="s">
        <v>2583</v>
      </c>
      <c r="F119" s="671" t="s">
        <v>2517</v>
      </c>
      <c r="G119" s="671" t="s">
        <v>2687</v>
      </c>
      <c r="H119" s="671" t="s">
        <v>550</v>
      </c>
      <c r="I119" s="671" t="s">
        <v>2775</v>
      </c>
      <c r="J119" s="671" t="s">
        <v>2773</v>
      </c>
      <c r="K119" s="671" t="s">
        <v>2776</v>
      </c>
      <c r="L119" s="705">
        <v>3000</v>
      </c>
      <c r="M119" s="705">
        <v>18000</v>
      </c>
      <c r="N119" s="671">
        <v>6</v>
      </c>
      <c r="O119" s="706">
        <v>1</v>
      </c>
      <c r="P119" s="705"/>
      <c r="Q119" s="682">
        <v>0</v>
      </c>
      <c r="R119" s="671"/>
      <c r="S119" s="682">
        <v>0</v>
      </c>
      <c r="T119" s="706"/>
      <c r="U119" s="242">
        <v>0</v>
      </c>
    </row>
    <row r="120" spans="1:21" ht="14.4" customHeight="1" x14ac:dyDescent="0.3">
      <c r="A120" s="680">
        <v>10</v>
      </c>
      <c r="B120" s="671" t="s">
        <v>551</v>
      </c>
      <c r="C120" s="671">
        <v>89301100</v>
      </c>
      <c r="D120" s="703" t="s">
        <v>4587</v>
      </c>
      <c r="E120" s="704" t="s">
        <v>2583</v>
      </c>
      <c r="F120" s="671" t="s">
        <v>2517</v>
      </c>
      <c r="G120" s="671" t="s">
        <v>2687</v>
      </c>
      <c r="H120" s="671" t="s">
        <v>550</v>
      </c>
      <c r="I120" s="671" t="s">
        <v>2777</v>
      </c>
      <c r="J120" s="671" t="s">
        <v>2773</v>
      </c>
      <c r="K120" s="671" t="s">
        <v>2778</v>
      </c>
      <c r="L120" s="705">
        <v>136.02000000000001</v>
      </c>
      <c r="M120" s="705">
        <v>544.08000000000004</v>
      </c>
      <c r="N120" s="671">
        <v>4</v>
      </c>
      <c r="O120" s="706">
        <v>3</v>
      </c>
      <c r="P120" s="705"/>
      <c r="Q120" s="682">
        <v>0</v>
      </c>
      <c r="R120" s="671"/>
      <c r="S120" s="682">
        <v>0</v>
      </c>
      <c r="T120" s="706"/>
      <c r="U120" s="242">
        <v>0</v>
      </c>
    </row>
    <row r="121" spans="1:21" ht="14.4" customHeight="1" x14ac:dyDescent="0.3">
      <c r="A121" s="680">
        <v>10</v>
      </c>
      <c r="B121" s="671" t="s">
        <v>551</v>
      </c>
      <c r="C121" s="671">
        <v>89301100</v>
      </c>
      <c r="D121" s="703" t="s">
        <v>4587</v>
      </c>
      <c r="E121" s="704" t="s">
        <v>2583</v>
      </c>
      <c r="F121" s="671" t="s">
        <v>2517</v>
      </c>
      <c r="G121" s="671" t="s">
        <v>2687</v>
      </c>
      <c r="H121" s="671" t="s">
        <v>550</v>
      </c>
      <c r="I121" s="671" t="s">
        <v>2779</v>
      </c>
      <c r="J121" s="671" t="s">
        <v>2780</v>
      </c>
      <c r="K121" s="671" t="s">
        <v>2781</v>
      </c>
      <c r="L121" s="705">
        <v>150</v>
      </c>
      <c r="M121" s="705">
        <v>600</v>
      </c>
      <c r="N121" s="671">
        <v>4</v>
      </c>
      <c r="O121" s="706">
        <v>2</v>
      </c>
      <c r="P121" s="705">
        <v>300</v>
      </c>
      <c r="Q121" s="682">
        <v>0.5</v>
      </c>
      <c r="R121" s="671">
        <v>2</v>
      </c>
      <c r="S121" s="682">
        <v>0.5</v>
      </c>
      <c r="T121" s="706">
        <v>1</v>
      </c>
      <c r="U121" s="242">
        <v>0.5</v>
      </c>
    </row>
    <row r="122" spans="1:21" ht="14.4" customHeight="1" x14ac:dyDescent="0.3">
      <c r="A122" s="680">
        <v>10</v>
      </c>
      <c r="B122" s="671" t="s">
        <v>551</v>
      </c>
      <c r="C122" s="671">
        <v>89301100</v>
      </c>
      <c r="D122" s="703" t="s">
        <v>4587</v>
      </c>
      <c r="E122" s="704" t="s">
        <v>2583</v>
      </c>
      <c r="F122" s="671" t="s">
        <v>2517</v>
      </c>
      <c r="G122" s="671" t="s">
        <v>2687</v>
      </c>
      <c r="H122" s="671" t="s">
        <v>550</v>
      </c>
      <c r="I122" s="671" t="s">
        <v>2832</v>
      </c>
      <c r="J122" s="671" t="s">
        <v>2788</v>
      </c>
      <c r="K122" s="671" t="s">
        <v>2833</v>
      </c>
      <c r="L122" s="705">
        <v>3000</v>
      </c>
      <c r="M122" s="705">
        <v>18000</v>
      </c>
      <c r="N122" s="671">
        <v>6</v>
      </c>
      <c r="O122" s="706">
        <v>1</v>
      </c>
      <c r="P122" s="705"/>
      <c r="Q122" s="682">
        <v>0</v>
      </c>
      <c r="R122" s="671"/>
      <c r="S122" s="682">
        <v>0</v>
      </c>
      <c r="T122" s="706"/>
      <c r="U122" s="242">
        <v>0</v>
      </c>
    </row>
    <row r="123" spans="1:21" ht="14.4" customHeight="1" x14ac:dyDescent="0.3">
      <c r="A123" s="680">
        <v>10</v>
      </c>
      <c r="B123" s="671" t="s">
        <v>551</v>
      </c>
      <c r="C123" s="671">
        <v>89301100</v>
      </c>
      <c r="D123" s="703" t="s">
        <v>4587</v>
      </c>
      <c r="E123" s="704" t="s">
        <v>2583</v>
      </c>
      <c r="F123" s="671" t="s">
        <v>2517</v>
      </c>
      <c r="G123" s="671" t="s">
        <v>2687</v>
      </c>
      <c r="H123" s="671" t="s">
        <v>550</v>
      </c>
      <c r="I123" s="671" t="s">
        <v>2794</v>
      </c>
      <c r="J123" s="671" t="s">
        <v>2795</v>
      </c>
      <c r="K123" s="671" t="s">
        <v>2796</v>
      </c>
      <c r="L123" s="705">
        <v>6000</v>
      </c>
      <c r="M123" s="705">
        <v>18000</v>
      </c>
      <c r="N123" s="671">
        <v>3</v>
      </c>
      <c r="O123" s="706">
        <v>1</v>
      </c>
      <c r="P123" s="705">
        <v>18000</v>
      </c>
      <c r="Q123" s="682">
        <v>1</v>
      </c>
      <c r="R123" s="671">
        <v>3</v>
      </c>
      <c r="S123" s="682">
        <v>1</v>
      </c>
      <c r="T123" s="706">
        <v>1</v>
      </c>
      <c r="U123" s="242">
        <v>1</v>
      </c>
    </row>
    <row r="124" spans="1:21" ht="14.4" customHeight="1" x14ac:dyDescent="0.3">
      <c r="A124" s="680">
        <v>10</v>
      </c>
      <c r="B124" s="671" t="s">
        <v>551</v>
      </c>
      <c r="C124" s="671">
        <v>89301100</v>
      </c>
      <c r="D124" s="703" t="s">
        <v>4587</v>
      </c>
      <c r="E124" s="704" t="s">
        <v>2583</v>
      </c>
      <c r="F124" s="671" t="s">
        <v>2517</v>
      </c>
      <c r="G124" s="671" t="s">
        <v>2687</v>
      </c>
      <c r="H124" s="671" t="s">
        <v>550</v>
      </c>
      <c r="I124" s="671" t="s">
        <v>2800</v>
      </c>
      <c r="J124" s="671" t="s">
        <v>2801</v>
      </c>
      <c r="K124" s="671" t="s">
        <v>2802</v>
      </c>
      <c r="L124" s="705">
        <v>859.86</v>
      </c>
      <c r="M124" s="705">
        <v>6019.0199999999995</v>
      </c>
      <c r="N124" s="671">
        <v>7</v>
      </c>
      <c r="O124" s="706">
        <v>2</v>
      </c>
      <c r="P124" s="705"/>
      <c r="Q124" s="682">
        <v>0</v>
      </c>
      <c r="R124" s="671"/>
      <c r="S124" s="682">
        <v>0</v>
      </c>
      <c r="T124" s="706"/>
      <c r="U124" s="242">
        <v>0</v>
      </c>
    </row>
    <row r="125" spans="1:21" ht="14.4" customHeight="1" x14ac:dyDescent="0.3">
      <c r="A125" s="680">
        <v>10</v>
      </c>
      <c r="B125" s="671" t="s">
        <v>551</v>
      </c>
      <c r="C125" s="671">
        <v>89301100</v>
      </c>
      <c r="D125" s="703" t="s">
        <v>4587</v>
      </c>
      <c r="E125" s="704" t="s">
        <v>2583</v>
      </c>
      <c r="F125" s="671" t="s">
        <v>2517</v>
      </c>
      <c r="G125" s="671" t="s">
        <v>2687</v>
      </c>
      <c r="H125" s="671" t="s">
        <v>550</v>
      </c>
      <c r="I125" s="671" t="s">
        <v>2803</v>
      </c>
      <c r="J125" s="671" t="s">
        <v>2773</v>
      </c>
      <c r="K125" s="671" t="s">
        <v>2804</v>
      </c>
      <c r="L125" s="705">
        <v>1600</v>
      </c>
      <c r="M125" s="705">
        <v>9600</v>
      </c>
      <c r="N125" s="671">
        <v>6</v>
      </c>
      <c r="O125" s="706">
        <v>1</v>
      </c>
      <c r="P125" s="705"/>
      <c r="Q125" s="682">
        <v>0</v>
      </c>
      <c r="R125" s="671"/>
      <c r="S125" s="682">
        <v>0</v>
      </c>
      <c r="T125" s="706"/>
      <c r="U125" s="242">
        <v>0</v>
      </c>
    </row>
    <row r="126" spans="1:21" ht="14.4" customHeight="1" x14ac:dyDescent="0.3">
      <c r="A126" s="680">
        <v>10</v>
      </c>
      <c r="B126" s="671" t="s">
        <v>551</v>
      </c>
      <c r="C126" s="671">
        <v>89301100</v>
      </c>
      <c r="D126" s="703" t="s">
        <v>4587</v>
      </c>
      <c r="E126" s="704" t="s">
        <v>2583</v>
      </c>
      <c r="F126" s="671" t="s">
        <v>2517</v>
      </c>
      <c r="G126" s="671" t="s">
        <v>2687</v>
      </c>
      <c r="H126" s="671" t="s">
        <v>550</v>
      </c>
      <c r="I126" s="671" t="s">
        <v>2805</v>
      </c>
      <c r="J126" s="671" t="s">
        <v>2806</v>
      </c>
      <c r="K126" s="671" t="s">
        <v>2807</v>
      </c>
      <c r="L126" s="705">
        <v>319.5</v>
      </c>
      <c r="M126" s="705">
        <v>639</v>
      </c>
      <c r="N126" s="671">
        <v>2</v>
      </c>
      <c r="O126" s="706">
        <v>1</v>
      </c>
      <c r="P126" s="705"/>
      <c r="Q126" s="682">
        <v>0</v>
      </c>
      <c r="R126" s="671"/>
      <c r="S126" s="682">
        <v>0</v>
      </c>
      <c r="T126" s="706"/>
      <c r="U126" s="242">
        <v>0</v>
      </c>
    </row>
    <row r="127" spans="1:21" ht="14.4" customHeight="1" x14ac:dyDescent="0.3">
      <c r="A127" s="680">
        <v>10</v>
      </c>
      <c r="B127" s="671" t="s">
        <v>551</v>
      </c>
      <c r="C127" s="671">
        <v>89301100</v>
      </c>
      <c r="D127" s="703" t="s">
        <v>4587</v>
      </c>
      <c r="E127" s="704" t="s">
        <v>2583</v>
      </c>
      <c r="F127" s="671" t="s">
        <v>2517</v>
      </c>
      <c r="G127" s="671" t="s">
        <v>2687</v>
      </c>
      <c r="H127" s="671" t="s">
        <v>550</v>
      </c>
      <c r="I127" s="671" t="s">
        <v>2706</v>
      </c>
      <c r="J127" s="671" t="s">
        <v>2707</v>
      </c>
      <c r="K127" s="671" t="s">
        <v>2690</v>
      </c>
      <c r="L127" s="705">
        <v>400</v>
      </c>
      <c r="M127" s="705">
        <v>24000</v>
      </c>
      <c r="N127" s="671">
        <v>60</v>
      </c>
      <c r="O127" s="706">
        <v>8</v>
      </c>
      <c r="P127" s="705">
        <v>24000</v>
      </c>
      <c r="Q127" s="682">
        <v>1</v>
      </c>
      <c r="R127" s="671">
        <v>60</v>
      </c>
      <c r="S127" s="682">
        <v>1</v>
      </c>
      <c r="T127" s="706">
        <v>8</v>
      </c>
      <c r="U127" s="242">
        <v>1</v>
      </c>
    </row>
    <row r="128" spans="1:21" ht="14.4" customHeight="1" x14ac:dyDescent="0.3">
      <c r="A128" s="680">
        <v>10</v>
      </c>
      <c r="B128" s="671" t="s">
        <v>551</v>
      </c>
      <c r="C128" s="671">
        <v>89301100</v>
      </c>
      <c r="D128" s="703" t="s">
        <v>4587</v>
      </c>
      <c r="E128" s="704" t="s">
        <v>2583</v>
      </c>
      <c r="F128" s="671" t="s">
        <v>2517</v>
      </c>
      <c r="G128" s="671" t="s">
        <v>2687</v>
      </c>
      <c r="H128" s="671" t="s">
        <v>550</v>
      </c>
      <c r="I128" s="671" t="s">
        <v>2808</v>
      </c>
      <c r="J128" s="671" t="s">
        <v>2809</v>
      </c>
      <c r="K128" s="671" t="s">
        <v>2810</v>
      </c>
      <c r="L128" s="705">
        <v>65</v>
      </c>
      <c r="M128" s="705">
        <v>260</v>
      </c>
      <c r="N128" s="671">
        <v>4</v>
      </c>
      <c r="O128" s="706">
        <v>1</v>
      </c>
      <c r="P128" s="705">
        <v>260</v>
      </c>
      <c r="Q128" s="682">
        <v>1</v>
      </c>
      <c r="R128" s="671">
        <v>4</v>
      </c>
      <c r="S128" s="682">
        <v>1</v>
      </c>
      <c r="T128" s="706">
        <v>1</v>
      </c>
      <c r="U128" s="242">
        <v>1</v>
      </c>
    </row>
    <row r="129" spans="1:21" ht="14.4" customHeight="1" x14ac:dyDescent="0.3">
      <c r="A129" s="680">
        <v>10</v>
      </c>
      <c r="B129" s="671" t="s">
        <v>551</v>
      </c>
      <c r="C129" s="671">
        <v>89301100</v>
      </c>
      <c r="D129" s="703" t="s">
        <v>4587</v>
      </c>
      <c r="E129" s="704" t="s">
        <v>2583</v>
      </c>
      <c r="F129" s="671" t="s">
        <v>2517</v>
      </c>
      <c r="G129" s="671" t="s">
        <v>2687</v>
      </c>
      <c r="H129" s="671" t="s">
        <v>550</v>
      </c>
      <c r="I129" s="671" t="s">
        <v>2811</v>
      </c>
      <c r="J129" s="671" t="s">
        <v>2812</v>
      </c>
      <c r="K129" s="671" t="s">
        <v>2813</v>
      </c>
      <c r="L129" s="705">
        <v>420</v>
      </c>
      <c r="M129" s="705">
        <v>2520</v>
      </c>
      <c r="N129" s="671">
        <v>6</v>
      </c>
      <c r="O129" s="706">
        <v>1</v>
      </c>
      <c r="P129" s="705"/>
      <c r="Q129" s="682">
        <v>0</v>
      </c>
      <c r="R129" s="671"/>
      <c r="S129" s="682">
        <v>0</v>
      </c>
      <c r="T129" s="706"/>
      <c r="U129" s="242">
        <v>0</v>
      </c>
    </row>
    <row r="130" spans="1:21" ht="14.4" customHeight="1" x14ac:dyDescent="0.3">
      <c r="A130" s="680">
        <v>10</v>
      </c>
      <c r="B130" s="671" t="s">
        <v>551</v>
      </c>
      <c r="C130" s="671">
        <v>89301100</v>
      </c>
      <c r="D130" s="703" t="s">
        <v>4587</v>
      </c>
      <c r="E130" s="704" t="s">
        <v>2583</v>
      </c>
      <c r="F130" s="671" t="s">
        <v>2517</v>
      </c>
      <c r="G130" s="671" t="s">
        <v>2687</v>
      </c>
      <c r="H130" s="671" t="s">
        <v>550</v>
      </c>
      <c r="I130" s="671" t="s">
        <v>2708</v>
      </c>
      <c r="J130" s="671" t="s">
        <v>2709</v>
      </c>
      <c r="K130" s="671" t="s">
        <v>2710</v>
      </c>
      <c r="L130" s="705">
        <v>800</v>
      </c>
      <c r="M130" s="705">
        <v>6400</v>
      </c>
      <c r="N130" s="671">
        <v>8</v>
      </c>
      <c r="O130" s="706">
        <v>2</v>
      </c>
      <c r="P130" s="705">
        <v>6400</v>
      </c>
      <c r="Q130" s="682">
        <v>1</v>
      </c>
      <c r="R130" s="671">
        <v>8</v>
      </c>
      <c r="S130" s="682">
        <v>1</v>
      </c>
      <c r="T130" s="706">
        <v>2</v>
      </c>
      <c r="U130" s="242">
        <v>1</v>
      </c>
    </row>
    <row r="131" spans="1:21" ht="14.4" customHeight="1" x14ac:dyDescent="0.3">
      <c r="A131" s="680">
        <v>10</v>
      </c>
      <c r="B131" s="671" t="s">
        <v>551</v>
      </c>
      <c r="C131" s="671">
        <v>89301100</v>
      </c>
      <c r="D131" s="703" t="s">
        <v>4587</v>
      </c>
      <c r="E131" s="704" t="s">
        <v>2583</v>
      </c>
      <c r="F131" s="671" t="s">
        <v>2517</v>
      </c>
      <c r="G131" s="671" t="s">
        <v>2687</v>
      </c>
      <c r="H131" s="671" t="s">
        <v>550</v>
      </c>
      <c r="I131" s="671" t="s">
        <v>2814</v>
      </c>
      <c r="J131" s="671" t="s">
        <v>2815</v>
      </c>
      <c r="K131" s="671" t="s">
        <v>2816</v>
      </c>
      <c r="L131" s="705">
        <v>800</v>
      </c>
      <c r="M131" s="705">
        <v>3200</v>
      </c>
      <c r="N131" s="671">
        <v>4</v>
      </c>
      <c r="O131" s="706">
        <v>1</v>
      </c>
      <c r="P131" s="705">
        <v>3200</v>
      </c>
      <c r="Q131" s="682">
        <v>1</v>
      </c>
      <c r="R131" s="671">
        <v>4</v>
      </c>
      <c r="S131" s="682">
        <v>1</v>
      </c>
      <c r="T131" s="706">
        <v>1</v>
      </c>
      <c r="U131" s="242">
        <v>1</v>
      </c>
    </row>
    <row r="132" spans="1:21" ht="14.4" customHeight="1" x14ac:dyDescent="0.3">
      <c r="A132" s="680">
        <v>10</v>
      </c>
      <c r="B132" s="671" t="s">
        <v>551</v>
      </c>
      <c r="C132" s="671">
        <v>89301100</v>
      </c>
      <c r="D132" s="703" t="s">
        <v>4587</v>
      </c>
      <c r="E132" s="704" t="s">
        <v>2583</v>
      </c>
      <c r="F132" s="671" t="s">
        <v>2517</v>
      </c>
      <c r="G132" s="671" t="s">
        <v>2687</v>
      </c>
      <c r="H132" s="671" t="s">
        <v>550</v>
      </c>
      <c r="I132" s="671" t="s">
        <v>2834</v>
      </c>
      <c r="J132" s="671" t="s">
        <v>2835</v>
      </c>
      <c r="K132" s="671" t="s">
        <v>2715</v>
      </c>
      <c r="L132" s="705">
        <v>1500</v>
      </c>
      <c r="M132" s="705">
        <v>1500</v>
      </c>
      <c r="N132" s="671">
        <v>1</v>
      </c>
      <c r="O132" s="706">
        <v>1</v>
      </c>
      <c r="P132" s="705"/>
      <c r="Q132" s="682">
        <v>0</v>
      </c>
      <c r="R132" s="671"/>
      <c r="S132" s="682">
        <v>0</v>
      </c>
      <c r="T132" s="706"/>
      <c r="U132" s="242">
        <v>0</v>
      </c>
    </row>
    <row r="133" spans="1:21" ht="14.4" customHeight="1" x14ac:dyDescent="0.3">
      <c r="A133" s="680">
        <v>10</v>
      </c>
      <c r="B133" s="671" t="s">
        <v>551</v>
      </c>
      <c r="C133" s="671">
        <v>89301100</v>
      </c>
      <c r="D133" s="703" t="s">
        <v>4587</v>
      </c>
      <c r="E133" s="704" t="s">
        <v>2583</v>
      </c>
      <c r="F133" s="671" t="s">
        <v>2517</v>
      </c>
      <c r="G133" s="671" t="s">
        <v>2687</v>
      </c>
      <c r="H133" s="671" t="s">
        <v>550</v>
      </c>
      <c r="I133" s="671" t="s">
        <v>2713</v>
      </c>
      <c r="J133" s="671" t="s">
        <v>2714</v>
      </c>
      <c r="K133" s="671" t="s">
        <v>2715</v>
      </c>
      <c r="L133" s="705">
        <v>1500</v>
      </c>
      <c r="M133" s="705">
        <v>1500</v>
      </c>
      <c r="N133" s="671">
        <v>1</v>
      </c>
      <c r="O133" s="706">
        <v>1</v>
      </c>
      <c r="P133" s="705"/>
      <c r="Q133" s="682">
        <v>0</v>
      </c>
      <c r="R133" s="671"/>
      <c r="S133" s="682">
        <v>0</v>
      </c>
      <c r="T133" s="706"/>
      <c r="U133" s="242">
        <v>0</v>
      </c>
    </row>
    <row r="134" spans="1:21" ht="14.4" customHeight="1" x14ac:dyDescent="0.3">
      <c r="A134" s="680">
        <v>10</v>
      </c>
      <c r="B134" s="671" t="s">
        <v>551</v>
      </c>
      <c r="C134" s="671">
        <v>89301100</v>
      </c>
      <c r="D134" s="703" t="s">
        <v>4587</v>
      </c>
      <c r="E134" s="704" t="s">
        <v>2590</v>
      </c>
      <c r="F134" s="671" t="s">
        <v>2515</v>
      </c>
      <c r="G134" s="671" t="s">
        <v>2720</v>
      </c>
      <c r="H134" s="671" t="s">
        <v>817</v>
      </c>
      <c r="I134" s="671" t="s">
        <v>1441</v>
      </c>
      <c r="J134" s="671" t="s">
        <v>1442</v>
      </c>
      <c r="K134" s="671" t="s">
        <v>1443</v>
      </c>
      <c r="L134" s="705">
        <v>608.41999999999996</v>
      </c>
      <c r="M134" s="705">
        <v>14602.08</v>
      </c>
      <c r="N134" s="671">
        <v>24</v>
      </c>
      <c r="O134" s="706">
        <v>4</v>
      </c>
      <c r="P134" s="705">
        <v>1216.8399999999999</v>
      </c>
      <c r="Q134" s="682">
        <v>8.3333333333333329E-2</v>
      </c>
      <c r="R134" s="671">
        <v>2</v>
      </c>
      <c r="S134" s="682">
        <v>8.3333333333333329E-2</v>
      </c>
      <c r="T134" s="706">
        <v>0.5</v>
      </c>
      <c r="U134" s="242">
        <v>0.125</v>
      </c>
    </row>
    <row r="135" spans="1:21" ht="14.4" customHeight="1" x14ac:dyDescent="0.3">
      <c r="A135" s="680">
        <v>10</v>
      </c>
      <c r="B135" s="671" t="s">
        <v>551</v>
      </c>
      <c r="C135" s="671">
        <v>89301100</v>
      </c>
      <c r="D135" s="703" t="s">
        <v>4587</v>
      </c>
      <c r="E135" s="704" t="s">
        <v>2590</v>
      </c>
      <c r="F135" s="671" t="s">
        <v>2515</v>
      </c>
      <c r="G135" s="671" t="s">
        <v>2643</v>
      </c>
      <c r="H135" s="671" t="s">
        <v>550</v>
      </c>
      <c r="I135" s="671" t="s">
        <v>1171</v>
      </c>
      <c r="J135" s="671" t="s">
        <v>1172</v>
      </c>
      <c r="K135" s="671" t="s">
        <v>2733</v>
      </c>
      <c r="L135" s="705">
        <v>50.27</v>
      </c>
      <c r="M135" s="705">
        <v>100.54</v>
      </c>
      <c r="N135" s="671">
        <v>2</v>
      </c>
      <c r="O135" s="706">
        <v>1</v>
      </c>
      <c r="P135" s="705"/>
      <c r="Q135" s="682">
        <v>0</v>
      </c>
      <c r="R135" s="671"/>
      <c r="S135" s="682">
        <v>0</v>
      </c>
      <c r="T135" s="706"/>
      <c r="U135" s="242">
        <v>0</v>
      </c>
    </row>
    <row r="136" spans="1:21" ht="14.4" customHeight="1" x14ac:dyDescent="0.3">
      <c r="A136" s="680">
        <v>10</v>
      </c>
      <c r="B136" s="671" t="s">
        <v>551</v>
      </c>
      <c r="C136" s="671">
        <v>89301100</v>
      </c>
      <c r="D136" s="703" t="s">
        <v>4587</v>
      </c>
      <c r="E136" s="704" t="s">
        <v>2590</v>
      </c>
      <c r="F136" s="671" t="s">
        <v>2515</v>
      </c>
      <c r="G136" s="671" t="s">
        <v>2683</v>
      </c>
      <c r="H136" s="671" t="s">
        <v>550</v>
      </c>
      <c r="I136" s="671" t="s">
        <v>2836</v>
      </c>
      <c r="J136" s="671" t="s">
        <v>2837</v>
      </c>
      <c r="K136" s="671" t="s">
        <v>2838</v>
      </c>
      <c r="L136" s="705">
        <v>65.069999999999993</v>
      </c>
      <c r="M136" s="705">
        <v>65.069999999999993</v>
      </c>
      <c r="N136" s="671">
        <v>1</v>
      </c>
      <c r="O136" s="706">
        <v>0.5</v>
      </c>
      <c r="P136" s="705"/>
      <c r="Q136" s="682">
        <v>0</v>
      </c>
      <c r="R136" s="671"/>
      <c r="S136" s="682">
        <v>0</v>
      </c>
      <c r="T136" s="706"/>
      <c r="U136" s="242">
        <v>0</v>
      </c>
    </row>
    <row r="137" spans="1:21" ht="14.4" customHeight="1" x14ac:dyDescent="0.3">
      <c r="A137" s="680">
        <v>10</v>
      </c>
      <c r="B137" s="671" t="s">
        <v>551</v>
      </c>
      <c r="C137" s="671">
        <v>89301100</v>
      </c>
      <c r="D137" s="703" t="s">
        <v>4587</v>
      </c>
      <c r="E137" s="704" t="s">
        <v>2590</v>
      </c>
      <c r="F137" s="671" t="s">
        <v>2515</v>
      </c>
      <c r="G137" s="671" t="s">
        <v>2683</v>
      </c>
      <c r="H137" s="671" t="s">
        <v>550</v>
      </c>
      <c r="I137" s="671" t="s">
        <v>2839</v>
      </c>
      <c r="J137" s="671" t="s">
        <v>2840</v>
      </c>
      <c r="K137" s="671" t="s">
        <v>2841</v>
      </c>
      <c r="L137" s="705">
        <v>108.46</v>
      </c>
      <c r="M137" s="705">
        <v>108.46</v>
      </c>
      <c r="N137" s="671">
        <v>1</v>
      </c>
      <c r="O137" s="706">
        <v>0.5</v>
      </c>
      <c r="P137" s="705">
        <v>108.46</v>
      </c>
      <c r="Q137" s="682">
        <v>1</v>
      </c>
      <c r="R137" s="671">
        <v>1</v>
      </c>
      <c r="S137" s="682">
        <v>1</v>
      </c>
      <c r="T137" s="706">
        <v>0.5</v>
      </c>
      <c r="U137" s="242">
        <v>1</v>
      </c>
    </row>
    <row r="138" spans="1:21" ht="14.4" customHeight="1" x14ac:dyDescent="0.3">
      <c r="A138" s="680">
        <v>10</v>
      </c>
      <c r="B138" s="671" t="s">
        <v>551</v>
      </c>
      <c r="C138" s="671">
        <v>89301100</v>
      </c>
      <c r="D138" s="703" t="s">
        <v>4587</v>
      </c>
      <c r="E138" s="704" t="s">
        <v>2590</v>
      </c>
      <c r="F138" s="671" t="s">
        <v>2516</v>
      </c>
      <c r="G138" s="671" t="s">
        <v>2622</v>
      </c>
      <c r="H138" s="671" t="s">
        <v>550</v>
      </c>
      <c r="I138" s="671" t="s">
        <v>2842</v>
      </c>
      <c r="J138" s="671" t="s">
        <v>2623</v>
      </c>
      <c r="K138" s="671"/>
      <c r="L138" s="705">
        <v>0</v>
      </c>
      <c r="M138" s="705">
        <v>0</v>
      </c>
      <c r="N138" s="671">
        <v>1</v>
      </c>
      <c r="O138" s="706">
        <v>1</v>
      </c>
      <c r="P138" s="705">
        <v>0</v>
      </c>
      <c r="Q138" s="682"/>
      <c r="R138" s="671">
        <v>1</v>
      </c>
      <c r="S138" s="682">
        <v>1</v>
      </c>
      <c r="T138" s="706">
        <v>1</v>
      </c>
      <c r="U138" s="242">
        <v>1</v>
      </c>
    </row>
    <row r="139" spans="1:21" ht="14.4" customHeight="1" x14ac:dyDescent="0.3">
      <c r="A139" s="680">
        <v>10</v>
      </c>
      <c r="B139" s="671" t="s">
        <v>551</v>
      </c>
      <c r="C139" s="671">
        <v>89301100</v>
      </c>
      <c r="D139" s="703" t="s">
        <v>4587</v>
      </c>
      <c r="E139" s="704" t="s">
        <v>2590</v>
      </c>
      <c r="F139" s="671" t="s">
        <v>2516</v>
      </c>
      <c r="G139" s="671" t="s">
        <v>2622</v>
      </c>
      <c r="H139" s="671" t="s">
        <v>550</v>
      </c>
      <c r="I139" s="671" t="s">
        <v>2759</v>
      </c>
      <c r="J139" s="671" t="s">
        <v>2623</v>
      </c>
      <c r="K139" s="671"/>
      <c r="L139" s="705">
        <v>0</v>
      </c>
      <c r="M139" s="705">
        <v>0</v>
      </c>
      <c r="N139" s="671">
        <v>1</v>
      </c>
      <c r="O139" s="706">
        <v>1</v>
      </c>
      <c r="P139" s="705"/>
      <c r="Q139" s="682"/>
      <c r="R139" s="671"/>
      <c r="S139" s="682">
        <v>0</v>
      </c>
      <c r="T139" s="706"/>
      <c r="U139" s="242">
        <v>0</v>
      </c>
    </row>
    <row r="140" spans="1:21" ht="14.4" customHeight="1" x14ac:dyDescent="0.3">
      <c r="A140" s="680">
        <v>10</v>
      </c>
      <c r="B140" s="671" t="s">
        <v>551</v>
      </c>
      <c r="C140" s="671">
        <v>89301100</v>
      </c>
      <c r="D140" s="703" t="s">
        <v>4587</v>
      </c>
      <c r="E140" s="704" t="s">
        <v>2590</v>
      </c>
      <c r="F140" s="671" t="s">
        <v>2517</v>
      </c>
      <c r="G140" s="671" t="s">
        <v>2760</v>
      </c>
      <c r="H140" s="671" t="s">
        <v>550</v>
      </c>
      <c r="I140" s="671" t="s">
        <v>2761</v>
      </c>
      <c r="J140" s="671" t="s">
        <v>2762</v>
      </c>
      <c r="K140" s="671" t="s">
        <v>2763</v>
      </c>
      <c r="L140" s="705">
        <v>56.2</v>
      </c>
      <c r="M140" s="705">
        <v>56.2</v>
      </c>
      <c r="N140" s="671">
        <v>1</v>
      </c>
      <c r="O140" s="706">
        <v>1</v>
      </c>
      <c r="P140" s="705">
        <v>56.2</v>
      </c>
      <c r="Q140" s="682">
        <v>1</v>
      </c>
      <c r="R140" s="671">
        <v>1</v>
      </c>
      <c r="S140" s="682">
        <v>1</v>
      </c>
      <c r="T140" s="706">
        <v>1</v>
      </c>
      <c r="U140" s="242">
        <v>1</v>
      </c>
    </row>
    <row r="141" spans="1:21" ht="14.4" customHeight="1" x14ac:dyDescent="0.3">
      <c r="A141" s="680">
        <v>10</v>
      </c>
      <c r="B141" s="671" t="s">
        <v>551</v>
      </c>
      <c r="C141" s="671">
        <v>89301100</v>
      </c>
      <c r="D141" s="703" t="s">
        <v>4587</v>
      </c>
      <c r="E141" s="704" t="s">
        <v>2590</v>
      </c>
      <c r="F141" s="671" t="s">
        <v>2517</v>
      </c>
      <c r="G141" s="671" t="s">
        <v>2687</v>
      </c>
      <c r="H141" s="671" t="s">
        <v>550</v>
      </c>
      <c r="I141" s="671" t="s">
        <v>2700</v>
      </c>
      <c r="J141" s="671" t="s">
        <v>2701</v>
      </c>
      <c r="K141" s="671" t="s">
        <v>2702</v>
      </c>
      <c r="L141" s="705">
        <v>400</v>
      </c>
      <c r="M141" s="705">
        <v>1200</v>
      </c>
      <c r="N141" s="671">
        <v>3</v>
      </c>
      <c r="O141" s="706">
        <v>2</v>
      </c>
      <c r="P141" s="705">
        <v>1200</v>
      </c>
      <c r="Q141" s="682">
        <v>1</v>
      </c>
      <c r="R141" s="671">
        <v>3</v>
      </c>
      <c r="S141" s="682">
        <v>1</v>
      </c>
      <c r="T141" s="706">
        <v>2</v>
      </c>
      <c r="U141" s="242">
        <v>1</v>
      </c>
    </row>
    <row r="142" spans="1:21" ht="14.4" customHeight="1" x14ac:dyDescent="0.3">
      <c r="A142" s="680">
        <v>10</v>
      </c>
      <c r="B142" s="671" t="s">
        <v>551</v>
      </c>
      <c r="C142" s="671">
        <v>89301100</v>
      </c>
      <c r="D142" s="703" t="s">
        <v>4587</v>
      </c>
      <c r="E142" s="704" t="s">
        <v>2590</v>
      </c>
      <c r="F142" s="671" t="s">
        <v>2517</v>
      </c>
      <c r="G142" s="671" t="s">
        <v>2687</v>
      </c>
      <c r="H142" s="671" t="s">
        <v>550</v>
      </c>
      <c r="I142" s="671" t="s">
        <v>2703</v>
      </c>
      <c r="J142" s="671" t="s">
        <v>2704</v>
      </c>
      <c r="K142" s="671" t="s">
        <v>2705</v>
      </c>
      <c r="L142" s="705">
        <v>400</v>
      </c>
      <c r="M142" s="705">
        <v>9600</v>
      </c>
      <c r="N142" s="671">
        <v>24</v>
      </c>
      <c r="O142" s="706">
        <v>3</v>
      </c>
      <c r="P142" s="705">
        <v>6400</v>
      </c>
      <c r="Q142" s="682">
        <v>0.66666666666666663</v>
      </c>
      <c r="R142" s="671">
        <v>16</v>
      </c>
      <c r="S142" s="682">
        <v>0.66666666666666663</v>
      </c>
      <c r="T142" s="706">
        <v>2</v>
      </c>
      <c r="U142" s="242">
        <v>0.66666666666666663</v>
      </c>
    </row>
    <row r="143" spans="1:21" ht="14.4" customHeight="1" x14ac:dyDescent="0.3">
      <c r="A143" s="680">
        <v>10</v>
      </c>
      <c r="B143" s="671" t="s">
        <v>551</v>
      </c>
      <c r="C143" s="671">
        <v>89301100</v>
      </c>
      <c r="D143" s="703" t="s">
        <v>4587</v>
      </c>
      <c r="E143" s="704" t="s">
        <v>2590</v>
      </c>
      <c r="F143" s="671" t="s">
        <v>2517</v>
      </c>
      <c r="G143" s="671" t="s">
        <v>2687</v>
      </c>
      <c r="H143" s="671" t="s">
        <v>550</v>
      </c>
      <c r="I143" s="671" t="s">
        <v>2843</v>
      </c>
      <c r="J143" s="671" t="s">
        <v>2844</v>
      </c>
      <c r="K143" s="671" t="s">
        <v>2845</v>
      </c>
      <c r="L143" s="705">
        <v>1205.6099999999999</v>
      </c>
      <c r="M143" s="705">
        <v>2411.2199999999998</v>
      </c>
      <c r="N143" s="671">
        <v>2</v>
      </c>
      <c r="O143" s="706">
        <v>1</v>
      </c>
      <c r="P143" s="705"/>
      <c r="Q143" s="682">
        <v>0</v>
      </c>
      <c r="R143" s="671"/>
      <c r="S143" s="682">
        <v>0</v>
      </c>
      <c r="T143" s="706"/>
      <c r="U143" s="242">
        <v>0</v>
      </c>
    </row>
    <row r="144" spans="1:21" ht="14.4" customHeight="1" x14ac:dyDescent="0.3">
      <c r="A144" s="680">
        <v>10</v>
      </c>
      <c r="B144" s="671" t="s">
        <v>551</v>
      </c>
      <c r="C144" s="671">
        <v>89301100</v>
      </c>
      <c r="D144" s="703" t="s">
        <v>4587</v>
      </c>
      <c r="E144" s="704" t="s">
        <v>2590</v>
      </c>
      <c r="F144" s="671" t="s">
        <v>2517</v>
      </c>
      <c r="G144" s="671" t="s">
        <v>2687</v>
      </c>
      <c r="H144" s="671" t="s">
        <v>550</v>
      </c>
      <c r="I144" s="671" t="s">
        <v>2775</v>
      </c>
      <c r="J144" s="671" t="s">
        <v>2773</v>
      </c>
      <c r="K144" s="671" t="s">
        <v>2776</v>
      </c>
      <c r="L144" s="705">
        <v>3000</v>
      </c>
      <c r="M144" s="705">
        <v>18000</v>
      </c>
      <c r="N144" s="671">
        <v>6</v>
      </c>
      <c r="O144" s="706">
        <v>1</v>
      </c>
      <c r="P144" s="705"/>
      <c r="Q144" s="682">
        <v>0</v>
      </c>
      <c r="R144" s="671"/>
      <c r="S144" s="682">
        <v>0</v>
      </c>
      <c r="T144" s="706"/>
      <c r="U144" s="242">
        <v>0</v>
      </c>
    </row>
    <row r="145" spans="1:21" ht="14.4" customHeight="1" x14ac:dyDescent="0.3">
      <c r="A145" s="680">
        <v>10</v>
      </c>
      <c r="B145" s="671" t="s">
        <v>551</v>
      </c>
      <c r="C145" s="671">
        <v>89301100</v>
      </c>
      <c r="D145" s="703" t="s">
        <v>4587</v>
      </c>
      <c r="E145" s="704" t="s">
        <v>2590</v>
      </c>
      <c r="F145" s="671" t="s">
        <v>2517</v>
      </c>
      <c r="G145" s="671" t="s">
        <v>2687</v>
      </c>
      <c r="H145" s="671" t="s">
        <v>550</v>
      </c>
      <c r="I145" s="671" t="s">
        <v>2777</v>
      </c>
      <c r="J145" s="671" t="s">
        <v>2773</v>
      </c>
      <c r="K145" s="671" t="s">
        <v>2778</v>
      </c>
      <c r="L145" s="705">
        <v>136.02000000000001</v>
      </c>
      <c r="M145" s="705">
        <v>544.08000000000004</v>
      </c>
      <c r="N145" s="671">
        <v>4</v>
      </c>
      <c r="O145" s="706">
        <v>1</v>
      </c>
      <c r="P145" s="705"/>
      <c r="Q145" s="682">
        <v>0</v>
      </c>
      <c r="R145" s="671"/>
      <c r="S145" s="682">
        <v>0</v>
      </c>
      <c r="T145" s="706"/>
      <c r="U145" s="242">
        <v>0</v>
      </c>
    </row>
    <row r="146" spans="1:21" ht="14.4" customHeight="1" x14ac:dyDescent="0.3">
      <c r="A146" s="680">
        <v>10</v>
      </c>
      <c r="B146" s="671" t="s">
        <v>551</v>
      </c>
      <c r="C146" s="671">
        <v>89301100</v>
      </c>
      <c r="D146" s="703" t="s">
        <v>4587</v>
      </c>
      <c r="E146" s="704" t="s">
        <v>2590</v>
      </c>
      <c r="F146" s="671" t="s">
        <v>2517</v>
      </c>
      <c r="G146" s="671" t="s">
        <v>2687</v>
      </c>
      <c r="H146" s="671" t="s">
        <v>550</v>
      </c>
      <c r="I146" s="671" t="s">
        <v>2782</v>
      </c>
      <c r="J146" s="671" t="s">
        <v>2783</v>
      </c>
      <c r="K146" s="671" t="s">
        <v>2784</v>
      </c>
      <c r="L146" s="705">
        <v>789.19</v>
      </c>
      <c r="M146" s="705">
        <v>1578.38</v>
      </c>
      <c r="N146" s="671">
        <v>2</v>
      </c>
      <c r="O146" s="706">
        <v>1</v>
      </c>
      <c r="P146" s="705"/>
      <c r="Q146" s="682">
        <v>0</v>
      </c>
      <c r="R146" s="671"/>
      <c r="S146" s="682">
        <v>0</v>
      </c>
      <c r="T146" s="706"/>
      <c r="U146" s="242">
        <v>0</v>
      </c>
    </row>
    <row r="147" spans="1:21" ht="14.4" customHeight="1" x14ac:dyDescent="0.3">
      <c r="A147" s="680">
        <v>10</v>
      </c>
      <c r="B147" s="671" t="s">
        <v>551</v>
      </c>
      <c r="C147" s="671">
        <v>89301100</v>
      </c>
      <c r="D147" s="703" t="s">
        <v>4587</v>
      </c>
      <c r="E147" s="704" t="s">
        <v>2590</v>
      </c>
      <c r="F147" s="671" t="s">
        <v>2517</v>
      </c>
      <c r="G147" s="671" t="s">
        <v>2687</v>
      </c>
      <c r="H147" s="671" t="s">
        <v>550</v>
      </c>
      <c r="I147" s="671" t="s">
        <v>2785</v>
      </c>
      <c r="J147" s="671" t="s">
        <v>2783</v>
      </c>
      <c r="K147" s="671" t="s">
        <v>2786</v>
      </c>
      <c r="L147" s="705">
        <v>256.23</v>
      </c>
      <c r="M147" s="705">
        <v>256.23</v>
      </c>
      <c r="N147" s="671">
        <v>1</v>
      </c>
      <c r="O147" s="706">
        <v>1</v>
      </c>
      <c r="P147" s="705"/>
      <c r="Q147" s="682">
        <v>0</v>
      </c>
      <c r="R147" s="671"/>
      <c r="S147" s="682">
        <v>0</v>
      </c>
      <c r="T147" s="706"/>
      <c r="U147" s="242">
        <v>0</v>
      </c>
    </row>
    <row r="148" spans="1:21" ht="14.4" customHeight="1" x14ac:dyDescent="0.3">
      <c r="A148" s="680">
        <v>10</v>
      </c>
      <c r="B148" s="671" t="s">
        <v>551</v>
      </c>
      <c r="C148" s="671">
        <v>89301100</v>
      </c>
      <c r="D148" s="703" t="s">
        <v>4587</v>
      </c>
      <c r="E148" s="704" t="s">
        <v>2590</v>
      </c>
      <c r="F148" s="671" t="s">
        <v>2517</v>
      </c>
      <c r="G148" s="671" t="s">
        <v>2687</v>
      </c>
      <c r="H148" s="671" t="s">
        <v>550</v>
      </c>
      <c r="I148" s="671" t="s">
        <v>2790</v>
      </c>
      <c r="J148" s="671" t="s">
        <v>2788</v>
      </c>
      <c r="K148" s="671" t="s">
        <v>2791</v>
      </c>
      <c r="L148" s="705">
        <v>3000</v>
      </c>
      <c r="M148" s="705">
        <v>15000</v>
      </c>
      <c r="N148" s="671">
        <v>5</v>
      </c>
      <c r="O148" s="706">
        <v>2</v>
      </c>
      <c r="P148" s="705"/>
      <c r="Q148" s="682">
        <v>0</v>
      </c>
      <c r="R148" s="671"/>
      <c r="S148" s="682">
        <v>0</v>
      </c>
      <c r="T148" s="706"/>
      <c r="U148" s="242">
        <v>0</v>
      </c>
    </row>
    <row r="149" spans="1:21" ht="14.4" customHeight="1" x14ac:dyDescent="0.3">
      <c r="A149" s="680">
        <v>10</v>
      </c>
      <c r="B149" s="671" t="s">
        <v>551</v>
      </c>
      <c r="C149" s="671">
        <v>89301100</v>
      </c>
      <c r="D149" s="703" t="s">
        <v>4587</v>
      </c>
      <c r="E149" s="704" t="s">
        <v>2590</v>
      </c>
      <c r="F149" s="671" t="s">
        <v>2517</v>
      </c>
      <c r="G149" s="671" t="s">
        <v>2687</v>
      </c>
      <c r="H149" s="671" t="s">
        <v>550</v>
      </c>
      <c r="I149" s="671" t="s">
        <v>2797</v>
      </c>
      <c r="J149" s="671" t="s">
        <v>2798</v>
      </c>
      <c r="K149" s="671" t="s">
        <v>2799</v>
      </c>
      <c r="L149" s="705">
        <v>504.45</v>
      </c>
      <c r="M149" s="705">
        <v>2522.25</v>
      </c>
      <c r="N149" s="671">
        <v>5</v>
      </c>
      <c r="O149" s="706">
        <v>1</v>
      </c>
      <c r="P149" s="705"/>
      <c r="Q149" s="682">
        <v>0</v>
      </c>
      <c r="R149" s="671"/>
      <c r="S149" s="682">
        <v>0</v>
      </c>
      <c r="T149" s="706"/>
      <c r="U149" s="242">
        <v>0</v>
      </c>
    </row>
    <row r="150" spans="1:21" ht="14.4" customHeight="1" x14ac:dyDescent="0.3">
      <c r="A150" s="680">
        <v>10</v>
      </c>
      <c r="B150" s="671" t="s">
        <v>551</v>
      </c>
      <c r="C150" s="671">
        <v>89301100</v>
      </c>
      <c r="D150" s="703" t="s">
        <v>4587</v>
      </c>
      <c r="E150" s="704" t="s">
        <v>2590</v>
      </c>
      <c r="F150" s="671" t="s">
        <v>2517</v>
      </c>
      <c r="G150" s="671" t="s">
        <v>2687</v>
      </c>
      <c r="H150" s="671" t="s">
        <v>550</v>
      </c>
      <c r="I150" s="671" t="s">
        <v>2800</v>
      </c>
      <c r="J150" s="671" t="s">
        <v>2801</v>
      </c>
      <c r="K150" s="671" t="s">
        <v>2802</v>
      </c>
      <c r="L150" s="705">
        <v>859.86</v>
      </c>
      <c r="M150" s="705">
        <v>1719.72</v>
      </c>
      <c r="N150" s="671">
        <v>2</v>
      </c>
      <c r="O150" s="706">
        <v>1</v>
      </c>
      <c r="P150" s="705"/>
      <c r="Q150" s="682">
        <v>0</v>
      </c>
      <c r="R150" s="671"/>
      <c r="S150" s="682">
        <v>0</v>
      </c>
      <c r="T150" s="706"/>
      <c r="U150" s="242">
        <v>0</v>
      </c>
    </row>
    <row r="151" spans="1:21" ht="14.4" customHeight="1" x14ac:dyDescent="0.3">
      <c r="A151" s="680">
        <v>10</v>
      </c>
      <c r="B151" s="671" t="s">
        <v>551</v>
      </c>
      <c r="C151" s="671">
        <v>89301100</v>
      </c>
      <c r="D151" s="703" t="s">
        <v>4587</v>
      </c>
      <c r="E151" s="704" t="s">
        <v>2590</v>
      </c>
      <c r="F151" s="671" t="s">
        <v>2517</v>
      </c>
      <c r="G151" s="671" t="s">
        <v>2687</v>
      </c>
      <c r="H151" s="671" t="s">
        <v>550</v>
      </c>
      <c r="I151" s="671" t="s">
        <v>2846</v>
      </c>
      <c r="J151" s="671" t="s">
        <v>2773</v>
      </c>
      <c r="K151" s="671" t="s">
        <v>2847</v>
      </c>
      <c r="L151" s="705">
        <v>1600</v>
      </c>
      <c r="M151" s="705">
        <v>1600</v>
      </c>
      <c r="N151" s="671">
        <v>1</v>
      </c>
      <c r="O151" s="706">
        <v>1</v>
      </c>
      <c r="P151" s="705"/>
      <c r="Q151" s="682">
        <v>0</v>
      </c>
      <c r="R151" s="671"/>
      <c r="S151" s="682">
        <v>0</v>
      </c>
      <c r="T151" s="706"/>
      <c r="U151" s="242">
        <v>0</v>
      </c>
    </row>
    <row r="152" spans="1:21" ht="14.4" customHeight="1" x14ac:dyDescent="0.3">
      <c r="A152" s="680">
        <v>10</v>
      </c>
      <c r="B152" s="671" t="s">
        <v>551</v>
      </c>
      <c r="C152" s="671">
        <v>89301100</v>
      </c>
      <c r="D152" s="703" t="s">
        <v>4587</v>
      </c>
      <c r="E152" s="704" t="s">
        <v>2590</v>
      </c>
      <c r="F152" s="671" t="s">
        <v>2517</v>
      </c>
      <c r="G152" s="671" t="s">
        <v>2687</v>
      </c>
      <c r="H152" s="671" t="s">
        <v>550</v>
      </c>
      <c r="I152" s="671" t="s">
        <v>2706</v>
      </c>
      <c r="J152" s="671" t="s">
        <v>2707</v>
      </c>
      <c r="K152" s="671" t="s">
        <v>2690</v>
      </c>
      <c r="L152" s="705">
        <v>400</v>
      </c>
      <c r="M152" s="705">
        <v>6400</v>
      </c>
      <c r="N152" s="671">
        <v>16</v>
      </c>
      <c r="O152" s="706">
        <v>2</v>
      </c>
      <c r="P152" s="705">
        <v>6400</v>
      </c>
      <c r="Q152" s="682">
        <v>1</v>
      </c>
      <c r="R152" s="671">
        <v>16</v>
      </c>
      <c r="S152" s="682">
        <v>1</v>
      </c>
      <c r="T152" s="706">
        <v>2</v>
      </c>
      <c r="U152" s="242">
        <v>1</v>
      </c>
    </row>
    <row r="153" spans="1:21" ht="14.4" customHeight="1" x14ac:dyDescent="0.3">
      <c r="A153" s="680">
        <v>10</v>
      </c>
      <c r="B153" s="671" t="s">
        <v>551</v>
      </c>
      <c r="C153" s="671">
        <v>89301100</v>
      </c>
      <c r="D153" s="703" t="s">
        <v>4587</v>
      </c>
      <c r="E153" s="704" t="s">
        <v>2590</v>
      </c>
      <c r="F153" s="671" t="s">
        <v>2517</v>
      </c>
      <c r="G153" s="671" t="s">
        <v>2687</v>
      </c>
      <c r="H153" s="671" t="s">
        <v>550</v>
      </c>
      <c r="I153" s="671" t="s">
        <v>2825</v>
      </c>
      <c r="J153" s="671" t="s">
        <v>2826</v>
      </c>
      <c r="K153" s="671" t="s">
        <v>2807</v>
      </c>
      <c r="L153" s="705">
        <v>319.5</v>
      </c>
      <c r="M153" s="705">
        <v>639</v>
      </c>
      <c r="N153" s="671">
        <v>2</v>
      </c>
      <c r="O153" s="706">
        <v>1</v>
      </c>
      <c r="P153" s="705"/>
      <c r="Q153" s="682">
        <v>0</v>
      </c>
      <c r="R153" s="671"/>
      <c r="S153" s="682">
        <v>0</v>
      </c>
      <c r="T153" s="706"/>
      <c r="U153" s="242">
        <v>0</v>
      </c>
    </row>
    <row r="154" spans="1:21" ht="14.4" customHeight="1" x14ac:dyDescent="0.3">
      <c r="A154" s="680">
        <v>10</v>
      </c>
      <c r="B154" s="671" t="s">
        <v>551</v>
      </c>
      <c r="C154" s="671">
        <v>89301100</v>
      </c>
      <c r="D154" s="703" t="s">
        <v>4587</v>
      </c>
      <c r="E154" s="704" t="s">
        <v>2590</v>
      </c>
      <c r="F154" s="671" t="s">
        <v>2517</v>
      </c>
      <c r="G154" s="671" t="s">
        <v>2687</v>
      </c>
      <c r="H154" s="671" t="s">
        <v>550</v>
      </c>
      <c r="I154" s="671" t="s">
        <v>2848</v>
      </c>
      <c r="J154" s="671" t="s">
        <v>2849</v>
      </c>
      <c r="K154" s="671" t="s">
        <v>2850</v>
      </c>
      <c r="L154" s="705">
        <v>1422.41</v>
      </c>
      <c r="M154" s="705">
        <v>2844.82</v>
      </c>
      <c r="N154" s="671">
        <v>2</v>
      </c>
      <c r="O154" s="706">
        <v>1</v>
      </c>
      <c r="P154" s="705"/>
      <c r="Q154" s="682">
        <v>0</v>
      </c>
      <c r="R154" s="671"/>
      <c r="S154" s="682">
        <v>0</v>
      </c>
      <c r="T154" s="706"/>
      <c r="U154" s="242">
        <v>0</v>
      </c>
    </row>
    <row r="155" spans="1:21" ht="14.4" customHeight="1" x14ac:dyDescent="0.3">
      <c r="A155" s="680">
        <v>10</v>
      </c>
      <c r="B155" s="671" t="s">
        <v>551</v>
      </c>
      <c r="C155" s="671">
        <v>89301100</v>
      </c>
      <c r="D155" s="703" t="s">
        <v>4587</v>
      </c>
      <c r="E155" s="704" t="s">
        <v>2590</v>
      </c>
      <c r="F155" s="671" t="s">
        <v>2517</v>
      </c>
      <c r="G155" s="671" t="s">
        <v>2687</v>
      </c>
      <c r="H155" s="671" t="s">
        <v>550</v>
      </c>
      <c r="I155" s="671" t="s">
        <v>2851</v>
      </c>
      <c r="J155" s="671" t="s">
        <v>2852</v>
      </c>
      <c r="K155" s="671" t="s">
        <v>2690</v>
      </c>
      <c r="L155" s="705">
        <v>400</v>
      </c>
      <c r="M155" s="705">
        <v>3200</v>
      </c>
      <c r="N155" s="671">
        <v>8</v>
      </c>
      <c r="O155" s="706">
        <v>1</v>
      </c>
      <c r="P155" s="705">
        <v>3200</v>
      </c>
      <c r="Q155" s="682">
        <v>1</v>
      </c>
      <c r="R155" s="671">
        <v>8</v>
      </c>
      <c r="S155" s="682">
        <v>1</v>
      </c>
      <c r="T155" s="706">
        <v>1</v>
      </c>
      <c r="U155" s="242">
        <v>1</v>
      </c>
    </row>
    <row r="156" spans="1:21" ht="14.4" customHeight="1" x14ac:dyDescent="0.3">
      <c r="A156" s="680">
        <v>10</v>
      </c>
      <c r="B156" s="671" t="s">
        <v>551</v>
      </c>
      <c r="C156" s="671">
        <v>89301100</v>
      </c>
      <c r="D156" s="703" t="s">
        <v>4587</v>
      </c>
      <c r="E156" s="704" t="s">
        <v>2590</v>
      </c>
      <c r="F156" s="671" t="s">
        <v>2517</v>
      </c>
      <c r="G156" s="671" t="s">
        <v>2687</v>
      </c>
      <c r="H156" s="671" t="s">
        <v>550</v>
      </c>
      <c r="I156" s="671" t="s">
        <v>2853</v>
      </c>
      <c r="J156" s="671" t="s">
        <v>2849</v>
      </c>
      <c r="K156" s="671" t="s">
        <v>2854</v>
      </c>
      <c r="L156" s="705">
        <v>859.66</v>
      </c>
      <c r="M156" s="705">
        <v>1719.32</v>
      </c>
      <c r="N156" s="671">
        <v>2</v>
      </c>
      <c r="O156" s="706">
        <v>1</v>
      </c>
      <c r="P156" s="705"/>
      <c r="Q156" s="682">
        <v>0</v>
      </c>
      <c r="R156" s="671"/>
      <c r="S156" s="682">
        <v>0</v>
      </c>
      <c r="T156" s="706"/>
      <c r="U156" s="242">
        <v>0</v>
      </c>
    </row>
    <row r="157" spans="1:21" ht="14.4" customHeight="1" x14ac:dyDescent="0.3">
      <c r="A157" s="680">
        <v>10</v>
      </c>
      <c r="B157" s="671" t="s">
        <v>551</v>
      </c>
      <c r="C157" s="671">
        <v>89301101</v>
      </c>
      <c r="D157" s="703" t="s">
        <v>4588</v>
      </c>
      <c r="E157" s="704" t="s">
        <v>2545</v>
      </c>
      <c r="F157" s="671" t="s">
        <v>2515</v>
      </c>
      <c r="G157" s="671" t="s">
        <v>2855</v>
      </c>
      <c r="H157" s="671" t="s">
        <v>817</v>
      </c>
      <c r="I157" s="671" t="s">
        <v>1515</v>
      </c>
      <c r="J157" s="671" t="s">
        <v>1516</v>
      </c>
      <c r="K157" s="671" t="s">
        <v>2456</v>
      </c>
      <c r="L157" s="705">
        <v>138.16</v>
      </c>
      <c r="M157" s="705">
        <v>138.16</v>
      </c>
      <c r="N157" s="671">
        <v>1</v>
      </c>
      <c r="O157" s="706">
        <v>0.5</v>
      </c>
      <c r="P157" s="705"/>
      <c r="Q157" s="682">
        <v>0</v>
      </c>
      <c r="R157" s="671"/>
      <c r="S157" s="682">
        <v>0</v>
      </c>
      <c r="T157" s="706"/>
      <c r="U157" s="242">
        <v>0</v>
      </c>
    </row>
    <row r="158" spans="1:21" ht="14.4" customHeight="1" x14ac:dyDescent="0.3">
      <c r="A158" s="680">
        <v>10</v>
      </c>
      <c r="B158" s="671" t="s">
        <v>551</v>
      </c>
      <c r="C158" s="671">
        <v>89301101</v>
      </c>
      <c r="D158" s="703" t="s">
        <v>4588</v>
      </c>
      <c r="E158" s="704" t="s">
        <v>2545</v>
      </c>
      <c r="F158" s="671" t="s">
        <v>2515</v>
      </c>
      <c r="G158" s="671" t="s">
        <v>2856</v>
      </c>
      <c r="H158" s="671" t="s">
        <v>550</v>
      </c>
      <c r="I158" s="671" t="s">
        <v>2234</v>
      </c>
      <c r="J158" s="671" t="s">
        <v>2500</v>
      </c>
      <c r="K158" s="671" t="s">
        <v>2501</v>
      </c>
      <c r="L158" s="705">
        <v>18.170000000000002</v>
      </c>
      <c r="M158" s="705">
        <v>18.170000000000002</v>
      </c>
      <c r="N158" s="671">
        <v>1</v>
      </c>
      <c r="O158" s="706">
        <v>0.5</v>
      </c>
      <c r="P158" s="705">
        <v>18.170000000000002</v>
      </c>
      <c r="Q158" s="682">
        <v>1</v>
      </c>
      <c r="R158" s="671">
        <v>1</v>
      </c>
      <c r="S158" s="682">
        <v>1</v>
      </c>
      <c r="T158" s="706">
        <v>0.5</v>
      </c>
      <c r="U158" s="242">
        <v>1</v>
      </c>
    </row>
    <row r="159" spans="1:21" ht="14.4" customHeight="1" x14ac:dyDescent="0.3">
      <c r="A159" s="680">
        <v>10</v>
      </c>
      <c r="B159" s="671" t="s">
        <v>551</v>
      </c>
      <c r="C159" s="671">
        <v>89301101</v>
      </c>
      <c r="D159" s="703" t="s">
        <v>4588</v>
      </c>
      <c r="E159" s="704" t="s">
        <v>2545</v>
      </c>
      <c r="F159" s="671" t="s">
        <v>2515</v>
      </c>
      <c r="G159" s="671" t="s">
        <v>2665</v>
      </c>
      <c r="H159" s="671" t="s">
        <v>550</v>
      </c>
      <c r="I159" s="671" t="s">
        <v>2666</v>
      </c>
      <c r="J159" s="671" t="s">
        <v>2667</v>
      </c>
      <c r="K159" s="671" t="s">
        <v>2668</v>
      </c>
      <c r="L159" s="705">
        <v>655.72</v>
      </c>
      <c r="M159" s="705">
        <v>655.72</v>
      </c>
      <c r="N159" s="671">
        <v>1</v>
      </c>
      <c r="O159" s="706">
        <v>1</v>
      </c>
      <c r="P159" s="705">
        <v>655.72</v>
      </c>
      <c r="Q159" s="682">
        <v>1</v>
      </c>
      <c r="R159" s="671">
        <v>1</v>
      </c>
      <c r="S159" s="682">
        <v>1</v>
      </c>
      <c r="T159" s="706">
        <v>1</v>
      </c>
      <c r="U159" s="242">
        <v>1</v>
      </c>
    </row>
    <row r="160" spans="1:21" ht="14.4" customHeight="1" x14ac:dyDescent="0.3">
      <c r="A160" s="680">
        <v>10</v>
      </c>
      <c r="B160" s="671" t="s">
        <v>551</v>
      </c>
      <c r="C160" s="671">
        <v>89301101</v>
      </c>
      <c r="D160" s="703" t="s">
        <v>4588</v>
      </c>
      <c r="E160" s="704" t="s">
        <v>2545</v>
      </c>
      <c r="F160" s="671" t="s">
        <v>2515</v>
      </c>
      <c r="G160" s="671" t="s">
        <v>2673</v>
      </c>
      <c r="H160" s="671" t="s">
        <v>550</v>
      </c>
      <c r="I160" s="671" t="s">
        <v>2857</v>
      </c>
      <c r="J160" s="671" t="s">
        <v>2675</v>
      </c>
      <c r="K160" s="671" t="s">
        <v>2858</v>
      </c>
      <c r="L160" s="705">
        <v>0</v>
      </c>
      <c r="M160" s="705">
        <v>0</v>
      </c>
      <c r="N160" s="671">
        <v>1</v>
      </c>
      <c r="O160" s="706">
        <v>1</v>
      </c>
      <c r="P160" s="705">
        <v>0</v>
      </c>
      <c r="Q160" s="682"/>
      <c r="R160" s="671">
        <v>1</v>
      </c>
      <c r="S160" s="682">
        <v>1</v>
      </c>
      <c r="T160" s="706">
        <v>1</v>
      </c>
      <c r="U160" s="242">
        <v>1</v>
      </c>
    </row>
    <row r="161" spans="1:21" ht="14.4" customHeight="1" x14ac:dyDescent="0.3">
      <c r="A161" s="680">
        <v>10</v>
      </c>
      <c r="B161" s="671" t="s">
        <v>551</v>
      </c>
      <c r="C161" s="671">
        <v>89301101</v>
      </c>
      <c r="D161" s="703" t="s">
        <v>4588</v>
      </c>
      <c r="E161" s="704" t="s">
        <v>2545</v>
      </c>
      <c r="F161" s="671" t="s">
        <v>2515</v>
      </c>
      <c r="G161" s="671" t="s">
        <v>2677</v>
      </c>
      <c r="H161" s="671" t="s">
        <v>817</v>
      </c>
      <c r="I161" s="671" t="s">
        <v>2678</v>
      </c>
      <c r="J161" s="671" t="s">
        <v>2679</v>
      </c>
      <c r="K161" s="671" t="s">
        <v>2680</v>
      </c>
      <c r="L161" s="705">
        <v>886.91</v>
      </c>
      <c r="M161" s="705">
        <v>886.91</v>
      </c>
      <c r="N161" s="671">
        <v>1</v>
      </c>
      <c r="O161" s="706">
        <v>0.5</v>
      </c>
      <c r="P161" s="705">
        <v>886.91</v>
      </c>
      <c r="Q161" s="682">
        <v>1</v>
      </c>
      <c r="R161" s="671">
        <v>1</v>
      </c>
      <c r="S161" s="682">
        <v>1</v>
      </c>
      <c r="T161" s="706">
        <v>0.5</v>
      </c>
      <c r="U161" s="242">
        <v>1</v>
      </c>
    </row>
    <row r="162" spans="1:21" ht="14.4" customHeight="1" x14ac:dyDescent="0.3">
      <c r="A162" s="680">
        <v>10</v>
      </c>
      <c r="B162" s="671" t="s">
        <v>551</v>
      </c>
      <c r="C162" s="671">
        <v>89301101</v>
      </c>
      <c r="D162" s="703" t="s">
        <v>4588</v>
      </c>
      <c r="E162" s="704" t="s">
        <v>2545</v>
      </c>
      <c r="F162" s="671" t="s">
        <v>2515</v>
      </c>
      <c r="G162" s="671" t="s">
        <v>2677</v>
      </c>
      <c r="H162" s="671" t="s">
        <v>817</v>
      </c>
      <c r="I162" s="671" t="s">
        <v>2681</v>
      </c>
      <c r="J162" s="671" t="s">
        <v>2682</v>
      </c>
      <c r="K162" s="671" t="s">
        <v>2672</v>
      </c>
      <c r="L162" s="705">
        <v>886.91</v>
      </c>
      <c r="M162" s="705">
        <v>4434.55</v>
      </c>
      <c r="N162" s="671">
        <v>5</v>
      </c>
      <c r="O162" s="706">
        <v>1</v>
      </c>
      <c r="P162" s="705">
        <v>4434.55</v>
      </c>
      <c r="Q162" s="682">
        <v>1</v>
      </c>
      <c r="R162" s="671">
        <v>5</v>
      </c>
      <c r="S162" s="682">
        <v>1</v>
      </c>
      <c r="T162" s="706">
        <v>1</v>
      </c>
      <c r="U162" s="242">
        <v>1</v>
      </c>
    </row>
    <row r="163" spans="1:21" ht="14.4" customHeight="1" x14ac:dyDescent="0.3">
      <c r="A163" s="680">
        <v>10</v>
      </c>
      <c r="B163" s="671" t="s">
        <v>551</v>
      </c>
      <c r="C163" s="671">
        <v>89301101</v>
      </c>
      <c r="D163" s="703" t="s">
        <v>4588</v>
      </c>
      <c r="E163" s="704" t="s">
        <v>2545</v>
      </c>
      <c r="F163" s="671" t="s">
        <v>2515</v>
      </c>
      <c r="G163" s="671" t="s">
        <v>2683</v>
      </c>
      <c r="H163" s="671" t="s">
        <v>550</v>
      </c>
      <c r="I163" s="671" t="s">
        <v>1320</v>
      </c>
      <c r="J163" s="671" t="s">
        <v>2859</v>
      </c>
      <c r="K163" s="671" t="s">
        <v>2860</v>
      </c>
      <c r="L163" s="705">
        <v>50.57</v>
      </c>
      <c r="M163" s="705">
        <v>50.57</v>
      </c>
      <c r="N163" s="671">
        <v>1</v>
      </c>
      <c r="O163" s="706">
        <v>1</v>
      </c>
      <c r="P163" s="705">
        <v>50.57</v>
      </c>
      <c r="Q163" s="682">
        <v>1</v>
      </c>
      <c r="R163" s="671">
        <v>1</v>
      </c>
      <c r="S163" s="682">
        <v>1</v>
      </c>
      <c r="T163" s="706">
        <v>1</v>
      </c>
      <c r="U163" s="242">
        <v>1</v>
      </c>
    </row>
    <row r="164" spans="1:21" ht="14.4" customHeight="1" x14ac:dyDescent="0.3">
      <c r="A164" s="680">
        <v>10</v>
      </c>
      <c r="B164" s="671" t="s">
        <v>551</v>
      </c>
      <c r="C164" s="671">
        <v>89301101</v>
      </c>
      <c r="D164" s="703" t="s">
        <v>4588</v>
      </c>
      <c r="E164" s="704" t="s">
        <v>2545</v>
      </c>
      <c r="F164" s="671" t="s">
        <v>2515</v>
      </c>
      <c r="G164" s="671" t="s">
        <v>2746</v>
      </c>
      <c r="H164" s="671" t="s">
        <v>550</v>
      </c>
      <c r="I164" s="671" t="s">
        <v>2747</v>
      </c>
      <c r="J164" s="671" t="s">
        <v>2748</v>
      </c>
      <c r="K164" s="671" t="s">
        <v>1235</v>
      </c>
      <c r="L164" s="705">
        <v>314.89999999999998</v>
      </c>
      <c r="M164" s="705">
        <v>314.89999999999998</v>
      </c>
      <c r="N164" s="671">
        <v>1</v>
      </c>
      <c r="O164" s="706">
        <v>0.5</v>
      </c>
      <c r="P164" s="705">
        <v>314.89999999999998</v>
      </c>
      <c r="Q164" s="682">
        <v>1</v>
      </c>
      <c r="R164" s="671">
        <v>1</v>
      </c>
      <c r="S164" s="682">
        <v>1</v>
      </c>
      <c r="T164" s="706">
        <v>0.5</v>
      </c>
      <c r="U164" s="242">
        <v>1</v>
      </c>
    </row>
    <row r="165" spans="1:21" ht="14.4" customHeight="1" x14ac:dyDescent="0.3">
      <c r="A165" s="680">
        <v>10</v>
      </c>
      <c r="B165" s="671" t="s">
        <v>551</v>
      </c>
      <c r="C165" s="671">
        <v>89301101</v>
      </c>
      <c r="D165" s="703" t="s">
        <v>4588</v>
      </c>
      <c r="E165" s="704" t="s">
        <v>2545</v>
      </c>
      <c r="F165" s="671" t="s">
        <v>2515</v>
      </c>
      <c r="G165" s="671" t="s">
        <v>2861</v>
      </c>
      <c r="H165" s="671" t="s">
        <v>550</v>
      </c>
      <c r="I165" s="671" t="s">
        <v>2862</v>
      </c>
      <c r="J165" s="671" t="s">
        <v>2863</v>
      </c>
      <c r="K165" s="671" t="s">
        <v>2864</v>
      </c>
      <c r="L165" s="705">
        <v>0</v>
      </c>
      <c r="M165" s="705">
        <v>0</v>
      </c>
      <c r="N165" s="671">
        <v>1</v>
      </c>
      <c r="O165" s="706">
        <v>0.5</v>
      </c>
      <c r="P165" s="705">
        <v>0</v>
      </c>
      <c r="Q165" s="682"/>
      <c r="R165" s="671">
        <v>1</v>
      </c>
      <c r="S165" s="682">
        <v>1</v>
      </c>
      <c r="T165" s="706">
        <v>0.5</v>
      </c>
      <c r="U165" s="242">
        <v>1</v>
      </c>
    </row>
    <row r="166" spans="1:21" ht="14.4" customHeight="1" x14ac:dyDescent="0.3">
      <c r="A166" s="680">
        <v>10</v>
      </c>
      <c r="B166" s="671" t="s">
        <v>551</v>
      </c>
      <c r="C166" s="671">
        <v>89301101</v>
      </c>
      <c r="D166" s="703" t="s">
        <v>4588</v>
      </c>
      <c r="E166" s="704" t="s">
        <v>2545</v>
      </c>
      <c r="F166" s="671" t="s">
        <v>2515</v>
      </c>
      <c r="G166" s="671" t="s">
        <v>2865</v>
      </c>
      <c r="H166" s="671" t="s">
        <v>550</v>
      </c>
      <c r="I166" s="671" t="s">
        <v>611</v>
      </c>
      <c r="J166" s="671" t="s">
        <v>2866</v>
      </c>
      <c r="K166" s="671" t="s">
        <v>2867</v>
      </c>
      <c r="L166" s="705">
        <v>22.88</v>
      </c>
      <c r="M166" s="705">
        <v>22.88</v>
      </c>
      <c r="N166" s="671">
        <v>1</v>
      </c>
      <c r="O166" s="706">
        <v>0.5</v>
      </c>
      <c r="P166" s="705">
        <v>22.88</v>
      </c>
      <c r="Q166" s="682">
        <v>1</v>
      </c>
      <c r="R166" s="671">
        <v>1</v>
      </c>
      <c r="S166" s="682">
        <v>1</v>
      </c>
      <c r="T166" s="706">
        <v>0.5</v>
      </c>
      <c r="U166" s="242">
        <v>1</v>
      </c>
    </row>
    <row r="167" spans="1:21" ht="14.4" customHeight="1" x14ac:dyDescent="0.3">
      <c r="A167" s="680">
        <v>10</v>
      </c>
      <c r="B167" s="671" t="s">
        <v>551</v>
      </c>
      <c r="C167" s="671">
        <v>89301101</v>
      </c>
      <c r="D167" s="703" t="s">
        <v>4588</v>
      </c>
      <c r="E167" s="704" t="s">
        <v>2545</v>
      </c>
      <c r="F167" s="671" t="s">
        <v>2515</v>
      </c>
      <c r="G167" s="671" t="s">
        <v>2865</v>
      </c>
      <c r="H167" s="671" t="s">
        <v>550</v>
      </c>
      <c r="I167" s="671" t="s">
        <v>1355</v>
      </c>
      <c r="J167" s="671" t="s">
        <v>2868</v>
      </c>
      <c r="K167" s="671" t="s">
        <v>2869</v>
      </c>
      <c r="L167" s="705">
        <v>91.52</v>
      </c>
      <c r="M167" s="705">
        <v>91.52</v>
      </c>
      <c r="N167" s="671">
        <v>1</v>
      </c>
      <c r="O167" s="706">
        <v>0.5</v>
      </c>
      <c r="P167" s="705">
        <v>91.52</v>
      </c>
      <c r="Q167" s="682">
        <v>1</v>
      </c>
      <c r="R167" s="671">
        <v>1</v>
      </c>
      <c r="S167" s="682">
        <v>1</v>
      </c>
      <c r="T167" s="706">
        <v>0.5</v>
      </c>
      <c r="U167" s="242">
        <v>1</v>
      </c>
    </row>
    <row r="168" spans="1:21" ht="14.4" customHeight="1" x14ac:dyDescent="0.3">
      <c r="A168" s="680">
        <v>10</v>
      </c>
      <c r="B168" s="671" t="s">
        <v>551</v>
      </c>
      <c r="C168" s="671">
        <v>89301101</v>
      </c>
      <c r="D168" s="703" t="s">
        <v>4588</v>
      </c>
      <c r="E168" s="704" t="s">
        <v>2545</v>
      </c>
      <c r="F168" s="671" t="s">
        <v>2515</v>
      </c>
      <c r="G168" s="671" t="s">
        <v>2870</v>
      </c>
      <c r="H168" s="671" t="s">
        <v>550</v>
      </c>
      <c r="I168" s="671" t="s">
        <v>2871</v>
      </c>
      <c r="J168" s="671" t="s">
        <v>1098</v>
      </c>
      <c r="K168" s="671" t="s">
        <v>2872</v>
      </c>
      <c r="L168" s="705">
        <v>210.44</v>
      </c>
      <c r="M168" s="705">
        <v>210.44</v>
      </c>
      <c r="N168" s="671">
        <v>1</v>
      </c>
      <c r="O168" s="706">
        <v>0.5</v>
      </c>
      <c r="P168" s="705"/>
      <c r="Q168" s="682">
        <v>0</v>
      </c>
      <c r="R168" s="671"/>
      <c r="S168" s="682">
        <v>0</v>
      </c>
      <c r="T168" s="706"/>
      <c r="U168" s="242">
        <v>0</v>
      </c>
    </row>
    <row r="169" spans="1:21" ht="14.4" customHeight="1" x14ac:dyDescent="0.3">
      <c r="A169" s="680">
        <v>10</v>
      </c>
      <c r="B169" s="671" t="s">
        <v>551</v>
      </c>
      <c r="C169" s="671">
        <v>89301101</v>
      </c>
      <c r="D169" s="703" t="s">
        <v>4588</v>
      </c>
      <c r="E169" s="704" t="s">
        <v>2545</v>
      </c>
      <c r="F169" s="671" t="s">
        <v>2515</v>
      </c>
      <c r="G169" s="671" t="s">
        <v>2873</v>
      </c>
      <c r="H169" s="671" t="s">
        <v>817</v>
      </c>
      <c r="I169" s="671" t="s">
        <v>1454</v>
      </c>
      <c r="J169" s="671" t="s">
        <v>2468</v>
      </c>
      <c r="K169" s="671" t="s">
        <v>2469</v>
      </c>
      <c r="L169" s="705">
        <v>201.75</v>
      </c>
      <c r="M169" s="705">
        <v>201.75</v>
      </c>
      <c r="N169" s="671">
        <v>1</v>
      </c>
      <c r="O169" s="706">
        <v>1</v>
      </c>
      <c r="P169" s="705"/>
      <c r="Q169" s="682">
        <v>0</v>
      </c>
      <c r="R169" s="671"/>
      <c r="S169" s="682">
        <v>0</v>
      </c>
      <c r="T169" s="706"/>
      <c r="U169" s="242">
        <v>0</v>
      </c>
    </row>
    <row r="170" spans="1:21" ht="14.4" customHeight="1" x14ac:dyDescent="0.3">
      <c r="A170" s="680">
        <v>10</v>
      </c>
      <c r="B170" s="671" t="s">
        <v>551</v>
      </c>
      <c r="C170" s="671">
        <v>89301101</v>
      </c>
      <c r="D170" s="703" t="s">
        <v>4588</v>
      </c>
      <c r="E170" s="704" t="s">
        <v>2545</v>
      </c>
      <c r="F170" s="671" t="s">
        <v>2515</v>
      </c>
      <c r="G170" s="671" t="s">
        <v>2874</v>
      </c>
      <c r="H170" s="671" t="s">
        <v>550</v>
      </c>
      <c r="I170" s="671" t="s">
        <v>1732</v>
      </c>
      <c r="J170" s="671" t="s">
        <v>2875</v>
      </c>
      <c r="K170" s="671" t="s">
        <v>2876</v>
      </c>
      <c r="L170" s="705">
        <v>0</v>
      </c>
      <c r="M170" s="705">
        <v>0</v>
      </c>
      <c r="N170" s="671">
        <v>1</v>
      </c>
      <c r="O170" s="706">
        <v>0.5</v>
      </c>
      <c r="P170" s="705"/>
      <c r="Q170" s="682"/>
      <c r="R170" s="671"/>
      <c r="S170" s="682">
        <v>0</v>
      </c>
      <c r="T170" s="706"/>
      <c r="U170" s="242">
        <v>0</v>
      </c>
    </row>
    <row r="171" spans="1:21" ht="14.4" customHeight="1" x14ac:dyDescent="0.3">
      <c r="A171" s="680">
        <v>10</v>
      </c>
      <c r="B171" s="671" t="s">
        <v>551</v>
      </c>
      <c r="C171" s="671">
        <v>89301101</v>
      </c>
      <c r="D171" s="703" t="s">
        <v>4588</v>
      </c>
      <c r="E171" s="704" t="s">
        <v>2545</v>
      </c>
      <c r="F171" s="671" t="s">
        <v>2515</v>
      </c>
      <c r="G171" s="671" t="s">
        <v>2877</v>
      </c>
      <c r="H171" s="671" t="s">
        <v>550</v>
      </c>
      <c r="I171" s="671" t="s">
        <v>1245</v>
      </c>
      <c r="J171" s="671" t="s">
        <v>2878</v>
      </c>
      <c r="K171" s="671" t="s">
        <v>2879</v>
      </c>
      <c r="L171" s="705">
        <v>85.49</v>
      </c>
      <c r="M171" s="705">
        <v>85.49</v>
      </c>
      <c r="N171" s="671">
        <v>1</v>
      </c>
      <c r="O171" s="706">
        <v>0.5</v>
      </c>
      <c r="P171" s="705"/>
      <c r="Q171" s="682">
        <v>0</v>
      </c>
      <c r="R171" s="671"/>
      <c r="S171" s="682">
        <v>0</v>
      </c>
      <c r="T171" s="706"/>
      <c r="U171" s="242">
        <v>0</v>
      </c>
    </row>
    <row r="172" spans="1:21" ht="14.4" customHeight="1" x14ac:dyDescent="0.3">
      <c r="A172" s="680">
        <v>10</v>
      </c>
      <c r="B172" s="671" t="s">
        <v>551</v>
      </c>
      <c r="C172" s="671">
        <v>89301101</v>
      </c>
      <c r="D172" s="703" t="s">
        <v>4588</v>
      </c>
      <c r="E172" s="704" t="s">
        <v>2545</v>
      </c>
      <c r="F172" s="671" t="s">
        <v>2516</v>
      </c>
      <c r="G172" s="671" t="s">
        <v>2622</v>
      </c>
      <c r="H172" s="671" t="s">
        <v>550</v>
      </c>
      <c r="I172" s="671" t="s">
        <v>2880</v>
      </c>
      <c r="J172" s="671" t="s">
        <v>2623</v>
      </c>
      <c r="K172" s="671"/>
      <c r="L172" s="705">
        <v>0</v>
      </c>
      <c r="M172" s="705">
        <v>0</v>
      </c>
      <c r="N172" s="671">
        <v>2</v>
      </c>
      <c r="O172" s="706">
        <v>2</v>
      </c>
      <c r="P172" s="705">
        <v>0</v>
      </c>
      <c r="Q172" s="682"/>
      <c r="R172" s="671">
        <v>2</v>
      </c>
      <c r="S172" s="682">
        <v>1</v>
      </c>
      <c r="T172" s="706">
        <v>2</v>
      </c>
      <c r="U172" s="242">
        <v>1</v>
      </c>
    </row>
    <row r="173" spans="1:21" ht="14.4" customHeight="1" x14ac:dyDescent="0.3">
      <c r="A173" s="680">
        <v>10</v>
      </c>
      <c r="B173" s="671" t="s">
        <v>551</v>
      </c>
      <c r="C173" s="671">
        <v>89301101</v>
      </c>
      <c r="D173" s="703" t="s">
        <v>4588</v>
      </c>
      <c r="E173" s="704" t="s">
        <v>2545</v>
      </c>
      <c r="F173" s="671" t="s">
        <v>2516</v>
      </c>
      <c r="G173" s="671" t="s">
        <v>2622</v>
      </c>
      <c r="H173" s="671" t="s">
        <v>550</v>
      </c>
      <c r="I173" s="671" t="s">
        <v>2759</v>
      </c>
      <c r="J173" s="671" t="s">
        <v>2623</v>
      </c>
      <c r="K173" s="671"/>
      <c r="L173" s="705">
        <v>0</v>
      </c>
      <c r="M173" s="705">
        <v>0</v>
      </c>
      <c r="N173" s="671">
        <v>2</v>
      </c>
      <c r="O173" s="706">
        <v>2</v>
      </c>
      <c r="P173" s="705">
        <v>0</v>
      </c>
      <c r="Q173" s="682"/>
      <c r="R173" s="671">
        <v>2</v>
      </c>
      <c r="S173" s="682">
        <v>1</v>
      </c>
      <c r="T173" s="706">
        <v>2</v>
      </c>
      <c r="U173" s="242">
        <v>1</v>
      </c>
    </row>
    <row r="174" spans="1:21" ht="14.4" customHeight="1" x14ac:dyDescent="0.3">
      <c r="A174" s="680">
        <v>10</v>
      </c>
      <c r="B174" s="671" t="s">
        <v>551</v>
      </c>
      <c r="C174" s="671">
        <v>89301101</v>
      </c>
      <c r="D174" s="703" t="s">
        <v>4588</v>
      </c>
      <c r="E174" s="704" t="s">
        <v>2545</v>
      </c>
      <c r="F174" s="671" t="s">
        <v>2516</v>
      </c>
      <c r="G174" s="671" t="s">
        <v>2622</v>
      </c>
      <c r="H174" s="671" t="s">
        <v>550</v>
      </c>
      <c r="I174" s="671" t="s">
        <v>730</v>
      </c>
      <c r="J174" s="671" t="s">
        <v>2623</v>
      </c>
      <c r="K174" s="671"/>
      <c r="L174" s="705">
        <v>0</v>
      </c>
      <c r="M174" s="705">
        <v>0</v>
      </c>
      <c r="N174" s="671">
        <v>1</v>
      </c>
      <c r="O174" s="706">
        <v>1</v>
      </c>
      <c r="P174" s="705">
        <v>0</v>
      </c>
      <c r="Q174" s="682"/>
      <c r="R174" s="671">
        <v>1</v>
      </c>
      <c r="S174" s="682">
        <v>1</v>
      </c>
      <c r="T174" s="706">
        <v>1</v>
      </c>
      <c r="U174" s="242">
        <v>1</v>
      </c>
    </row>
    <row r="175" spans="1:21" ht="14.4" customHeight="1" x14ac:dyDescent="0.3">
      <c r="A175" s="680">
        <v>10</v>
      </c>
      <c r="B175" s="671" t="s">
        <v>551</v>
      </c>
      <c r="C175" s="671">
        <v>89301101</v>
      </c>
      <c r="D175" s="703" t="s">
        <v>4588</v>
      </c>
      <c r="E175" s="704" t="s">
        <v>2545</v>
      </c>
      <c r="F175" s="671" t="s">
        <v>2517</v>
      </c>
      <c r="G175" s="671" t="s">
        <v>2760</v>
      </c>
      <c r="H175" s="671" t="s">
        <v>550</v>
      </c>
      <c r="I175" s="671" t="s">
        <v>2761</v>
      </c>
      <c r="J175" s="671" t="s">
        <v>2762</v>
      </c>
      <c r="K175" s="671" t="s">
        <v>2763</v>
      </c>
      <c r="L175" s="705">
        <v>56.2</v>
      </c>
      <c r="M175" s="705">
        <v>56.2</v>
      </c>
      <c r="N175" s="671">
        <v>1</v>
      </c>
      <c r="O175" s="706">
        <v>1</v>
      </c>
      <c r="P175" s="705">
        <v>56.2</v>
      </c>
      <c r="Q175" s="682">
        <v>1</v>
      </c>
      <c r="R175" s="671">
        <v>1</v>
      </c>
      <c r="S175" s="682">
        <v>1</v>
      </c>
      <c r="T175" s="706">
        <v>1</v>
      </c>
      <c r="U175" s="242">
        <v>1</v>
      </c>
    </row>
    <row r="176" spans="1:21" ht="14.4" customHeight="1" x14ac:dyDescent="0.3">
      <c r="A176" s="680">
        <v>10</v>
      </c>
      <c r="B176" s="671" t="s">
        <v>551</v>
      </c>
      <c r="C176" s="671">
        <v>89301101</v>
      </c>
      <c r="D176" s="703" t="s">
        <v>4588</v>
      </c>
      <c r="E176" s="704" t="s">
        <v>2545</v>
      </c>
      <c r="F176" s="671" t="s">
        <v>2517</v>
      </c>
      <c r="G176" s="671" t="s">
        <v>2687</v>
      </c>
      <c r="H176" s="671" t="s">
        <v>550</v>
      </c>
      <c r="I176" s="671" t="s">
        <v>2694</v>
      </c>
      <c r="J176" s="671" t="s">
        <v>2695</v>
      </c>
      <c r="K176" s="671" t="s">
        <v>2696</v>
      </c>
      <c r="L176" s="705">
        <v>86.25</v>
      </c>
      <c r="M176" s="705">
        <v>172.5</v>
      </c>
      <c r="N176" s="671">
        <v>2</v>
      </c>
      <c r="O176" s="706">
        <v>2</v>
      </c>
      <c r="P176" s="705">
        <v>172.5</v>
      </c>
      <c r="Q176" s="682">
        <v>1</v>
      </c>
      <c r="R176" s="671">
        <v>2</v>
      </c>
      <c r="S176" s="682">
        <v>1</v>
      </c>
      <c r="T176" s="706">
        <v>2</v>
      </c>
      <c r="U176" s="242">
        <v>1</v>
      </c>
    </row>
    <row r="177" spans="1:21" ht="14.4" customHeight="1" x14ac:dyDescent="0.3">
      <c r="A177" s="680">
        <v>10</v>
      </c>
      <c r="B177" s="671" t="s">
        <v>551</v>
      </c>
      <c r="C177" s="671">
        <v>89301101</v>
      </c>
      <c r="D177" s="703" t="s">
        <v>4588</v>
      </c>
      <c r="E177" s="704" t="s">
        <v>2545</v>
      </c>
      <c r="F177" s="671" t="s">
        <v>2517</v>
      </c>
      <c r="G177" s="671" t="s">
        <v>2687</v>
      </c>
      <c r="H177" s="671" t="s">
        <v>550</v>
      </c>
      <c r="I177" s="671" t="s">
        <v>2697</v>
      </c>
      <c r="J177" s="671" t="s">
        <v>2698</v>
      </c>
      <c r="K177" s="671" t="s">
        <v>2699</v>
      </c>
      <c r="L177" s="705">
        <v>265</v>
      </c>
      <c r="M177" s="705">
        <v>265</v>
      </c>
      <c r="N177" s="671">
        <v>1</v>
      </c>
      <c r="O177" s="706">
        <v>1</v>
      </c>
      <c r="P177" s="705">
        <v>265</v>
      </c>
      <c r="Q177" s="682">
        <v>1</v>
      </c>
      <c r="R177" s="671">
        <v>1</v>
      </c>
      <c r="S177" s="682">
        <v>1</v>
      </c>
      <c r="T177" s="706">
        <v>1</v>
      </c>
      <c r="U177" s="242">
        <v>1</v>
      </c>
    </row>
    <row r="178" spans="1:21" ht="14.4" customHeight="1" x14ac:dyDescent="0.3">
      <c r="A178" s="680">
        <v>10</v>
      </c>
      <c r="B178" s="671" t="s">
        <v>551</v>
      </c>
      <c r="C178" s="671">
        <v>89301101</v>
      </c>
      <c r="D178" s="703" t="s">
        <v>4588</v>
      </c>
      <c r="E178" s="704" t="s">
        <v>2545</v>
      </c>
      <c r="F178" s="671" t="s">
        <v>2517</v>
      </c>
      <c r="G178" s="671" t="s">
        <v>2687</v>
      </c>
      <c r="H178" s="671" t="s">
        <v>550</v>
      </c>
      <c r="I178" s="671" t="s">
        <v>2706</v>
      </c>
      <c r="J178" s="671" t="s">
        <v>2707</v>
      </c>
      <c r="K178" s="671" t="s">
        <v>2690</v>
      </c>
      <c r="L178" s="705">
        <v>400</v>
      </c>
      <c r="M178" s="705">
        <v>4000</v>
      </c>
      <c r="N178" s="671">
        <v>10</v>
      </c>
      <c r="O178" s="706">
        <v>2</v>
      </c>
      <c r="P178" s="705">
        <v>4000</v>
      </c>
      <c r="Q178" s="682">
        <v>1</v>
      </c>
      <c r="R178" s="671">
        <v>10</v>
      </c>
      <c r="S178" s="682">
        <v>1</v>
      </c>
      <c r="T178" s="706">
        <v>2</v>
      </c>
      <c r="U178" s="242">
        <v>1</v>
      </c>
    </row>
    <row r="179" spans="1:21" ht="14.4" customHeight="1" x14ac:dyDescent="0.3">
      <c r="A179" s="680">
        <v>10</v>
      </c>
      <c r="B179" s="671" t="s">
        <v>551</v>
      </c>
      <c r="C179" s="671">
        <v>89301101</v>
      </c>
      <c r="D179" s="703" t="s">
        <v>4588</v>
      </c>
      <c r="E179" s="704" t="s">
        <v>2545</v>
      </c>
      <c r="F179" s="671" t="s">
        <v>2517</v>
      </c>
      <c r="G179" s="671" t="s">
        <v>2687</v>
      </c>
      <c r="H179" s="671" t="s">
        <v>550</v>
      </c>
      <c r="I179" s="671" t="s">
        <v>2881</v>
      </c>
      <c r="J179" s="671" t="s">
        <v>2882</v>
      </c>
      <c r="K179" s="671" t="s">
        <v>2883</v>
      </c>
      <c r="L179" s="705">
        <v>0</v>
      </c>
      <c r="M179" s="705">
        <v>0</v>
      </c>
      <c r="N179" s="671">
        <v>1</v>
      </c>
      <c r="O179" s="706">
        <v>1</v>
      </c>
      <c r="P179" s="705"/>
      <c r="Q179" s="682"/>
      <c r="R179" s="671"/>
      <c r="S179" s="682">
        <v>0</v>
      </c>
      <c r="T179" s="706"/>
      <c r="U179" s="242">
        <v>0</v>
      </c>
    </row>
    <row r="180" spans="1:21" ht="14.4" customHeight="1" x14ac:dyDescent="0.3">
      <c r="A180" s="680">
        <v>10</v>
      </c>
      <c r="B180" s="671" t="s">
        <v>551</v>
      </c>
      <c r="C180" s="671">
        <v>89301101</v>
      </c>
      <c r="D180" s="703" t="s">
        <v>4588</v>
      </c>
      <c r="E180" s="704" t="s">
        <v>2545</v>
      </c>
      <c r="F180" s="671" t="s">
        <v>2517</v>
      </c>
      <c r="G180" s="671" t="s">
        <v>2687</v>
      </c>
      <c r="H180" s="671" t="s">
        <v>550</v>
      </c>
      <c r="I180" s="671" t="s">
        <v>2708</v>
      </c>
      <c r="J180" s="671" t="s">
        <v>2709</v>
      </c>
      <c r="K180" s="671" t="s">
        <v>2710</v>
      </c>
      <c r="L180" s="705">
        <v>800</v>
      </c>
      <c r="M180" s="705">
        <v>800</v>
      </c>
      <c r="N180" s="671">
        <v>1</v>
      </c>
      <c r="O180" s="706">
        <v>1</v>
      </c>
      <c r="P180" s="705"/>
      <c r="Q180" s="682">
        <v>0</v>
      </c>
      <c r="R180" s="671"/>
      <c r="S180" s="682">
        <v>0</v>
      </c>
      <c r="T180" s="706"/>
      <c r="U180" s="242">
        <v>0</v>
      </c>
    </row>
    <row r="181" spans="1:21" ht="14.4" customHeight="1" x14ac:dyDescent="0.3">
      <c r="A181" s="680">
        <v>10</v>
      </c>
      <c r="B181" s="671" t="s">
        <v>551</v>
      </c>
      <c r="C181" s="671">
        <v>89301101</v>
      </c>
      <c r="D181" s="703" t="s">
        <v>4588</v>
      </c>
      <c r="E181" s="704" t="s">
        <v>2545</v>
      </c>
      <c r="F181" s="671" t="s">
        <v>2517</v>
      </c>
      <c r="G181" s="671" t="s">
        <v>2687</v>
      </c>
      <c r="H181" s="671" t="s">
        <v>550</v>
      </c>
      <c r="I181" s="671" t="s">
        <v>2884</v>
      </c>
      <c r="J181" s="671" t="s">
        <v>2885</v>
      </c>
      <c r="K181" s="671" t="s">
        <v>2886</v>
      </c>
      <c r="L181" s="705">
        <v>1000</v>
      </c>
      <c r="M181" s="705">
        <v>1000</v>
      </c>
      <c r="N181" s="671">
        <v>1</v>
      </c>
      <c r="O181" s="706">
        <v>1</v>
      </c>
      <c r="P181" s="705"/>
      <c r="Q181" s="682">
        <v>0</v>
      </c>
      <c r="R181" s="671"/>
      <c r="S181" s="682">
        <v>0</v>
      </c>
      <c r="T181" s="706"/>
      <c r="U181" s="242">
        <v>0</v>
      </c>
    </row>
    <row r="182" spans="1:21" ht="14.4" customHeight="1" x14ac:dyDescent="0.3">
      <c r="A182" s="680">
        <v>10</v>
      </c>
      <c r="B182" s="671" t="s">
        <v>551</v>
      </c>
      <c r="C182" s="671">
        <v>89301101</v>
      </c>
      <c r="D182" s="703" t="s">
        <v>4588</v>
      </c>
      <c r="E182" s="704" t="s">
        <v>2546</v>
      </c>
      <c r="F182" s="671" t="s">
        <v>2515</v>
      </c>
      <c r="G182" s="671" t="s">
        <v>2625</v>
      </c>
      <c r="H182" s="671" t="s">
        <v>817</v>
      </c>
      <c r="I182" s="671" t="s">
        <v>928</v>
      </c>
      <c r="J182" s="671" t="s">
        <v>929</v>
      </c>
      <c r="K182" s="671" t="s">
        <v>930</v>
      </c>
      <c r="L182" s="705">
        <v>152.36000000000001</v>
      </c>
      <c r="M182" s="705">
        <v>152.36000000000001</v>
      </c>
      <c r="N182" s="671">
        <v>1</v>
      </c>
      <c r="O182" s="706">
        <v>1</v>
      </c>
      <c r="P182" s="705"/>
      <c r="Q182" s="682">
        <v>0</v>
      </c>
      <c r="R182" s="671"/>
      <c r="S182" s="682">
        <v>0</v>
      </c>
      <c r="T182" s="706"/>
      <c r="U182" s="242">
        <v>0</v>
      </c>
    </row>
    <row r="183" spans="1:21" ht="14.4" customHeight="1" x14ac:dyDescent="0.3">
      <c r="A183" s="680">
        <v>10</v>
      </c>
      <c r="B183" s="671" t="s">
        <v>551</v>
      </c>
      <c r="C183" s="671">
        <v>89301101</v>
      </c>
      <c r="D183" s="703" t="s">
        <v>4588</v>
      </c>
      <c r="E183" s="704" t="s">
        <v>2546</v>
      </c>
      <c r="F183" s="671" t="s">
        <v>2515</v>
      </c>
      <c r="G183" s="671" t="s">
        <v>2887</v>
      </c>
      <c r="H183" s="671" t="s">
        <v>550</v>
      </c>
      <c r="I183" s="671" t="s">
        <v>2888</v>
      </c>
      <c r="J183" s="671" t="s">
        <v>2889</v>
      </c>
      <c r="K183" s="671" t="s">
        <v>2890</v>
      </c>
      <c r="L183" s="705">
        <v>45.75</v>
      </c>
      <c r="M183" s="705">
        <v>45.75</v>
      </c>
      <c r="N183" s="671">
        <v>1</v>
      </c>
      <c r="O183" s="706">
        <v>1</v>
      </c>
      <c r="P183" s="705"/>
      <c r="Q183" s="682">
        <v>0</v>
      </c>
      <c r="R183" s="671"/>
      <c r="S183" s="682">
        <v>0</v>
      </c>
      <c r="T183" s="706"/>
      <c r="U183" s="242">
        <v>0</v>
      </c>
    </row>
    <row r="184" spans="1:21" ht="14.4" customHeight="1" x14ac:dyDescent="0.3">
      <c r="A184" s="680">
        <v>10</v>
      </c>
      <c r="B184" s="671" t="s">
        <v>551</v>
      </c>
      <c r="C184" s="671">
        <v>89301101</v>
      </c>
      <c r="D184" s="703" t="s">
        <v>4588</v>
      </c>
      <c r="E184" s="704" t="s">
        <v>2546</v>
      </c>
      <c r="F184" s="671" t="s">
        <v>2515</v>
      </c>
      <c r="G184" s="671" t="s">
        <v>2660</v>
      </c>
      <c r="H184" s="671" t="s">
        <v>550</v>
      </c>
      <c r="I184" s="671" t="s">
        <v>878</v>
      </c>
      <c r="J184" s="671" t="s">
        <v>879</v>
      </c>
      <c r="K184" s="671" t="s">
        <v>2661</v>
      </c>
      <c r="L184" s="705">
        <v>38.65</v>
      </c>
      <c r="M184" s="705">
        <v>38.65</v>
      </c>
      <c r="N184" s="671">
        <v>1</v>
      </c>
      <c r="O184" s="706">
        <v>1</v>
      </c>
      <c r="P184" s="705"/>
      <c r="Q184" s="682">
        <v>0</v>
      </c>
      <c r="R184" s="671"/>
      <c r="S184" s="682">
        <v>0</v>
      </c>
      <c r="T184" s="706"/>
      <c r="U184" s="242">
        <v>0</v>
      </c>
    </row>
    <row r="185" spans="1:21" ht="14.4" customHeight="1" x14ac:dyDescent="0.3">
      <c r="A185" s="680">
        <v>10</v>
      </c>
      <c r="B185" s="671" t="s">
        <v>551</v>
      </c>
      <c r="C185" s="671">
        <v>89301101</v>
      </c>
      <c r="D185" s="703" t="s">
        <v>4588</v>
      </c>
      <c r="E185" s="704" t="s">
        <v>2546</v>
      </c>
      <c r="F185" s="671" t="s">
        <v>2515</v>
      </c>
      <c r="G185" s="671" t="s">
        <v>2891</v>
      </c>
      <c r="H185" s="671" t="s">
        <v>550</v>
      </c>
      <c r="I185" s="671" t="s">
        <v>2892</v>
      </c>
      <c r="J185" s="671" t="s">
        <v>2893</v>
      </c>
      <c r="K185" s="671" t="s">
        <v>2894</v>
      </c>
      <c r="L185" s="705">
        <v>0</v>
      </c>
      <c r="M185" s="705">
        <v>0</v>
      </c>
      <c r="N185" s="671">
        <v>1</v>
      </c>
      <c r="O185" s="706">
        <v>1</v>
      </c>
      <c r="P185" s="705"/>
      <c r="Q185" s="682"/>
      <c r="R185" s="671"/>
      <c r="S185" s="682">
        <v>0</v>
      </c>
      <c r="T185" s="706"/>
      <c r="U185" s="242">
        <v>0</v>
      </c>
    </row>
    <row r="186" spans="1:21" ht="14.4" customHeight="1" x14ac:dyDescent="0.3">
      <c r="A186" s="680">
        <v>10</v>
      </c>
      <c r="B186" s="671" t="s">
        <v>551</v>
      </c>
      <c r="C186" s="671">
        <v>89301101</v>
      </c>
      <c r="D186" s="703" t="s">
        <v>4588</v>
      </c>
      <c r="E186" s="704" t="s">
        <v>2546</v>
      </c>
      <c r="F186" s="671" t="s">
        <v>2515</v>
      </c>
      <c r="G186" s="671" t="s">
        <v>2891</v>
      </c>
      <c r="H186" s="671" t="s">
        <v>550</v>
      </c>
      <c r="I186" s="671" t="s">
        <v>798</v>
      </c>
      <c r="J186" s="671" t="s">
        <v>799</v>
      </c>
      <c r="K186" s="671" t="s">
        <v>800</v>
      </c>
      <c r="L186" s="705">
        <v>354.98</v>
      </c>
      <c r="M186" s="705">
        <v>354.98</v>
      </c>
      <c r="N186" s="671">
        <v>1</v>
      </c>
      <c r="O186" s="706">
        <v>1</v>
      </c>
      <c r="P186" s="705"/>
      <c r="Q186" s="682">
        <v>0</v>
      </c>
      <c r="R186" s="671"/>
      <c r="S186" s="682">
        <v>0</v>
      </c>
      <c r="T186" s="706"/>
      <c r="U186" s="242">
        <v>0</v>
      </c>
    </row>
    <row r="187" spans="1:21" ht="14.4" customHeight="1" x14ac:dyDescent="0.3">
      <c r="A187" s="680">
        <v>10</v>
      </c>
      <c r="B187" s="671" t="s">
        <v>551</v>
      </c>
      <c r="C187" s="671">
        <v>89301101</v>
      </c>
      <c r="D187" s="703" t="s">
        <v>4588</v>
      </c>
      <c r="E187" s="704" t="s">
        <v>2547</v>
      </c>
      <c r="F187" s="671" t="s">
        <v>2515</v>
      </c>
      <c r="G187" s="671" t="s">
        <v>2625</v>
      </c>
      <c r="H187" s="671" t="s">
        <v>817</v>
      </c>
      <c r="I187" s="671" t="s">
        <v>2030</v>
      </c>
      <c r="J187" s="671" t="s">
        <v>2486</v>
      </c>
      <c r="K187" s="671" t="s">
        <v>2487</v>
      </c>
      <c r="L187" s="705">
        <v>79.36</v>
      </c>
      <c r="M187" s="705">
        <v>79.36</v>
      </c>
      <c r="N187" s="671">
        <v>1</v>
      </c>
      <c r="O187" s="706">
        <v>0.5</v>
      </c>
      <c r="P187" s="705"/>
      <c r="Q187" s="682">
        <v>0</v>
      </c>
      <c r="R187" s="671"/>
      <c r="S187" s="682">
        <v>0</v>
      </c>
      <c r="T187" s="706"/>
      <c r="U187" s="242">
        <v>0</v>
      </c>
    </row>
    <row r="188" spans="1:21" ht="14.4" customHeight="1" x14ac:dyDescent="0.3">
      <c r="A188" s="680">
        <v>10</v>
      </c>
      <c r="B188" s="671" t="s">
        <v>551</v>
      </c>
      <c r="C188" s="671">
        <v>89301101</v>
      </c>
      <c r="D188" s="703" t="s">
        <v>4588</v>
      </c>
      <c r="E188" s="704" t="s">
        <v>2547</v>
      </c>
      <c r="F188" s="671" t="s">
        <v>2515</v>
      </c>
      <c r="G188" s="671" t="s">
        <v>2895</v>
      </c>
      <c r="H188" s="671" t="s">
        <v>550</v>
      </c>
      <c r="I188" s="671" t="s">
        <v>718</v>
      </c>
      <c r="J188" s="671" t="s">
        <v>719</v>
      </c>
      <c r="K188" s="671" t="s">
        <v>2896</v>
      </c>
      <c r="L188" s="705">
        <v>6.47</v>
      </c>
      <c r="M188" s="705">
        <v>6.47</v>
      </c>
      <c r="N188" s="671">
        <v>1</v>
      </c>
      <c r="O188" s="706">
        <v>0.5</v>
      </c>
      <c r="P188" s="705"/>
      <c r="Q188" s="682">
        <v>0</v>
      </c>
      <c r="R188" s="671"/>
      <c r="S188" s="682">
        <v>0</v>
      </c>
      <c r="T188" s="706"/>
      <c r="U188" s="242">
        <v>0</v>
      </c>
    </row>
    <row r="189" spans="1:21" ht="14.4" customHeight="1" x14ac:dyDescent="0.3">
      <c r="A189" s="680">
        <v>10</v>
      </c>
      <c r="B189" s="671" t="s">
        <v>551</v>
      </c>
      <c r="C189" s="671">
        <v>89301101</v>
      </c>
      <c r="D189" s="703" t="s">
        <v>4588</v>
      </c>
      <c r="E189" s="704" t="s">
        <v>2551</v>
      </c>
      <c r="F189" s="671" t="s">
        <v>2515</v>
      </c>
      <c r="G189" s="671" t="s">
        <v>2897</v>
      </c>
      <c r="H189" s="671" t="s">
        <v>550</v>
      </c>
      <c r="I189" s="671" t="s">
        <v>2048</v>
      </c>
      <c r="J189" s="671" t="s">
        <v>2502</v>
      </c>
      <c r="K189" s="671" t="s">
        <v>2503</v>
      </c>
      <c r="L189" s="705">
        <v>47.63</v>
      </c>
      <c r="M189" s="705">
        <v>47.63</v>
      </c>
      <c r="N189" s="671">
        <v>1</v>
      </c>
      <c r="O189" s="706">
        <v>0.5</v>
      </c>
      <c r="P189" s="705"/>
      <c r="Q189" s="682">
        <v>0</v>
      </c>
      <c r="R189" s="671"/>
      <c r="S189" s="682">
        <v>0</v>
      </c>
      <c r="T189" s="706"/>
      <c r="U189" s="242">
        <v>0</v>
      </c>
    </row>
    <row r="190" spans="1:21" ht="14.4" customHeight="1" x14ac:dyDescent="0.3">
      <c r="A190" s="680">
        <v>10</v>
      </c>
      <c r="B190" s="671" t="s">
        <v>551</v>
      </c>
      <c r="C190" s="671">
        <v>89301101</v>
      </c>
      <c r="D190" s="703" t="s">
        <v>4588</v>
      </c>
      <c r="E190" s="704" t="s">
        <v>2551</v>
      </c>
      <c r="F190" s="671" t="s">
        <v>2515</v>
      </c>
      <c r="G190" s="671" t="s">
        <v>2898</v>
      </c>
      <c r="H190" s="671" t="s">
        <v>817</v>
      </c>
      <c r="I190" s="671" t="s">
        <v>2899</v>
      </c>
      <c r="J190" s="671" t="s">
        <v>2900</v>
      </c>
      <c r="K190" s="671" t="s">
        <v>2901</v>
      </c>
      <c r="L190" s="705">
        <v>0</v>
      </c>
      <c r="M190" s="705">
        <v>0</v>
      </c>
      <c r="N190" s="671">
        <v>1</v>
      </c>
      <c r="O190" s="706">
        <v>0.5</v>
      </c>
      <c r="P190" s="705"/>
      <c r="Q190" s="682"/>
      <c r="R190" s="671"/>
      <c r="S190" s="682">
        <v>0</v>
      </c>
      <c r="T190" s="706"/>
      <c r="U190" s="242">
        <v>0</v>
      </c>
    </row>
    <row r="191" spans="1:21" ht="14.4" customHeight="1" x14ac:dyDescent="0.3">
      <c r="A191" s="680">
        <v>10</v>
      </c>
      <c r="B191" s="671" t="s">
        <v>551</v>
      </c>
      <c r="C191" s="671">
        <v>89301101</v>
      </c>
      <c r="D191" s="703" t="s">
        <v>4588</v>
      </c>
      <c r="E191" s="704" t="s">
        <v>2551</v>
      </c>
      <c r="F191" s="671" t="s">
        <v>2515</v>
      </c>
      <c r="G191" s="671" t="s">
        <v>2902</v>
      </c>
      <c r="H191" s="671" t="s">
        <v>550</v>
      </c>
      <c r="I191" s="671" t="s">
        <v>2903</v>
      </c>
      <c r="J191" s="671" t="s">
        <v>1194</v>
      </c>
      <c r="K191" s="671" t="s">
        <v>2904</v>
      </c>
      <c r="L191" s="705">
        <v>0</v>
      </c>
      <c r="M191" s="705">
        <v>0</v>
      </c>
      <c r="N191" s="671">
        <v>2</v>
      </c>
      <c r="O191" s="706">
        <v>1</v>
      </c>
      <c r="P191" s="705">
        <v>0</v>
      </c>
      <c r="Q191" s="682"/>
      <c r="R191" s="671">
        <v>2</v>
      </c>
      <c r="S191" s="682">
        <v>1</v>
      </c>
      <c r="T191" s="706">
        <v>1</v>
      </c>
      <c r="U191" s="242">
        <v>1</v>
      </c>
    </row>
    <row r="192" spans="1:21" ht="14.4" customHeight="1" x14ac:dyDescent="0.3">
      <c r="A192" s="680">
        <v>10</v>
      </c>
      <c r="B192" s="671" t="s">
        <v>551</v>
      </c>
      <c r="C192" s="671">
        <v>89301101</v>
      </c>
      <c r="D192" s="703" t="s">
        <v>4588</v>
      </c>
      <c r="E192" s="704" t="s">
        <v>2551</v>
      </c>
      <c r="F192" s="671" t="s">
        <v>2515</v>
      </c>
      <c r="G192" s="671" t="s">
        <v>2625</v>
      </c>
      <c r="H192" s="671" t="s">
        <v>817</v>
      </c>
      <c r="I192" s="671" t="s">
        <v>2905</v>
      </c>
      <c r="J192" s="671" t="s">
        <v>2906</v>
      </c>
      <c r="K192" s="671" t="s">
        <v>2907</v>
      </c>
      <c r="L192" s="705">
        <v>333.31</v>
      </c>
      <c r="M192" s="705">
        <v>666.62</v>
      </c>
      <c r="N192" s="671">
        <v>2</v>
      </c>
      <c r="O192" s="706">
        <v>1</v>
      </c>
      <c r="P192" s="705"/>
      <c r="Q192" s="682">
        <v>0</v>
      </c>
      <c r="R192" s="671"/>
      <c r="S192" s="682">
        <v>0</v>
      </c>
      <c r="T192" s="706"/>
      <c r="U192" s="242">
        <v>0</v>
      </c>
    </row>
    <row r="193" spans="1:21" ht="14.4" customHeight="1" x14ac:dyDescent="0.3">
      <c r="A193" s="680">
        <v>10</v>
      </c>
      <c r="B193" s="671" t="s">
        <v>551</v>
      </c>
      <c r="C193" s="671">
        <v>89301101</v>
      </c>
      <c r="D193" s="703" t="s">
        <v>4588</v>
      </c>
      <c r="E193" s="704" t="s">
        <v>2551</v>
      </c>
      <c r="F193" s="671" t="s">
        <v>2515</v>
      </c>
      <c r="G193" s="671" t="s">
        <v>2625</v>
      </c>
      <c r="H193" s="671" t="s">
        <v>817</v>
      </c>
      <c r="I193" s="671" t="s">
        <v>928</v>
      </c>
      <c r="J193" s="671" t="s">
        <v>929</v>
      </c>
      <c r="K193" s="671" t="s">
        <v>930</v>
      </c>
      <c r="L193" s="705">
        <v>152.36000000000001</v>
      </c>
      <c r="M193" s="705">
        <v>609.44000000000005</v>
      </c>
      <c r="N193" s="671">
        <v>4</v>
      </c>
      <c r="O193" s="706">
        <v>4</v>
      </c>
      <c r="P193" s="705"/>
      <c r="Q193" s="682">
        <v>0</v>
      </c>
      <c r="R193" s="671"/>
      <c r="S193" s="682">
        <v>0</v>
      </c>
      <c r="T193" s="706"/>
      <c r="U193" s="242">
        <v>0</v>
      </c>
    </row>
    <row r="194" spans="1:21" ht="14.4" customHeight="1" x14ac:dyDescent="0.3">
      <c r="A194" s="680">
        <v>10</v>
      </c>
      <c r="B194" s="671" t="s">
        <v>551</v>
      </c>
      <c r="C194" s="671">
        <v>89301101</v>
      </c>
      <c r="D194" s="703" t="s">
        <v>4588</v>
      </c>
      <c r="E194" s="704" t="s">
        <v>2551</v>
      </c>
      <c r="F194" s="671" t="s">
        <v>2515</v>
      </c>
      <c r="G194" s="671" t="s">
        <v>2908</v>
      </c>
      <c r="H194" s="671" t="s">
        <v>550</v>
      </c>
      <c r="I194" s="671" t="s">
        <v>2909</v>
      </c>
      <c r="J194" s="671" t="s">
        <v>2910</v>
      </c>
      <c r="K194" s="671" t="s">
        <v>2911</v>
      </c>
      <c r="L194" s="705">
        <v>473.33</v>
      </c>
      <c r="M194" s="705">
        <v>473.33</v>
      </c>
      <c r="N194" s="671">
        <v>1</v>
      </c>
      <c r="O194" s="706">
        <v>0.5</v>
      </c>
      <c r="P194" s="705">
        <v>473.33</v>
      </c>
      <c r="Q194" s="682">
        <v>1</v>
      </c>
      <c r="R194" s="671">
        <v>1</v>
      </c>
      <c r="S194" s="682">
        <v>1</v>
      </c>
      <c r="T194" s="706">
        <v>0.5</v>
      </c>
      <c r="U194" s="242">
        <v>1</v>
      </c>
    </row>
    <row r="195" spans="1:21" ht="14.4" customHeight="1" x14ac:dyDescent="0.3">
      <c r="A195" s="680">
        <v>10</v>
      </c>
      <c r="B195" s="671" t="s">
        <v>551</v>
      </c>
      <c r="C195" s="671">
        <v>89301101</v>
      </c>
      <c r="D195" s="703" t="s">
        <v>4588</v>
      </c>
      <c r="E195" s="704" t="s">
        <v>2551</v>
      </c>
      <c r="F195" s="671" t="s">
        <v>2515</v>
      </c>
      <c r="G195" s="671" t="s">
        <v>2908</v>
      </c>
      <c r="H195" s="671" t="s">
        <v>550</v>
      </c>
      <c r="I195" s="671" t="s">
        <v>2912</v>
      </c>
      <c r="J195" s="671" t="s">
        <v>2913</v>
      </c>
      <c r="K195" s="671" t="s">
        <v>2914</v>
      </c>
      <c r="L195" s="705">
        <v>328.37</v>
      </c>
      <c r="M195" s="705">
        <v>328.37</v>
      </c>
      <c r="N195" s="671">
        <v>1</v>
      </c>
      <c r="O195" s="706">
        <v>0.5</v>
      </c>
      <c r="P195" s="705">
        <v>328.37</v>
      </c>
      <c r="Q195" s="682">
        <v>1</v>
      </c>
      <c r="R195" s="671">
        <v>1</v>
      </c>
      <c r="S195" s="682">
        <v>1</v>
      </c>
      <c r="T195" s="706">
        <v>0.5</v>
      </c>
      <c r="U195" s="242">
        <v>1</v>
      </c>
    </row>
    <row r="196" spans="1:21" ht="14.4" customHeight="1" x14ac:dyDescent="0.3">
      <c r="A196" s="680">
        <v>10</v>
      </c>
      <c r="B196" s="671" t="s">
        <v>551</v>
      </c>
      <c r="C196" s="671">
        <v>89301101</v>
      </c>
      <c r="D196" s="703" t="s">
        <v>4588</v>
      </c>
      <c r="E196" s="704" t="s">
        <v>2551</v>
      </c>
      <c r="F196" s="671" t="s">
        <v>2515</v>
      </c>
      <c r="G196" s="671" t="s">
        <v>2915</v>
      </c>
      <c r="H196" s="671" t="s">
        <v>550</v>
      </c>
      <c r="I196" s="671" t="s">
        <v>2916</v>
      </c>
      <c r="J196" s="671" t="s">
        <v>2917</v>
      </c>
      <c r="K196" s="671" t="s">
        <v>1437</v>
      </c>
      <c r="L196" s="705">
        <v>44.89</v>
      </c>
      <c r="M196" s="705">
        <v>44.89</v>
      </c>
      <c r="N196" s="671">
        <v>1</v>
      </c>
      <c r="O196" s="706">
        <v>0.5</v>
      </c>
      <c r="P196" s="705"/>
      <c r="Q196" s="682">
        <v>0</v>
      </c>
      <c r="R196" s="671"/>
      <c r="S196" s="682">
        <v>0</v>
      </c>
      <c r="T196" s="706"/>
      <c r="U196" s="242">
        <v>0</v>
      </c>
    </row>
    <row r="197" spans="1:21" ht="14.4" customHeight="1" x14ac:dyDescent="0.3">
      <c r="A197" s="680">
        <v>10</v>
      </c>
      <c r="B197" s="671" t="s">
        <v>551</v>
      </c>
      <c r="C197" s="671">
        <v>89301101</v>
      </c>
      <c r="D197" s="703" t="s">
        <v>4588</v>
      </c>
      <c r="E197" s="704" t="s">
        <v>2551</v>
      </c>
      <c r="F197" s="671" t="s">
        <v>2515</v>
      </c>
      <c r="G197" s="671" t="s">
        <v>2855</v>
      </c>
      <c r="H197" s="671" t="s">
        <v>817</v>
      </c>
      <c r="I197" s="671" t="s">
        <v>2918</v>
      </c>
      <c r="J197" s="671" t="s">
        <v>939</v>
      </c>
      <c r="K197" s="671" t="s">
        <v>1360</v>
      </c>
      <c r="L197" s="705">
        <v>0</v>
      </c>
      <c r="M197" s="705">
        <v>0</v>
      </c>
      <c r="N197" s="671">
        <v>1</v>
      </c>
      <c r="O197" s="706">
        <v>0.5</v>
      </c>
      <c r="P197" s="705"/>
      <c r="Q197" s="682"/>
      <c r="R197" s="671"/>
      <c r="S197" s="682">
        <v>0</v>
      </c>
      <c r="T197" s="706"/>
      <c r="U197" s="242">
        <v>0</v>
      </c>
    </row>
    <row r="198" spans="1:21" ht="14.4" customHeight="1" x14ac:dyDescent="0.3">
      <c r="A198" s="680">
        <v>10</v>
      </c>
      <c r="B198" s="671" t="s">
        <v>551</v>
      </c>
      <c r="C198" s="671">
        <v>89301101</v>
      </c>
      <c r="D198" s="703" t="s">
        <v>4588</v>
      </c>
      <c r="E198" s="704" t="s">
        <v>2551</v>
      </c>
      <c r="F198" s="671" t="s">
        <v>2515</v>
      </c>
      <c r="G198" s="671" t="s">
        <v>2855</v>
      </c>
      <c r="H198" s="671" t="s">
        <v>817</v>
      </c>
      <c r="I198" s="671" t="s">
        <v>938</v>
      </c>
      <c r="J198" s="671" t="s">
        <v>939</v>
      </c>
      <c r="K198" s="671" t="s">
        <v>2422</v>
      </c>
      <c r="L198" s="705">
        <v>46.05</v>
      </c>
      <c r="M198" s="705">
        <v>46.05</v>
      </c>
      <c r="N198" s="671">
        <v>1</v>
      </c>
      <c r="O198" s="706">
        <v>0.5</v>
      </c>
      <c r="P198" s="705"/>
      <c r="Q198" s="682">
        <v>0</v>
      </c>
      <c r="R198" s="671"/>
      <c r="S198" s="682">
        <v>0</v>
      </c>
      <c r="T198" s="706"/>
      <c r="U198" s="242">
        <v>0</v>
      </c>
    </row>
    <row r="199" spans="1:21" ht="14.4" customHeight="1" x14ac:dyDescent="0.3">
      <c r="A199" s="680">
        <v>10</v>
      </c>
      <c r="B199" s="671" t="s">
        <v>551</v>
      </c>
      <c r="C199" s="671">
        <v>89301101</v>
      </c>
      <c r="D199" s="703" t="s">
        <v>4588</v>
      </c>
      <c r="E199" s="704" t="s">
        <v>2551</v>
      </c>
      <c r="F199" s="671" t="s">
        <v>2515</v>
      </c>
      <c r="G199" s="671" t="s">
        <v>2855</v>
      </c>
      <c r="H199" s="671" t="s">
        <v>817</v>
      </c>
      <c r="I199" s="671" t="s">
        <v>1515</v>
      </c>
      <c r="J199" s="671" t="s">
        <v>1516</v>
      </c>
      <c r="K199" s="671" t="s">
        <v>2456</v>
      </c>
      <c r="L199" s="705">
        <v>138.16</v>
      </c>
      <c r="M199" s="705">
        <v>828.96</v>
      </c>
      <c r="N199" s="671">
        <v>6</v>
      </c>
      <c r="O199" s="706">
        <v>2</v>
      </c>
      <c r="P199" s="705">
        <v>276.32</v>
      </c>
      <c r="Q199" s="682">
        <v>0.33333333333333331</v>
      </c>
      <c r="R199" s="671">
        <v>2</v>
      </c>
      <c r="S199" s="682">
        <v>0.33333333333333331</v>
      </c>
      <c r="T199" s="706">
        <v>0.5</v>
      </c>
      <c r="U199" s="242">
        <v>0.25</v>
      </c>
    </row>
    <row r="200" spans="1:21" ht="14.4" customHeight="1" x14ac:dyDescent="0.3">
      <c r="A200" s="680">
        <v>10</v>
      </c>
      <c r="B200" s="671" t="s">
        <v>551</v>
      </c>
      <c r="C200" s="671">
        <v>89301101</v>
      </c>
      <c r="D200" s="703" t="s">
        <v>4588</v>
      </c>
      <c r="E200" s="704" t="s">
        <v>2551</v>
      </c>
      <c r="F200" s="671" t="s">
        <v>2515</v>
      </c>
      <c r="G200" s="671" t="s">
        <v>2855</v>
      </c>
      <c r="H200" s="671" t="s">
        <v>817</v>
      </c>
      <c r="I200" s="671" t="s">
        <v>1508</v>
      </c>
      <c r="J200" s="671" t="s">
        <v>1509</v>
      </c>
      <c r="K200" s="671" t="s">
        <v>2457</v>
      </c>
      <c r="L200" s="705">
        <v>184.22</v>
      </c>
      <c r="M200" s="705">
        <v>368.44</v>
      </c>
      <c r="N200" s="671">
        <v>2</v>
      </c>
      <c r="O200" s="706">
        <v>1</v>
      </c>
      <c r="P200" s="705"/>
      <c r="Q200" s="682">
        <v>0</v>
      </c>
      <c r="R200" s="671"/>
      <c r="S200" s="682">
        <v>0</v>
      </c>
      <c r="T200" s="706"/>
      <c r="U200" s="242">
        <v>0</v>
      </c>
    </row>
    <row r="201" spans="1:21" ht="14.4" customHeight="1" x14ac:dyDescent="0.3">
      <c r="A201" s="680">
        <v>10</v>
      </c>
      <c r="B201" s="671" t="s">
        <v>551</v>
      </c>
      <c r="C201" s="671">
        <v>89301101</v>
      </c>
      <c r="D201" s="703" t="s">
        <v>4588</v>
      </c>
      <c r="E201" s="704" t="s">
        <v>2551</v>
      </c>
      <c r="F201" s="671" t="s">
        <v>2515</v>
      </c>
      <c r="G201" s="671" t="s">
        <v>2855</v>
      </c>
      <c r="H201" s="671" t="s">
        <v>817</v>
      </c>
      <c r="I201" s="671" t="s">
        <v>1529</v>
      </c>
      <c r="J201" s="671" t="s">
        <v>939</v>
      </c>
      <c r="K201" s="671" t="s">
        <v>2458</v>
      </c>
      <c r="L201" s="705">
        <v>103.71</v>
      </c>
      <c r="M201" s="705">
        <v>103.71</v>
      </c>
      <c r="N201" s="671">
        <v>1</v>
      </c>
      <c r="O201" s="706">
        <v>1</v>
      </c>
      <c r="P201" s="705">
        <v>103.71</v>
      </c>
      <c r="Q201" s="682">
        <v>1</v>
      </c>
      <c r="R201" s="671">
        <v>1</v>
      </c>
      <c r="S201" s="682">
        <v>1</v>
      </c>
      <c r="T201" s="706">
        <v>1</v>
      </c>
      <c r="U201" s="242">
        <v>1</v>
      </c>
    </row>
    <row r="202" spans="1:21" ht="14.4" customHeight="1" x14ac:dyDescent="0.3">
      <c r="A202" s="680">
        <v>10</v>
      </c>
      <c r="B202" s="671" t="s">
        <v>551</v>
      </c>
      <c r="C202" s="671">
        <v>89301101</v>
      </c>
      <c r="D202" s="703" t="s">
        <v>4588</v>
      </c>
      <c r="E202" s="704" t="s">
        <v>2551</v>
      </c>
      <c r="F202" s="671" t="s">
        <v>2515</v>
      </c>
      <c r="G202" s="671" t="s">
        <v>2919</v>
      </c>
      <c r="H202" s="671" t="s">
        <v>550</v>
      </c>
      <c r="I202" s="671" t="s">
        <v>2920</v>
      </c>
      <c r="J202" s="671" t="s">
        <v>2921</v>
      </c>
      <c r="K202" s="671" t="s">
        <v>2922</v>
      </c>
      <c r="L202" s="705">
        <v>506.48</v>
      </c>
      <c r="M202" s="705">
        <v>506.48</v>
      </c>
      <c r="N202" s="671">
        <v>1</v>
      </c>
      <c r="O202" s="706">
        <v>0.5</v>
      </c>
      <c r="P202" s="705">
        <v>506.48</v>
      </c>
      <c r="Q202" s="682">
        <v>1</v>
      </c>
      <c r="R202" s="671">
        <v>1</v>
      </c>
      <c r="S202" s="682">
        <v>1</v>
      </c>
      <c r="T202" s="706">
        <v>0.5</v>
      </c>
      <c r="U202" s="242">
        <v>1</v>
      </c>
    </row>
    <row r="203" spans="1:21" ht="14.4" customHeight="1" x14ac:dyDescent="0.3">
      <c r="A203" s="680">
        <v>10</v>
      </c>
      <c r="B203" s="671" t="s">
        <v>551</v>
      </c>
      <c r="C203" s="671">
        <v>89301101</v>
      </c>
      <c r="D203" s="703" t="s">
        <v>4588</v>
      </c>
      <c r="E203" s="704" t="s">
        <v>2551</v>
      </c>
      <c r="F203" s="671" t="s">
        <v>2515</v>
      </c>
      <c r="G203" s="671" t="s">
        <v>2919</v>
      </c>
      <c r="H203" s="671" t="s">
        <v>550</v>
      </c>
      <c r="I203" s="671" t="s">
        <v>2923</v>
      </c>
      <c r="J203" s="671" t="s">
        <v>2924</v>
      </c>
      <c r="K203" s="671" t="s">
        <v>2925</v>
      </c>
      <c r="L203" s="705">
        <v>1012.96</v>
      </c>
      <c r="M203" s="705">
        <v>1012.96</v>
      </c>
      <c r="N203" s="671">
        <v>1</v>
      </c>
      <c r="O203" s="706">
        <v>0.5</v>
      </c>
      <c r="P203" s="705">
        <v>1012.96</v>
      </c>
      <c r="Q203" s="682">
        <v>1</v>
      </c>
      <c r="R203" s="671">
        <v>1</v>
      </c>
      <c r="S203" s="682">
        <v>1</v>
      </c>
      <c r="T203" s="706">
        <v>0.5</v>
      </c>
      <c r="U203" s="242">
        <v>1</v>
      </c>
    </row>
    <row r="204" spans="1:21" ht="14.4" customHeight="1" x14ac:dyDescent="0.3">
      <c r="A204" s="680">
        <v>10</v>
      </c>
      <c r="B204" s="671" t="s">
        <v>551</v>
      </c>
      <c r="C204" s="671">
        <v>89301101</v>
      </c>
      <c r="D204" s="703" t="s">
        <v>4588</v>
      </c>
      <c r="E204" s="704" t="s">
        <v>2551</v>
      </c>
      <c r="F204" s="671" t="s">
        <v>2515</v>
      </c>
      <c r="G204" s="671" t="s">
        <v>2926</v>
      </c>
      <c r="H204" s="671" t="s">
        <v>550</v>
      </c>
      <c r="I204" s="671" t="s">
        <v>2927</v>
      </c>
      <c r="J204" s="671" t="s">
        <v>2928</v>
      </c>
      <c r="K204" s="671" t="s">
        <v>2929</v>
      </c>
      <c r="L204" s="705">
        <v>189.78</v>
      </c>
      <c r="M204" s="705">
        <v>948.9</v>
      </c>
      <c r="N204" s="671">
        <v>5</v>
      </c>
      <c r="O204" s="706">
        <v>0.5</v>
      </c>
      <c r="P204" s="705">
        <v>948.9</v>
      </c>
      <c r="Q204" s="682">
        <v>1</v>
      </c>
      <c r="R204" s="671">
        <v>5</v>
      </c>
      <c r="S204" s="682">
        <v>1</v>
      </c>
      <c r="T204" s="706">
        <v>0.5</v>
      </c>
      <c r="U204" s="242">
        <v>1</v>
      </c>
    </row>
    <row r="205" spans="1:21" ht="14.4" customHeight="1" x14ac:dyDescent="0.3">
      <c r="A205" s="680">
        <v>10</v>
      </c>
      <c r="B205" s="671" t="s">
        <v>551</v>
      </c>
      <c r="C205" s="671">
        <v>89301101</v>
      </c>
      <c r="D205" s="703" t="s">
        <v>4588</v>
      </c>
      <c r="E205" s="704" t="s">
        <v>2551</v>
      </c>
      <c r="F205" s="671" t="s">
        <v>2515</v>
      </c>
      <c r="G205" s="671" t="s">
        <v>2930</v>
      </c>
      <c r="H205" s="671" t="s">
        <v>550</v>
      </c>
      <c r="I205" s="671" t="s">
        <v>1359</v>
      </c>
      <c r="J205" s="671" t="s">
        <v>1264</v>
      </c>
      <c r="K205" s="671" t="s">
        <v>2931</v>
      </c>
      <c r="L205" s="705">
        <v>75.19</v>
      </c>
      <c r="M205" s="705">
        <v>75.19</v>
      </c>
      <c r="N205" s="671">
        <v>1</v>
      </c>
      <c r="O205" s="706">
        <v>0.5</v>
      </c>
      <c r="P205" s="705">
        <v>75.19</v>
      </c>
      <c r="Q205" s="682">
        <v>1</v>
      </c>
      <c r="R205" s="671">
        <v>1</v>
      </c>
      <c r="S205" s="682">
        <v>1</v>
      </c>
      <c r="T205" s="706">
        <v>0.5</v>
      </c>
      <c r="U205" s="242">
        <v>1</v>
      </c>
    </row>
    <row r="206" spans="1:21" ht="14.4" customHeight="1" x14ac:dyDescent="0.3">
      <c r="A206" s="680">
        <v>10</v>
      </c>
      <c r="B206" s="671" t="s">
        <v>551</v>
      </c>
      <c r="C206" s="671">
        <v>89301101</v>
      </c>
      <c r="D206" s="703" t="s">
        <v>4588</v>
      </c>
      <c r="E206" s="704" t="s">
        <v>2551</v>
      </c>
      <c r="F206" s="671" t="s">
        <v>2515</v>
      </c>
      <c r="G206" s="671" t="s">
        <v>2930</v>
      </c>
      <c r="H206" s="671" t="s">
        <v>550</v>
      </c>
      <c r="I206" s="671" t="s">
        <v>2932</v>
      </c>
      <c r="J206" s="671" t="s">
        <v>1264</v>
      </c>
      <c r="K206" s="671" t="s">
        <v>2933</v>
      </c>
      <c r="L206" s="705">
        <v>114.39</v>
      </c>
      <c r="M206" s="705">
        <v>114.39</v>
      </c>
      <c r="N206" s="671">
        <v>1</v>
      </c>
      <c r="O206" s="706">
        <v>0.5</v>
      </c>
      <c r="P206" s="705"/>
      <c r="Q206" s="682">
        <v>0</v>
      </c>
      <c r="R206" s="671"/>
      <c r="S206" s="682">
        <v>0</v>
      </c>
      <c r="T206" s="706"/>
      <c r="U206" s="242">
        <v>0</v>
      </c>
    </row>
    <row r="207" spans="1:21" ht="14.4" customHeight="1" x14ac:dyDescent="0.3">
      <c r="A207" s="680">
        <v>10</v>
      </c>
      <c r="B207" s="671" t="s">
        <v>551</v>
      </c>
      <c r="C207" s="671">
        <v>89301101</v>
      </c>
      <c r="D207" s="703" t="s">
        <v>4588</v>
      </c>
      <c r="E207" s="704" t="s">
        <v>2551</v>
      </c>
      <c r="F207" s="671" t="s">
        <v>2515</v>
      </c>
      <c r="G207" s="671" t="s">
        <v>2930</v>
      </c>
      <c r="H207" s="671" t="s">
        <v>550</v>
      </c>
      <c r="I207" s="671" t="s">
        <v>2934</v>
      </c>
      <c r="J207" s="671" t="s">
        <v>1264</v>
      </c>
      <c r="K207" s="671" t="s">
        <v>2935</v>
      </c>
      <c r="L207" s="705">
        <v>0</v>
      </c>
      <c r="M207" s="705">
        <v>0</v>
      </c>
      <c r="N207" s="671">
        <v>1</v>
      </c>
      <c r="O207" s="706">
        <v>0.5</v>
      </c>
      <c r="P207" s="705"/>
      <c r="Q207" s="682"/>
      <c r="R207" s="671"/>
      <c r="S207" s="682">
        <v>0</v>
      </c>
      <c r="T207" s="706"/>
      <c r="U207" s="242">
        <v>0</v>
      </c>
    </row>
    <row r="208" spans="1:21" ht="14.4" customHeight="1" x14ac:dyDescent="0.3">
      <c r="A208" s="680">
        <v>10</v>
      </c>
      <c r="B208" s="671" t="s">
        <v>551</v>
      </c>
      <c r="C208" s="671">
        <v>89301101</v>
      </c>
      <c r="D208" s="703" t="s">
        <v>4588</v>
      </c>
      <c r="E208" s="704" t="s">
        <v>2551</v>
      </c>
      <c r="F208" s="671" t="s">
        <v>2515</v>
      </c>
      <c r="G208" s="671" t="s">
        <v>2936</v>
      </c>
      <c r="H208" s="671" t="s">
        <v>817</v>
      </c>
      <c r="I208" s="671" t="s">
        <v>2937</v>
      </c>
      <c r="J208" s="671" t="s">
        <v>2938</v>
      </c>
      <c r="K208" s="671" t="s">
        <v>2939</v>
      </c>
      <c r="L208" s="705">
        <v>243.83</v>
      </c>
      <c r="M208" s="705">
        <v>243.83</v>
      </c>
      <c r="N208" s="671">
        <v>1</v>
      </c>
      <c r="O208" s="706">
        <v>1</v>
      </c>
      <c r="P208" s="705"/>
      <c r="Q208" s="682">
        <v>0</v>
      </c>
      <c r="R208" s="671"/>
      <c r="S208" s="682">
        <v>0</v>
      </c>
      <c r="T208" s="706"/>
      <c r="U208" s="242">
        <v>0</v>
      </c>
    </row>
    <row r="209" spans="1:21" ht="14.4" customHeight="1" x14ac:dyDescent="0.3">
      <c r="A209" s="680">
        <v>10</v>
      </c>
      <c r="B209" s="671" t="s">
        <v>551</v>
      </c>
      <c r="C209" s="671">
        <v>89301101</v>
      </c>
      <c r="D209" s="703" t="s">
        <v>4588</v>
      </c>
      <c r="E209" s="704" t="s">
        <v>2551</v>
      </c>
      <c r="F209" s="671" t="s">
        <v>2515</v>
      </c>
      <c r="G209" s="671" t="s">
        <v>2940</v>
      </c>
      <c r="H209" s="671" t="s">
        <v>550</v>
      </c>
      <c r="I209" s="671" t="s">
        <v>2941</v>
      </c>
      <c r="J209" s="671" t="s">
        <v>2942</v>
      </c>
      <c r="K209" s="671" t="s">
        <v>2943</v>
      </c>
      <c r="L209" s="705">
        <v>0</v>
      </c>
      <c r="M209" s="705">
        <v>0</v>
      </c>
      <c r="N209" s="671">
        <v>1</v>
      </c>
      <c r="O209" s="706">
        <v>1</v>
      </c>
      <c r="P209" s="705"/>
      <c r="Q209" s="682"/>
      <c r="R209" s="671"/>
      <c r="S209" s="682">
        <v>0</v>
      </c>
      <c r="T209" s="706"/>
      <c r="U209" s="242">
        <v>0</v>
      </c>
    </row>
    <row r="210" spans="1:21" ht="14.4" customHeight="1" x14ac:dyDescent="0.3">
      <c r="A210" s="680">
        <v>10</v>
      </c>
      <c r="B210" s="671" t="s">
        <v>551</v>
      </c>
      <c r="C210" s="671">
        <v>89301101</v>
      </c>
      <c r="D210" s="703" t="s">
        <v>4588</v>
      </c>
      <c r="E210" s="704" t="s">
        <v>2551</v>
      </c>
      <c r="F210" s="671" t="s">
        <v>2515</v>
      </c>
      <c r="G210" s="671" t="s">
        <v>2944</v>
      </c>
      <c r="H210" s="671" t="s">
        <v>550</v>
      </c>
      <c r="I210" s="671" t="s">
        <v>726</v>
      </c>
      <c r="J210" s="671" t="s">
        <v>727</v>
      </c>
      <c r="K210" s="671" t="s">
        <v>2443</v>
      </c>
      <c r="L210" s="705">
        <v>23.72</v>
      </c>
      <c r="M210" s="705">
        <v>23.72</v>
      </c>
      <c r="N210" s="671">
        <v>1</v>
      </c>
      <c r="O210" s="706">
        <v>0.5</v>
      </c>
      <c r="P210" s="705">
        <v>23.72</v>
      </c>
      <c r="Q210" s="682">
        <v>1</v>
      </c>
      <c r="R210" s="671">
        <v>1</v>
      </c>
      <c r="S210" s="682">
        <v>1</v>
      </c>
      <c r="T210" s="706">
        <v>0.5</v>
      </c>
      <c r="U210" s="242">
        <v>1</v>
      </c>
    </row>
    <row r="211" spans="1:21" ht="14.4" customHeight="1" x14ac:dyDescent="0.3">
      <c r="A211" s="680">
        <v>10</v>
      </c>
      <c r="B211" s="671" t="s">
        <v>551</v>
      </c>
      <c r="C211" s="671">
        <v>89301101</v>
      </c>
      <c r="D211" s="703" t="s">
        <v>4588</v>
      </c>
      <c r="E211" s="704" t="s">
        <v>2551</v>
      </c>
      <c r="F211" s="671" t="s">
        <v>2515</v>
      </c>
      <c r="G211" s="671" t="s">
        <v>2945</v>
      </c>
      <c r="H211" s="671" t="s">
        <v>550</v>
      </c>
      <c r="I211" s="671" t="s">
        <v>2161</v>
      </c>
      <c r="J211" s="671" t="s">
        <v>2162</v>
      </c>
      <c r="K211" s="671" t="s">
        <v>2946</v>
      </c>
      <c r="L211" s="705">
        <v>121.76</v>
      </c>
      <c r="M211" s="705">
        <v>121.76</v>
      </c>
      <c r="N211" s="671">
        <v>1</v>
      </c>
      <c r="O211" s="706">
        <v>0.5</v>
      </c>
      <c r="P211" s="705">
        <v>121.76</v>
      </c>
      <c r="Q211" s="682">
        <v>1</v>
      </c>
      <c r="R211" s="671">
        <v>1</v>
      </c>
      <c r="S211" s="682">
        <v>1</v>
      </c>
      <c r="T211" s="706">
        <v>0.5</v>
      </c>
      <c r="U211" s="242">
        <v>1</v>
      </c>
    </row>
    <row r="212" spans="1:21" ht="14.4" customHeight="1" x14ac:dyDescent="0.3">
      <c r="A212" s="680">
        <v>10</v>
      </c>
      <c r="B212" s="671" t="s">
        <v>551</v>
      </c>
      <c r="C212" s="671">
        <v>89301101</v>
      </c>
      <c r="D212" s="703" t="s">
        <v>4588</v>
      </c>
      <c r="E212" s="704" t="s">
        <v>2551</v>
      </c>
      <c r="F212" s="671" t="s">
        <v>2515</v>
      </c>
      <c r="G212" s="671" t="s">
        <v>2947</v>
      </c>
      <c r="H212" s="671" t="s">
        <v>817</v>
      </c>
      <c r="I212" s="671" t="s">
        <v>1562</v>
      </c>
      <c r="J212" s="671" t="s">
        <v>1563</v>
      </c>
      <c r="K212" s="671" t="s">
        <v>2475</v>
      </c>
      <c r="L212" s="705">
        <v>116.8</v>
      </c>
      <c r="M212" s="705">
        <v>233.6</v>
      </c>
      <c r="N212" s="671">
        <v>2</v>
      </c>
      <c r="O212" s="706">
        <v>0.5</v>
      </c>
      <c r="P212" s="705"/>
      <c r="Q212" s="682">
        <v>0</v>
      </c>
      <c r="R212" s="671"/>
      <c r="S212" s="682">
        <v>0</v>
      </c>
      <c r="T212" s="706"/>
      <c r="U212" s="242">
        <v>0</v>
      </c>
    </row>
    <row r="213" spans="1:21" ht="14.4" customHeight="1" x14ac:dyDescent="0.3">
      <c r="A213" s="680">
        <v>10</v>
      </c>
      <c r="B213" s="671" t="s">
        <v>551</v>
      </c>
      <c r="C213" s="671">
        <v>89301101</v>
      </c>
      <c r="D213" s="703" t="s">
        <v>4588</v>
      </c>
      <c r="E213" s="704" t="s">
        <v>2551</v>
      </c>
      <c r="F213" s="671" t="s">
        <v>2515</v>
      </c>
      <c r="G213" s="671" t="s">
        <v>2947</v>
      </c>
      <c r="H213" s="671" t="s">
        <v>817</v>
      </c>
      <c r="I213" s="671" t="s">
        <v>1523</v>
      </c>
      <c r="J213" s="671" t="s">
        <v>2460</v>
      </c>
      <c r="K213" s="671" t="s">
        <v>2456</v>
      </c>
      <c r="L213" s="705">
        <v>62.57</v>
      </c>
      <c r="M213" s="705">
        <v>125.14</v>
      </c>
      <c r="N213" s="671">
        <v>2</v>
      </c>
      <c r="O213" s="706">
        <v>0.5</v>
      </c>
      <c r="P213" s="705"/>
      <c r="Q213" s="682">
        <v>0</v>
      </c>
      <c r="R213" s="671"/>
      <c r="S213" s="682">
        <v>0</v>
      </c>
      <c r="T213" s="706"/>
      <c r="U213" s="242">
        <v>0</v>
      </c>
    </row>
    <row r="214" spans="1:21" ht="14.4" customHeight="1" x14ac:dyDescent="0.3">
      <c r="A214" s="680">
        <v>10</v>
      </c>
      <c r="B214" s="671" t="s">
        <v>551</v>
      </c>
      <c r="C214" s="671">
        <v>89301101</v>
      </c>
      <c r="D214" s="703" t="s">
        <v>4588</v>
      </c>
      <c r="E214" s="704" t="s">
        <v>2551</v>
      </c>
      <c r="F214" s="671" t="s">
        <v>2515</v>
      </c>
      <c r="G214" s="671" t="s">
        <v>2948</v>
      </c>
      <c r="H214" s="671" t="s">
        <v>550</v>
      </c>
      <c r="I214" s="671" t="s">
        <v>649</v>
      </c>
      <c r="J214" s="671" t="s">
        <v>650</v>
      </c>
      <c r="K214" s="671" t="s">
        <v>651</v>
      </c>
      <c r="L214" s="705">
        <v>132.34</v>
      </c>
      <c r="M214" s="705">
        <v>132.34</v>
      </c>
      <c r="N214" s="671">
        <v>1</v>
      </c>
      <c r="O214" s="706">
        <v>1</v>
      </c>
      <c r="P214" s="705"/>
      <c r="Q214" s="682">
        <v>0</v>
      </c>
      <c r="R214" s="671"/>
      <c r="S214" s="682">
        <v>0</v>
      </c>
      <c r="T214" s="706"/>
      <c r="U214" s="242">
        <v>0</v>
      </c>
    </row>
    <row r="215" spans="1:21" ht="14.4" customHeight="1" x14ac:dyDescent="0.3">
      <c r="A215" s="680">
        <v>10</v>
      </c>
      <c r="B215" s="671" t="s">
        <v>551</v>
      </c>
      <c r="C215" s="671">
        <v>89301101</v>
      </c>
      <c r="D215" s="703" t="s">
        <v>4588</v>
      </c>
      <c r="E215" s="704" t="s">
        <v>2551</v>
      </c>
      <c r="F215" s="671" t="s">
        <v>2515</v>
      </c>
      <c r="G215" s="671" t="s">
        <v>2949</v>
      </c>
      <c r="H215" s="671" t="s">
        <v>550</v>
      </c>
      <c r="I215" s="671" t="s">
        <v>2950</v>
      </c>
      <c r="J215" s="671" t="s">
        <v>2951</v>
      </c>
      <c r="K215" s="671" t="s">
        <v>2952</v>
      </c>
      <c r="L215" s="705">
        <v>0</v>
      </c>
      <c r="M215" s="705">
        <v>0</v>
      </c>
      <c r="N215" s="671">
        <v>2</v>
      </c>
      <c r="O215" s="706">
        <v>1.5</v>
      </c>
      <c r="P215" s="705"/>
      <c r="Q215" s="682"/>
      <c r="R215" s="671"/>
      <c r="S215" s="682">
        <v>0</v>
      </c>
      <c r="T215" s="706"/>
      <c r="U215" s="242">
        <v>0</v>
      </c>
    </row>
    <row r="216" spans="1:21" ht="14.4" customHeight="1" x14ac:dyDescent="0.3">
      <c r="A216" s="680">
        <v>10</v>
      </c>
      <c r="B216" s="671" t="s">
        <v>551</v>
      </c>
      <c r="C216" s="671">
        <v>89301101</v>
      </c>
      <c r="D216" s="703" t="s">
        <v>4588</v>
      </c>
      <c r="E216" s="704" t="s">
        <v>2551</v>
      </c>
      <c r="F216" s="671" t="s">
        <v>2515</v>
      </c>
      <c r="G216" s="671" t="s">
        <v>2953</v>
      </c>
      <c r="H216" s="671" t="s">
        <v>550</v>
      </c>
      <c r="I216" s="671" t="s">
        <v>2954</v>
      </c>
      <c r="J216" s="671" t="s">
        <v>2955</v>
      </c>
      <c r="K216" s="671" t="s">
        <v>2956</v>
      </c>
      <c r="L216" s="705">
        <v>810.99</v>
      </c>
      <c r="M216" s="705">
        <v>810.99</v>
      </c>
      <c r="N216" s="671">
        <v>1</v>
      </c>
      <c r="O216" s="706">
        <v>0.5</v>
      </c>
      <c r="P216" s="705">
        <v>810.99</v>
      </c>
      <c r="Q216" s="682">
        <v>1</v>
      </c>
      <c r="R216" s="671">
        <v>1</v>
      </c>
      <c r="S216" s="682">
        <v>1</v>
      </c>
      <c r="T216" s="706">
        <v>0.5</v>
      </c>
      <c r="U216" s="242">
        <v>1</v>
      </c>
    </row>
    <row r="217" spans="1:21" ht="14.4" customHeight="1" x14ac:dyDescent="0.3">
      <c r="A217" s="680">
        <v>10</v>
      </c>
      <c r="B217" s="671" t="s">
        <v>551</v>
      </c>
      <c r="C217" s="671">
        <v>89301101</v>
      </c>
      <c r="D217" s="703" t="s">
        <v>4588</v>
      </c>
      <c r="E217" s="704" t="s">
        <v>2551</v>
      </c>
      <c r="F217" s="671" t="s">
        <v>2515</v>
      </c>
      <c r="G217" s="671" t="s">
        <v>2953</v>
      </c>
      <c r="H217" s="671" t="s">
        <v>550</v>
      </c>
      <c r="I217" s="671" t="s">
        <v>2957</v>
      </c>
      <c r="J217" s="671" t="s">
        <v>2958</v>
      </c>
      <c r="K217" s="671" t="s">
        <v>2959</v>
      </c>
      <c r="L217" s="705">
        <v>540.22</v>
      </c>
      <c r="M217" s="705">
        <v>1080.44</v>
      </c>
      <c r="N217" s="671">
        <v>2</v>
      </c>
      <c r="O217" s="706">
        <v>0.5</v>
      </c>
      <c r="P217" s="705">
        <v>1080.44</v>
      </c>
      <c r="Q217" s="682">
        <v>1</v>
      </c>
      <c r="R217" s="671">
        <v>2</v>
      </c>
      <c r="S217" s="682">
        <v>1</v>
      </c>
      <c r="T217" s="706">
        <v>0.5</v>
      </c>
      <c r="U217" s="242">
        <v>1</v>
      </c>
    </row>
    <row r="218" spans="1:21" ht="14.4" customHeight="1" x14ac:dyDescent="0.3">
      <c r="A218" s="680">
        <v>10</v>
      </c>
      <c r="B218" s="671" t="s">
        <v>551</v>
      </c>
      <c r="C218" s="671">
        <v>89301101</v>
      </c>
      <c r="D218" s="703" t="s">
        <v>4588</v>
      </c>
      <c r="E218" s="704" t="s">
        <v>2551</v>
      </c>
      <c r="F218" s="671" t="s">
        <v>2515</v>
      </c>
      <c r="G218" s="671" t="s">
        <v>2953</v>
      </c>
      <c r="H218" s="671" t="s">
        <v>550</v>
      </c>
      <c r="I218" s="671" t="s">
        <v>2960</v>
      </c>
      <c r="J218" s="671" t="s">
        <v>2955</v>
      </c>
      <c r="K218" s="671" t="s">
        <v>2956</v>
      </c>
      <c r="L218" s="705">
        <v>810.99</v>
      </c>
      <c r="M218" s="705">
        <v>810.99</v>
      </c>
      <c r="N218" s="671">
        <v>1</v>
      </c>
      <c r="O218" s="706">
        <v>0.5</v>
      </c>
      <c r="P218" s="705">
        <v>810.99</v>
      </c>
      <c r="Q218" s="682">
        <v>1</v>
      </c>
      <c r="R218" s="671">
        <v>1</v>
      </c>
      <c r="S218" s="682">
        <v>1</v>
      </c>
      <c r="T218" s="706">
        <v>0.5</v>
      </c>
      <c r="U218" s="242">
        <v>1</v>
      </c>
    </row>
    <row r="219" spans="1:21" ht="14.4" customHeight="1" x14ac:dyDescent="0.3">
      <c r="A219" s="680">
        <v>10</v>
      </c>
      <c r="B219" s="671" t="s">
        <v>551</v>
      </c>
      <c r="C219" s="671">
        <v>89301101</v>
      </c>
      <c r="D219" s="703" t="s">
        <v>4588</v>
      </c>
      <c r="E219" s="704" t="s">
        <v>2551</v>
      </c>
      <c r="F219" s="671" t="s">
        <v>2515</v>
      </c>
      <c r="G219" s="671" t="s">
        <v>2953</v>
      </c>
      <c r="H219" s="671" t="s">
        <v>550</v>
      </c>
      <c r="I219" s="671" t="s">
        <v>2961</v>
      </c>
      <c r="J219" s="671" t="s">
        <v>2962</v>
      </c>
      <c r="K219" s="671" t="s">
        <v>2963</v>
      </c>
      <c r="L219" s="705">
        <v>344.25</v>
      </c>
      <c r="M219" s="705">
        <v>688.5</v>
      </c>
      <c r="N219" s="671">
        <v>2</v>
      </c>
      <c r="O219" s="706">
        <v>0.5</v>
      </c>
      <c r="P219" s="705">
        <v>688.5</v>
      </c>
      <c r="Q219" s="682">
        <v>1</v>
      </c>
      <c r="R219" s="671">
        <v>2</v>
      </c>
      <c r="S219" s="682">
        <v>1</v>
      </c>
      <c r="T219" s="706">
        <v>0.5</v>
      </c>
      <c r="U219" s="242">
        <v>1</v>
      </c>
    </row>
    <row r="220" spans="1:21" ht="14.4" customHeight="1" x14ac:dyDescent="0.3">
      <c r="A220" s="680">
        <v>10</v>
      </c>
      <c r="B220" s="671" t="s">
        <v>551</v>
      </c>
      <c r="C220" s="671">
        <v>89301101</v>
      </c>
      <c r="D220" s="703" t="s">
        <v>4588</v>
      </c>
      <c r="E220" s="704" t="s">
        <v>2551</v>
      </c>
      <c r="F220" s="671" t="s">
        <v>2515</v>
      </c>
      <c r="G220" s="671" t="s">
        <v>2964</v>
      </c>
      <c r="H220" s="671" t="s">
        <v>550</v>
      </c>
      <c r="I220" s="671" t="s">
        <v>1182</v>
      </c>
      <c r="J220" s="671" t="s">
        <v>1183</v>
      </c>
      <c r="K220" s="671" t="s">
        <v>1184</v>
      </c>
      <c r="L220" s="705">
        <v>153.52000000000001</v>
      </c>
      <c r="M220" s="705">
        <v>153.52000000000001</v>
      </c>
      <c r="N220" s="671">
        <v>1</v>
      </c>
      <c r="O220" s="706">
        <v>0.5</v>
      </c>
      <c r="P220" s="705"/>
      <c r="Q220" s="682">
        <v>0</v>
      </c>
      <c r="R220" s="671"/>
      <c r="S220" s="682">
        <v>0</v>
      </c>
      <c r="T220" s="706"/>
      <c r="U220" s="242">
        <v>0</v>
      </c>
    </row>
    <row r="221" spans="1:21" ht="14.4" customHeight="1" x14ac:dyDescent="0.3">
      <c r="A221" s="680">
        <v>10</v>
      </c>
      <c r="B221" s="671" t="s">
        <v>551</v>
      </c>
      <c r="C221" s="671">
        <v>89301101</v>
      </c>
      <c r="D221" s="703" t="s">
        <v>4588</v>
      </c>
      <c r="E221" s="704" t="s">
        <v>2551</v>
      </c>
      <c r="F221" s="671" t="s">
        <v>2515</v>
      </c>
      <c r="G221" s="671" t="s">
        <v>2746</v>
      </c>
      <c r="H221" s="671" t="s">
        <v>550</v>
      </c>
      <c r="I221" s="671" t="s">
        <v>2965</v>
      </c>
      <c r="J221" s="671" t="s">
        <v>979</v>
      </c>
      <c r="K221" s="671" t="s">
        <v>2966</v>
      </c>
      <c r="L221" s="705">
        <v>0</v>
      </c>
      <c r="M221" s="705">
        <v>0</v>
      </c>
      <c r="N221" s="671">
        <v>1</v>
      </c>
      <c r="O221" s="706">
        <v>0.5</v>
      </c>
      <c r="P221" s="705"/>
      <c r="Q221" s="682"/>
      <c r="R221" s="671"/>
      <c r="S221" s="682">
        <v>0</v>
      </c>
      <c r="T221" s="706"/>
      <c r="U221" s="242">
        <v>0</v>
      </c>
    </row>
    <row r="222" spans="1:21" ht="14.4" customHeight="1" x14ac:dyDescent="0.3">
      <c r="A222" s="680">
        <v>10</v>
      </c>
      <c r="B222" s="671" t="s">
        <v>551</v>
      </c>
      <c r="C222" s="671">
        <v>89301101</v>
      </c>
      <c r="D222" s="703" t="s">
        <v>4588</v>
      </c>
      <c r="E222" s="704" t="s">
        <v>2551</v>
      </c>
      <c r="F222" s="671" t="s">
        <v>2515</v>
      </c>
      <c r="G222" s="671" t="s">
        <v>2746</v>
      </c>
      <c r="H222" s="671" t="s">
        <v>550</v>
      </c>
      <c r="I222" s="671" t="s">
        <v>2747</v>
      </c>
      <c r="J222" s="671" t="s">
        <v>2748</v>
      </c>
      <c r="K222" s="671" t="s">
        <v>1235</v>
      </c>
      <c r="L222" s="705">
        <v>314.89999999999998</v>
      </c>
      <c r="M222" s="705">
        <v>629.79999999999995</v>
      </c>
      <c r="N222" s="671">
        <v>2</v>
      </c>
      <c r="O222" s="706">
        <v>2</v>
      </c>
      <c r="P222" s="705">
        <v>629.79999999999995</v>
      </c>
      <c r="Q222" s="682">
        <v>1</v>
      </c>
      <c r="R222" s="671">
        <v>2</v>
      </c>
      <c r="S222" s="682">
        <v>1</v>
      </c>
      <c r="T222" s="706">
        <v>2</v>
      </c>
      <c r="U222" s="242">
        <v>1</v>
      </c>
    </row>
    <row r="223" spans="1:21" ht="14.4" customHeight="1" x14ac:dyDescent="0.3">
      <c r="A223" s="680">
        <v>10</v>
      </c>
      <c r="B223" s="671" t="s">
        <v>551</v>
      </c>
      <c r="C223" s="671">
        <v>89301101</v>
      </c>
      <c r="D223" s="703" t="s">
        <v>4588</v>
      </c>
      <c r="E223" s="704" t="s">
        <v>2551</v>
      </c>
      <c r="F223" s="671" t="s">
        <v>2515</v>
      </c>
      <c r="G223" s="671" t="s">
        <v>2746</v>
      </c>
      <c r="H223" s="671" t="s">
        <v>550</v>
      </c>
      <c r="I223" s="671" t="s">
        <v>1234</v>
      </c>
      <c r="J223" s="671" t="s">
        <v>979</v>
      </c>
      <c r="K223" s="671" t="s">
        <v>2967</v>
      </c>
      <c r="L223" s="705">
        <v>314.89999999999998</v>
      </c>
      <c r="M223" s="705">
        <v>314.89999999999998</v>
      </c>
      <c r="N223" s="671">
        <v>1</v>
      </c>
      <c r="O223" s="706">
        <v>1</v>
      </c>
      <c r="P223" s="705"/>
      <c r="Q223" s="682">
        <v>0</v>
      </c>
      <c r="R223" s="671"/>
      <c r="S223" s="682">
        <v>0</v>
      </c>
      <c r="T223" s="706"/>
      <c r="U223" s="242">
        <v>0</v>
      </c>
    </row>
    <row r="224" spans="1:21" ht="14.4" customHeight="1" x14ac:dyDescent="0.3">
      <c r="A224" s="680">
        <v>10</v>
      </c>
      <c r="B224" s="671" t="s">
        <v>551</v>
      </c>
      <c r="C224" s="671">
        <v>89301101</v>
      </c>
      <c r="D224" s="703" t="s">
        <v>4588</v>
      </c>
      <c r="E224" s="704" t="s">
        <v>2551</v>
      </c>
      <c r="F224" s="671" t="s">
        <v>2515</v>
      </c>
      <c r="G224" s="671" t="s">
        <v>2968</v>
      </c>
      <c r="H224" s="671" t="s">
        <v>817</v>
      </c>
      <c r="I224" s="671" t="s">
        <v>2969</v>
      </c>
      <c r="J224" s="671" t="s">
        <v>2970</v>
      </c>
      <c r="K224" s="671" t="s">
        <v>2971</v>
      </c>
      <c r="L224" s="705">
        <v>189.56</v>
      </c>
      <c r="M224" s="705">
        <v>379.12</v>
      </c>
      <c r="N224" s="671">
        <v>2</v>
      </c>
      <c r="O224" s="706">
        <v>1</v>
      </c>
      <c r="P224" s="705">
        <v>379.12</v>
      </c>
      <c r="Q224" s="682">
        <v>1</v>
      </c>
      <c r="R224" s="671">
        <v>2</v>
      </c>
      <c r="S224" s="682">
        <v>1</v>
      </c>
      <c r="T224" s="706">
        <v>1</v>
      </c>
      <c r="U224" s="242">
        <v>1</v>
      </c>
    </row>
    <row r="225" spans="1:21" ht="14.4" customHeight="1" x14ac:dyDescent="0.3">
      <c r="A225" s="680">
        <v>10</v>
      </c>
      <c r="B225" s="671" t="s">
        <v>551</v>
      </c>
      <c r="C225" s="671">
        <v>89301101</v>
      </c>
      <c r="D225" s="703" t="s">
        <v>4588</v>
      </c>
      <c r="E225" s="704" t="s">
        <v>2551</v>
      </c>
      <c r="F225" s="671" t="s">
        <v>2515</v>
      </c>
      <c r="G225" s="671" t="s">
        <v>2968</v>
      </c>
      <c r="H225" s="671" t="s">
        <v>817</v>
      </c>
      <c r="I225" s="671" t="s">
        <v>1471</v>
      </c>
      <c r="J225" s="671" t="s">
        <v>1472</v>
      </c>
      <c r="K225" s="671" t="s">
        <v>1473</v>
      </c>
      <c r="L225" s="705">
        <v>105.31</v>
      </c>
      <c r="M225" s="705">
        <v>1579.65</v>
      </c>
      <c r="N225" s="671">
        <v>15</v>
      </c>
      <c r="O225" s="706">
        <v>1</v>
      </c>
      <c r="P225" s="705">
        <v>1579.65</v>
      </c>
      <c r="Q225" s="682">
        <v>1</v>
      </c>
      <c r="R225" s="671">
        <v>15</v>
      </c>
      <c r="S225" s="682">
        <v>1</v>
      </c>
      <c r="T225" s="706">
        <v>1</v>
      </c>
      <c r="U225" s="242">
        <v>1</v>
      </c>
    </row>
    <row r="226" spans="1:21" ht="14.4" customHeight="1" x14ac:dyDescent="0.3">
      <c r="A226" s="680">
        <v>10</v>
      </c>
      <c r="B226" s="671" t="s">
        <v>551</v>
      </c>
      <c r="C226" s="671">
        <v>89301101</v>
      </c>
      <c r="D226" s="703" t="s">
        <v>4588</v>
      </c>
      <c r="E226" s="704" t="s">
        <v>2551</v>
      </c>
      <c r="F226" s="671" t="s">
        <v>2515</v>
      </c>
      <c r="G226" s="671" t="s">
        <v>2968</v>
      </c>
      <c r="H226" s="671" t="s">
        <v>817</v>
      </c>
      <c r="I226" s="671" t="s">
        <v>2972</v>
      </c>
      <c r="J226" s="671" t="s">
        <v>2973</v>
      </c>
      <c r="K226" s="671" t="s">
        <v>2974</v>
      </c>
      <c r="L226" s="705">
        <v>84.19</v>
      </c>
      <c r="M226" s="705">
        <v>1683.8</v>
      </c>
      <c r="N226" s="671">
        <v>20</v>
      </c>
      <c r="O226" s="706">
        <v>0.5</v>
      </c>
      <c r="P226" s="705">
        <v>1683.8</v>
      </c>
      <c r="Q226" s="682">
        <v>1</v>
      </c>
      <c r="R226" s="671">
        <v>20</v>
      </c>
      <c r="S226" s="682">
        <v>1</v>
      </c>
      <c r="T226" s="706">
        <v>0.5</v>
      </c>
      <c r="U226" s="242">
        <v>1</v>
      </c>
    </row>
    <row r="227" spans="1:21" ht="14.4" customHeight="1" x14ac:dyDescent="0.3">
      <c r="A227" s="680">
        <v>10</v>
      </c>
      <c r="B227" s="671" t="s">
        <v>551</v>
      </c>
      <c r="C227" s="671">
        <v>89301101</v>
      </c>
      <c r="D227" s="703" t="s">
        <v>4588</v>
      </c>
      <c r="E227" s="704" t="s">
        <v>2551</v>
      </c>
      <c r="F227" s="671" t="s">
        <v>2515</v>
      </c>
      <c r="G227" s="671" t="s">
        <v>2968</v>
      </c>
      <c r="H227" s="671" t="s">
        <v>817</v>
      </c>
      <c r="I227" s="671" t="s">
        <v>2975</v>
      </c>
      <c r="J227" s="671" t="s">
        <v>2976</v>
      </c>
      <c r="K227" s="671" t="s">
        <v>2974</v>
      </c>
      <c r="L227" s="705">
        <v>84.19</v>
      </c>
      <c r="M227" s="705">
        <v>1683.8</v>
      </c>
      <c r="N227" s="671">
        <v>20</v>
      </c>
      <c r="O227" s="706">
        <v>0.5</v>
      </c>
      <c r="P227" s="705">
        <v>1683.8</v>
      </c>
      <c r="Q227" s="682">
        <v>1</v>
      </c>
      <c r="R227" s="671">
        <v>20</v>
      </c>
      <c r="S227" s="682">
        <v>1</v>
      </c>
      <c r="T227" s="706">
        <v>0.5</v>
      </c>
      <c r="U227" s="242">
        <v>1</v>
      </c>
    </row>
    <row r="228" spans="1:21" ht="14.4" customHeight="1" x14ac:dyDescent="0.3">
      <c r="A228" s="680">
        <v>10</v>
      </c>
      <c r="B228" s="671" t="s">
        <v>551</v>
      </c>
      <c r="C228" s="671">
        <v>89301101</v>
      </c>
      <c r="D228" s="703" t="s">
        <v>4588</v>
      </c>
      <c r="E228" s="704" t="s">
        <v>2551</v>
      </c>
      <c r="F228" s="671" t="s">
        <v>2515</v>
      </c>
      <c r="G228" s="671" t="s">
        <v>2968</v>
      </c>
      <c r="H228" s="671" t="s">
        <v>817</v>
      </c>
      <c r="I228" s="671" t="s">
        <v>2977</v>
      </c>
      <c r="J228" s="671" t="s">
        <v>2978</v>
      </c>
      <c r="K228" s="671" t="s">
        <v>2974</v>
      </c>
      <c r="L228" s="705">
        <v>84.19</v>
      </c>
      <c r="M228" s="705">
        <v>841.9</v>
      </c>
      <c r="N228" s="671">
        <v>10</v>
      </c>
      <c r="O228" s="706">
        <v>1</v>
      </c>
      <c r="P228" s="705">
        <v>841.9</v>
      </c>
      <c r="Q228" s="682">
        <v>1</v>
      </c>
      <c r="R228" s="671">
        <v>10</v>
      </c>
      <c r="S228" s="682">
        <v>1</v>
      </c>
      <c r="T228" s="706">
        <v>1</v>
      </c>
      <c r="U228" s="242">
        <v>1</v>
      </c>
    </row>
    <row r="229" spans="1:21" ht="14.4" customHeight="1" x14ac:dyDescent="0.3">
      <c r="A229" s="680">
        <v>10</v>
      </c>
      <c r="B229" s="671" t="s">
        <v>551</v>
      </c>
      <c r="C229" s="671">
        <v>89301101</v>
      </c>
      <c r="D229" s="703" t="s">
        <v>4588</v>
      </c>
      <c r="E229" s="704" t="s">
        <v>2551</v>
      </c>
      <c r="F229" s="671" t="s">
        <v>2515</v>
      </c>
      <c r="G229" s="671" t="s">
        <v>2865</v>
      </c>
      <c r="H229" s="671" t="s">
        <v>550</v>
      </c>
      <c r="I229" s="671" t="s">
        <v>1355</v>
      </c>
      <c r="J229" s="671" t="s">
        <v>2868</v>
      </c>
      <c r="K229" s="671" t="s">
        <v>2869</v>
      </c>
      <c r="L229" s="705">
        <v>91.52</v>
      </c>
      <c r="M229" s="705">
        <v>183.04</v>
      </c>
      <c r="N229" s="671">
        <v>2</v>
      </c>
      <c r="O229" s="706">
        <v>0.5</v>
      </c>
      <c r="P229" s="705"/>
      <c r="Q229" s="682">
        <v>0</v>
      </c>
      <c r="R229" s="671"/>
      <c r="S229" s="682">
        <v>0</v>
      </c>
      <c r="T229" s="706"/>
      <c r="U229" s="242">
        <v>0</v>
      </c>
    </row>
    <row r="230" spans="1:21" ht="14.4" customHeight="1" x14ac:dyDescent="0.3">
      <c r="A230" s="680">
        <v>10</v>
      </c>
      <c r="B230" s="671" t="s">
        <v>551</v>
      </c>
      <c r="C230" s="671">
        <v>89301101</v>
      </c>
      <c r="D230" s="703" t="s">
        <v>4588</v>
      </c>
      <c r="E230" s="704" t="s">
        <v>2551</v>
      </c>
      <c r="F230" s="671" t="s">
        <v>2515</v>
      </c>
      <c r="G230" s="671" t="s">
        <v>2979</v>
      </c>
      <c r="H230" s="671" t="s">
        <v>817</v>
      </c>
      <c r="I230" s="671" t="s">
        <v>2980</v>
      </c>
      <c r="J230" s="671" t="s">
        <v>2981</v>
      </c>
      <c r="K230" s="671" t="s">
        <v>2982</v>
      </c>
      <c r="L230" s="705">
        <v>36.520000000000003</v>
      </c>
      <c r="M230" s="705">
        <v>36.520000000000003</v>
      </c>
      <c r="N230" s="671">
        <v>1</v>
      </c>
      <c r="O230" s="706">
        <v>0.5</v>
      </c>
      <c r="P230" s="705"/>
      <c r="Q230" s="682">
        <v>0</v>
      </c>
      <c r="R230" s="671"/>
      <c r="S230" s="682">
        <v>0</v>
      </c>
      <c r="T230" s="706"/>
      <c r="U230" s="242">
        <v>0</v>
      </c>
    </row>
    <row r="231" spans="1:21" ht="14.4" customHeight="1" x14ac:dyDescent="0.3">
      <c r="A231" s="680">
        <v>10</v>
      </c>
      <c r="B231" s="671" t="s">
        <v>551</v>
      </c>
      <c r="C231" s="671">
        <v>89301101</v>
      </c>
      <c r="D231" s="703" t="s">
        <v>4588</v>
      </c>
      <c r="E231" s="704" t="s">
        <v>2551</v>
      </c>
      <c r="F231" s="671" t="s">
        <v>2515</v>
      </c>
      <c r="G231" s="671" t="s">
        <v>2895</v>
      </c>
      <c r="H231" s="671" t="s">
        <v>550</v>
      </c>
      <c r="I231" s="671" t="s">
        <v>2983</v>
      </c>
      <c r="J231" s="671" t="s">
        <v>719</v>
      </c>
      <c r="K231" s="671" t="s">
        <v>2984</v>
      </c>
      <c r="L231" s="705">
        <v>74.930000000000007</v>
      </c>
      <c r="M231" s="705">
        <v>224.79000000000002</v>
      </c>
      <c r="N231" s="671">
        <v>3</v>
      </c>
      <c r="O231" s="706">
        <v>2.5</v>
      </c>
      <c r="P231" s="705">
        <v>149.86000000000001</v>
      </c>
      <c r="Q231" s="682">
        <v>0.66666666666666663</v>
      </c>
      <c r="R231" s="671">
        <v>2</v>
      </c>
      <c r="S231" s="682">
        <v>0.66666666666666663</v>
      </c>
      <c r="T231" s="706">
        <v>1.5</v>
      </c>
      <c r="U231" s="242">
        <v>0.6</v>
      </c>
    </row>
    <row r="232" spans="1:21" ht="14.4" customHeight="1" x14ac:dyDescent="0.3">
      <c r="A232" s="680">
        <v>10</v>
      </c>
      <c r="B232" s="671" t="s">
        <v>551</v>
      </c>
      <c r="C232" s="671">
        <v>89301101</v>
      </c>
      <c r="D232" s="703" t="s">
        <v>4588</v>
      </c>
      <c r="E232" s="704" t="s">
        <v>2551</v>
      </c>
      <c r="F232" s="671" t="s">
        <v>2515</v>
      </c>
      <c r="G232" s="671" t="s">
        <v>2873</v>
      </c>
      <c r="H232" s="671" t="s">
        <v>817</v>
      </c>
      <c r="I232" s="671" t="s">
        <v>1454</v>
      </c>
      <c r="J232" s="671" t="s">
        <v>2468</v>
      </c>
      <c r="K232" s="671" t="s">
        <v>2469</v>
      </c>
      <c r="L232" s="705">
        <v>201.75</v>
      </c>
      <c r="M232" s="705">
        <v>201.75</v>
      </c>
      <c r="N232" s="671">
        <v>1</v>
      </c>
      <c r="O232" s="706">
        <v>0.5</v>
      </c>
      <c r="P232" s="705"/>
      <c r="Q232" s="682">
        <v>0</v>
      </c>
      <c r="R232" s="671"/>
      <c r="S232" s="682">
        <v>0</v>
      </c>
      <c r="T232" s="706"/>
      <c r="U232" s="242">
        <v>0</v>
      </c>
    </row>
    <row r="233" spans="1:21" ht="14.4" customHeight="1" x14ac:dyDescent="0.3">
      <c r="A233" s="680">
        <v>10</v>
      </c>
      <c r="B233" s="671" t="s">
        <v>551</v>
      </c>
      <c r="C233" s="671">
        <v>89301101</v>
      </c>
      <c r="D233" s="703" t="s">
        <v>4588</v>
      </c>
      <c r="E233" s="704" t="s">
        <v>2551</v>
      </c>
      <c r="F233" s="671" t="s">
        <v>2515</v>
      </c>
      <c r="G233" s="671" t="s">
        <v>2985</v>
      </c>
      <c r="H233" s="671" t="s">
        <v>550</v>
      </c>
      <c r="I233" s="671" t="s">
        <v>2986</v>
      </c>
      <c r="J233" s="671" t="s">
        <v>2987</v>
      </c>
      <c r="K233" s="671" t="s">
        <v>2988</v>
      </c>
      <c r="L233" s="705">
        <v>0</v>
      </c>
      <c r="M233" s="705">
        <v>0</v>
      </c>
      <c r="N233" s="671">
        <v>1</v>
      </c>
      <c r="O233" s="706">
        <v>1</v>
      </c>
      <c r="P233" s="705"/>
      <c r="Q233" s="682"/>
      <c r="R233" s="671"/>
      <c r="S233" s="682">
        <v>0</v>
      </c>
      <c r="T233" s="706"/>
      <c r="U233" s="242">
        <v>0</v>
      </c>
    </row>
    <row r="234" spans="1:21" ht="14.4" customHeight="1" x14ac:dyDescent="0.3">
      <c r="A234" s="680">
        <v>10</v>
      </c>
      <c r="B234" s="671" t="s">
        <v>551</v>
      </c>
      <c r="C234" s="671">
        <v>89301101</v>
      </c>
      <c r="D234" s="703" t="s">
        <v>4588</v>
      </c>
      <c r="E234" s="704" t="s">
        <v>2551</v>
      </c>
      <c r="F234" s="671" t="s">
        <v>2515</v>
      </c>
      <c r="G234" s="671" t="s">
        <v>2658</v>
      </c>
      <c r="H234" s="671" t="s">
        <v>550</v>
      </c>
      <c r="I234" s="671" t="s">
        <v>904</v>
      </c>
      <c r="J234" s="671" t="s">
        <v>905</v>
      </c>
      <c r="K234" s="671" t="s">
        <v>2659</v>
      </c>
      <c r="L234" s="705">
        <v>38.65</v>
      </c>
      <c r="M234" s="705">
        <v>38.65</v>
      </c>
      <c r="N234" s="671">
        <v>1</v>
      </c>
      <c r="O234" s="706">
        <v>1</v>
      </c>
      <c r="P234" s="705">
        <v>38.65</v>
      </c>
      <c r="Q234" s="682">
        <v>1</v>
      </c>
      <c r="R234" s="671">
        <v>1</v>
      </c>
      <c r="S234" s="682">
        <v>1</v>
      </c>
      <c r="T234" s="706">
        <v>1</v>
      </c>
      <c r="U234" s="242">
        <v>1</v>
      </c>
    </row>
    <row r="235" spans="1:21" ht="14.4" customHeight="1" x14ac:dyDescent="0.3">
      <c r="A235" s="680">
        <v>10</v>
      </c>
      <c r="B235" s="671" t="s">
        <v>551</v>
      </c>
      <c r="C235" s="671">
        <v>89301101</v>
      </c>
      <c r="D235" s="703" t="s">
        <v>4588</v>
      </c>
      <c r="E235" s="704" t="s">
        <v>2552</v>
      </c>
      <c r="F235" s="671" t="s">
        <v>2515</v>
      </c>
      <c r="G235" s="671" t="s">
        <v>2870</v>
      </c>
      <c r="H235" s="671" t="s">
        <v>550</v>
      </c>
      <c r="I235" s="671" t="s">
        <v>2989</v>
      </c>
      <c r="J235" s="671" t="s">
        <v>1098</v>
      </c>
      <c r="K235" s="671" t="s">
        <v>2990</v>
      </c>
      <c r="L235" s="705">
        <v>423.57</v>
      </c>
      <c r="M235" s="705">
        <v>1270.71</v>
      </c>
      <c r="N235" s="671">
        <v>3</v>
      </c>
      <c r="O235" s="706">
        <v>0.5</v>
      </c>
      <c r="P235" s="705"/>
      <c r="Q235" s="682">
        <v>0</v>
      </c>
      <c r="R235" s="671"/>
      <c r="S235" s="682">
        <v>0</v>
      </c>
      <c r="T235" s="706"/>
      <c r="U235" s="242">
        <v>0</v>
      </c>
    </row>
    <row r="236" spans="1:21" ht="14.4" customHeight="1" x14ac:dyDescent="0.3">
      <c r="A236" s="680">
        <v>10</v>
      </c>
      <c r="B236" s="671" t="s">
        <v>551</v>
      </c>
      <c r="C236" s="671">
        <v>89301101</v>
      </c>
      <c r="D236" s="703" t="s">
        <v>4588</v>
      </c>
      <c r="E236" s="704" t="s">
        <v>2552</v>
      </c>
      <c r="F236" s="671" t="s">
        <v>2515</v>
      </c>
      <c r="G236" s="671" t="s">
        <v>2749</v>
      </c>
      <c r="H236" s="671" t="s">
        <v>550</v>
      </c>
      <c r="I236" s="671" t="s">
        <v>912</v>
      </c>
      <c r="J236" s="671" t="s">
        <v>913</v>
      </c>
      <c r="K236" s="671" t="s">
        <v>2991</v>
      </c>
      <c r="L236" s="705">
        <v>13.38</v>
      </c>
      <c r="M236" s="705">
        <v>13.38</v>
      </c>
      <c r="N236" s="671">
        <v>1</v>
      </c>
      <c r="O236" s="706">
        <v>0.5</v>
      </c>
      <c r="P236" s="705"/>
      <c r="Q236" s="682">
        <v>0</v>
      </c>
      <c r="R236" s="671"/>
      <c r="S236" s="682">
        <v>0</v>
      </c>
      <c r="T236" s="706"/>
      <c r="U236" s="242">
        <v>0</v>
      </c>
    </row>
    <row r="237" spans="1:21" ht="14.4" customHeight="1" x14ac:dyDescent="0.3">
      <c r="A237" s="680">
        <v>10</v>
      </c>
      <c r="B237" s="671" t="s">
        <v>551</v>
      </c>
      <c r="C237" s="671">
        <v>89301101</v>
      </c>
      <c r="D237" s="703" t="s">
        <v>4588</v>
      </c>
      <c r="E237" s="704" t="s">
        <v>2553</v>
      </c>
      <c r="F237" s="671" t="s">
        <v>2515</v>
      </c>
      <c r="G237" s="671" t="s">
        <v>2940</v>
      </c>
      <c r="H237" s="671" t="s">
        <v>550</v>
      </c>
      <c r="I237" s="671" t="s">
        <v>2992</v>
      </c>
      <c r="J237" s="671" t="s">
        <v>2942</v>
      </c>
      <c r="K237" s="671" t="s">
        <v>2993</v>
      </c>
      <c r="L237" s="705">
        <v>0</v>
      </c>
      <c r="M237" s="705">
        <v>0</v>
      </c>
      <c r="N237" s="671">
        <v>1</v>
      </c>
      <c r="O237" s="706">
        <v>1</v>
      </c>
      <c r="P237" s="705"/>
      <c r="Q237" s="682"/>
      <c r="R237" s="671"/>
      <c r="S237" s="682">
        <v>0</v>
      </c>
      <c r="T237" s="706"/>
      <c r="U237" s="242">
        <v>0</v>
      </c>
    </row>
    <row r="238" spans="1:21" ht="14.4" customHeight="1" x14ac:dyDescent="0.3">
      <c r="A238" s="680">
        <v>10</v>
      </c>
      <c r="B238" s="671" t="s">
        <v>551</v>
      </c>
      <c r="C238" s="671">
        <v>89301101</v>
      </c>
      <c r="D238" s="703" t="s">
        <v>4588</v>
      </c>
      <c r="E238" s="704" t="s">
        <v>2553</v>
      </c>
      <c r="F238" s="671" t="s">
        <v>2515</v>
      </c>
      <c r="G238" s="671" t="s">
        <v>2660</v>
      </c>
      <c r="H238" s="671" t="s">
        <v>550</v>
      </c>
      <c r="I238" s="671" t="s">
        <v>878</v>
      </c>
      <c r="J238" s="671" t="s">
        <v>879</v>
      </c>
      <c r="K238" s="671" t="s">
        <v>2661</v>
      </c>
      <c r="L238" s="705">
        <v>38.65</v>
      </c>
      <c r="M238" s="705">
        <v>77.3</v>
      </c>
      <c r="N238" s="671">
        <v>2</v>
      </c>
      <c r="O238" s="706">
        <v>2</v>
      </c>
      <c r="P238" s="705"/>
      <c r="Q238" s="682">
        <v>0</v>
      </c>
      <c r="R238" s="671"/>
      <c r="S238" s="682">
        <v>0</v>
      </c>
      <c r="T238" s="706"/>
      <c r="U238" s="242">
        <v>0</v>
      </c>
    </row>
    <row r="239" spans="1:21" ht="14.4" customHeight="1" x14ac:dyDescent="0.3">
      <c r="A239" s="680">
        <v>10</v>
      </c>
      <c r="B239" s="671" t="s">
        <v>551</v>
      </c>
      <c r="C239" s="671">
        <v>89301101</v>
      </c>
      <c r="D239" s="703" t="s">
        <v>4588</v>
      </c>
      <c r="E239" s="704" t="s">
        <v>2553</v>
      </c>
      <c r="F239" s="671" t="s">
        <v>2517</v>
      </c>
      <c r="G239" s="671" t="s">
        <v>2994</v>
      </c>
      <c r="H239" s="671" t="s">
        <v>550</v>
      </c>
      <c r="I239" s="671" t="s">
        <v>2995</v>
      </c>
      <c r="J239" s="671" t="s">
        <v>2996</v>
      </c>
      <c r="K239" s="671" t="s">
        <v>2997</v>
      </c>
      <c r="L239" s="705">
        <v>500</v>
      </c>
      <c r="M239" s="705">
        <v>1500</v>
      </c>
      <c r="N239" s="671">
        <v>3</v>
      </c>
      <c r="O239" s="706">
        <v>3</v>
      </c>
      <c r="P239" s="705">
        <v>1500</v>
      </c>
      <c r="Q239" s="682">
        <v>1</v>
      </c>
      <c r="R239" s="671">
        <v>3</v>
      </c>
      <c r="S239" s="682">
        <v>1</v>
      </c>
      <c r="T239" s="706">
        <v>3</v>
      </c>
      <c r="U239" s="242">
        <v>1</v>
      </c>
    </row>
    <row r="240" spans="1:21" ht="14.4" customHeight="1" x14ac:dyDescent="0.3">
      <c r="A240" s="680">
        <v>10</v>
      </c>
      <c r="B240" s="671" t="s">
        <v>551</v>
      </c>
      <c r="C240" s="671">
        <v>89301101</v>
      </c>
      <c r="D240" s="703" t="s">
        <v>4588</v>
      </c>
      <c r="E240" s="704" t="s">
        <v>2556</v>
      </c>
      <c r="F240" s="671" t="s">
        <v>2515</v>
      </c>
      <c r="G240" s="671" t="s">
        <v>2749</v>
      </c>
      <c r="H240" s="671" t="s">
        <v>550</v>
      </c>
      <c r="I240" s="671" t="s">
        <v>912</v>
      </c>
      <c r="J240" s="671" t="s">
        <v>913</v>
      </c>
      <c r="K240" s="671" t="s">
        <v>2991</v>
      </c>
      <c r="L240" s="705">
        <v>13.38</v>
      </c>
      <c r="M240" s="705">
        <v>13.38</v>
      </c>
      <c r="N240" s="671">
        <v>1</v>
      </c>
      <c r="O240" s="706">
        <v>1</v>
      </c>
      <c r="P240" s="705"/>
      <c r="Q240" s="682">
        <v>0</v>
      </c>
      <c r="R240" s="671"/>
      <c r="S240" s="682">
        <v>0</v>
      </c>
      <c r="T240" s="706"/>
      <c r="U240" s="242">
        <v>0</v>
      </c>
    </row>
    <row r="241" spans="1:21" ht="14.4" customHeight="1" x14ac:dyDescent="0.3">
      <c r="A241" s="680">
        <v>10</v>
      </c>
      <c r="B241" s="671" t="s">
        <v>551</v>
      </c>
      <c r="C241" s="671">
        <v>89301101</v>
      </c>
      <c r="D241" s="703" t="s">
        <v>4588</v>
      </c>
      <c r="E241" s="704" t="s">
        <v>2558</v>
      </c>
      <c r="F241" s="671" t="s">
        <v>2515</v>
      </c>
      <c r="G241" s="671" t="s">
        <v>2998</v>
      </c>
      <c r="H241" s="671" t="s">
        <v>550</v>
      </c>
      <c r="I241" s="671" t="s">
        <v>1415</v>
      </c>
      <c r="J241" s="671" t="s">
        <v>1416</v>
      </c>
      <c r="K241" s="671" t="s">
        <v>1417</v>
      </c>
      <c r="L241" s="705">
        <v>209.34</v>
      </c>
      <c r="M241" s="705">
        <v>209.34</v>
      </c>
      <c r="N241" s="671">
        <v>1</v>
      </c>
      <c r="O241" s="706">
        <v>1</v>
      </c>
      <c r="P241" s="705"/>
      <c r="Q241" s="682">
        <v>0</v>
      </c>
      <c r="R241" s="671"/>
      <c r="S241" s="682">
        <v>0</v>
      </c>
      <c r="T241" s="706"/>
      <c r="U241" s="242">
        <v>0</v>
      </c>
    </row>
    <row r="242" spans="1:21" ht="14.4" customHeight="1" x14ac:dyDescent="0.3">
      <c r="A242" s="680">
        <v>10</v>
      </c>
      <c r="B242" s="671" t="s">
        <v>551</v>
      </c>
      <c r="C242" s="671">
        <v>89301101</v>
      </c>
      <c r="D242" s="703" t="s">
        <v>4588</v>
      </c>
      <c r="E242" s="704" t="s">
        <v>2558</v>
      </c>
      <c r="F242" s="671" t="s">
        <v>2515</v>
      </c>
      <c r="G242" s="671" t="s">
        <v>2625</v>
      </c>
      <c r="H242" s="671" t="s">
        <v>817</v>
      </c>
      <c r="I242" s="671" t="s">
        <v>928</v>
      </c>
      <c r="J242" s="671" t="s">
        <v>929</v>
      </c>
      <c r="K242" s="671" t="s">
        <v>930</v>
      </c>
      <c r="L242" s="705">
        <v>152.36000000000001</v>
      </c>
      <c r="M242" s="705">
        <v>152.36000000000001</v>
      </c>
      <c r="N242" s="671">
        <v>1</v>
      </c>
      <c r="O242" s="706">
        <v>1</v>
      </c>
      <c r="P242" s="705"/>
      <c r="Q242" s="682">
        <v>0</v>
      </c>
      <c r="R242" s="671"/>
      <c r="S242" s="682">
        <v>0</v>
      </c>
      <c r="T242" s="706"/>
      <c r="U242" s="242">
        <v>0</v>
      </c>
    </row>
    <row r="243" spans="1:21" ht="14.4" customHeight="1" x14ac:dyDescent="0.3">
      <c r="A243" s="680">
        <v>10</v>
      </c>
      <c r="B243" s="671" t="s">
        <v>551</v>
      </c>
      <c r="C243" s="671">
        <v>89301101</v>
      </c>
      <c r="D243" s="703" t="s">
        <v>4588</v>
      </c>
      <c r="E243" s="704" t="s">
        <v>2558</v>
      </c>
      <c r="F243" s="671" t="s">
        <v>2515</v>
      </c>
      <c r="G243" s="671" t="s">
        <v>2999</v>
      </c>
      <c r="H243" s="671" t="s">
        <v>550</v>
      </c>
      <c r="I243" s="671" t="s">
        <v>1226</v>
      </c>
      <c r="J243" s="671" t="s">
        <v>1227</v>
      </c>
      <c r="K243" s="671" t="s">
        <v>3000</v>
      </c>
      <c r="L243" s="705">
        <v>40.36</v>
      </c>
      <c r="M243" s="705">
        <v>40.36</v>
      </c>
      <c r="N243" s="671">
        <v>1</v>
      </c>
      <c r="O243" s="706">
        <v>0.5</v>
      </c>
      <c r="P243" s="705"/>
      <c r="Q243" s="682">
        <v>0</v>
      </c>
      <c r="R243" s="671"/>
      <c r="S243" s="682">
        <v>0</v>
      </c>
      <c r="T243" s="706"/>
      <c r="U243" s="242">
        <v>0</v>
      </c>
    </row>
    <row r="244" spans="1:21" ht="14.4" customHeight="1" x14ac:dyDescent="0.3">
      <c r="A244" s="680">
        <v>10</v>
      </c>
      <c r="B244" s="671" t="s">
        <v>551</v>
      </c>
      <c r="C244" s="671">
        <v>89301101</v>
      </c>
      <c r="D244" s="703" t="s">
        <v>4588</v>
      </c>
      <c r="E244" s="704" t="s">
        <v>2558</v>
      </c>
      <c r="F244" s="671" t="s">
        <v>2515</v>
      </c>
      <c r="G244" s="671" t="s">
        <v>3001</v>
      </c>
      <c r="H244" s="671" t="s">
        <v>550</v>
      </c>
      <c r="I244" s="671" t="s">
        <v>623</v>
      </c>
      <c r="J244" s="671" t="s">
        <v>624</v>
      </c>
      <c r="K244" s="671" t="s">
        <v>3002</v>
      </c>
      <c r="L244" s="705">
        <v>0</v>
      </c>
      <c r="M244" s="705">
        <v>0</v>
      </c>
      <c r="N244" s="671">
        <v>1</v>
      </c>
      <c r="O244" s="706">
        <v>1</v>
      </c>
      <c r="P244" s="705"/>
      <c r="Q244" s="682"/>
      <c r="R244" s="671"/>
      <c r="S244" s="682">
        <v>0</v>
      </c>
      <c r="T244" s="706"/>
      <c r="U244" s="242">
        <v>0</v>
      </c>
    </row>
    <row r="245" spans="1:21" ht="14.4" customHeight="1" x14ac:dyDescent="0.3">
      <c r="A245" s="680">
        <v>10</v>
      </c>
      <c r="B245" s="671" t="s">
        <v>551</v>
      </c>
      <c r="C245" s="671">
        <v>89301101</v>
      </c>
      <c r="D245" s="703" t="s">
        <v>4588</v>
      </c>
      <c r="E245" s="704" t="s">
        <v>2558</v>
      </c>
      <c r="F245" s="671" t="s">
        <v>2515</v>
      </c>
      <c r="G245" s="671" t="s">
        <v>2891</v>
      </c>
      <c r="H245" s="671" t="s">
        <v>550</v>
      </c>
      <c r="I245" s="671" t="s">
        <v>3003</v>
      </c>
      <c r="J245" s="671" t="s">
        <v>2893</v>
      </c>
      <c r="K245" s="671" t="s">
        <v>3004</v>
      </c>
      <c r="L245" s="705">
        <v>709.97</v>
      </c>
      <c r="M245" s="705">
        <v>709.97</v>
      </c>
      <c r="N245" s="671">
        <v>1</v>
      </c>
      <c r="O245" s="706">
        <v>0.5</v>
      </c>
      <c r="P245" s="705"/>
      <c r="Q245" s="682">
        <v>0</v>
      </c>
      <c r="R245" s="671"/>
      <c r="S245" s="682">
        <v>0</v>
      </c>
      <c r="T245" s="706"/>
      <c r="U245" s="242">
        <v>0</v>
      </c>
    </row>
    <row r="246" spans="1:21" ht="14.4" customHeight="1" x14ac:dyDescent="0.3">
      <c r="A246" s="680">
        <v>10</v>
      </c>
      <c r="B246" s="671" t="s">
        <v>551</v>
      </c>
      <c r="C246" s="671">
        <v>89301101</v>
      </c>
      <c r="D246" s="703" t="s">
        <v>4588</v>
      </c>
      <c r="E246" s="704" t="s">
        <v>2558</v>
      </c>
      <c r="F246" s="671" t="s">
        <v>2515</v>
      </c>
      <c r="G246" s="671" t="s">
        <v>2953</v>
      </c>
      <c r="H246" s="671" t="s">
        <v>550</v>
      </c>
      <c r="I246" s="671" t="s">
        <v>2954</v>
      </c>
      <c r="J246" s="671" t="s">
        <v>2955</v>
      </c>
      <c r="K246" s="671" t="s">
        <v>2956</v>
      </c>
      <c r="L246" s="705">
        <v>810.99</v>
      </c>
      <c r="M246" s="705">
        <v>810.99</v>
      </c>
      <c r="N246" s="671">
        <v>1</v>
      </c>
      <c r="O246" s="706">
        <v>0.5</v>
      </c>
      <c r="P246" s="705"/>
      <c r="Q246" s="682">
        <v>0</v>
      </c>
      <c r="R246" s="671"/>
      <c r="S246" s="682">
        <v>0</v>
      </c>
      <c r="T246" s="706"/>
      <c r="U246" s="242">
        <v>0</v>
      </c>
    </row>
    <row r="247" spans="1:21" ht="14.4" customHeight="1" x14ac:dyDescent="0.3">
      <c r="A247" s="680">
        <v>10</v>
      </c>
      <c r="B247" s="671" t="s">
        <v>551</v>
      </c>
      <c r="C247" s="671">
        <v>89301101</v>
      </c>
      <c r="D247" s="703" t="s">
        <v>4588</v>
      </c>
      <c r="E247" s="704" t="s">
        <v>2558</v>
      </c>
      <c r="F247" s="671" t="s">
        <v>2515</v>
      </c>
      <c r="G247" s="671" t="s">
        <v>2953</v>
      </c>
      <c r="H247" s="671" t="s">
        <v>550</v>
      </c>
      <c r="I247" s="671" t="s">
        <v>2957</v>
      </c>
      <c r="J247" s="671" t="s">
        <v>2958</v>
      </c>
      <c r="K247" s="671" t="s">
        <v>2959</v>
      </c>
      <c r="L247" s="705">
        <v>540.22</v>
      </c>
      <c r="M247" s="705">
        <v>2701.1000000000004</v>
      </c>
      <c r="N247" s="671">
        <v>5</v>
      </c>
      <c r="O247" s="706">
        <v>1.5</v>
      </c>
      <c r="P247" s="705">
        <v>540.22</v>
      </c>
      <c r="Q247" s="682">
        <v>0.19999999999999998</v>
      </c>
      <c r="R247" s="671">
        <v>1</v>
      </c>
      <c r="S247" s="682">
        <v>0.2</v>
      </c>
      <c r="T247" s="706">
        <v>0.5</v>
      </c>
      <c r="U247" s="242">
        <v>0.33333333333333331</v>
      </c>
    </row>
    <row r="248" spans="1:21" ht="14.4" customHeight="1" x14ac:dyDescent="0.3">
      <c r="A248" s="680">
        <v>10</v>
      </c>
      <c r="B248" s="671" t="s">
        <v>551</v>
      </c>
      <c r="C248" s="671">
        <v>89301101</v>
      </c>
      <c r="D248" s="703" t="s">
        <v>4588</v>
      </c>
      <c r="E248" s="704" t="s">
        <v>2558</v>
      </c>
      <c r="F248" s="671" t="s">
        <v>2515</v>
      </c>
      <c r="G248" s="671" t="s">
        <v>2953</v>
      </c>
      <c r="H248" s="671" t="s">
        <v>550</v>
      </c>
      <c r="I248" s="671" t="s">
        <v>2961</v>
      </c>
      <c r="J248" s="671" t="s">
        <v>2962</v>
      </c>
      <c r="K248" s="671" t="s">
        <v>2963</v>
      </c>
      <c r="L248" s="705">
        <v>344.25</v>
      </c>
      <c r="M248" s="705">
        <v>1377</v>
      </c>
      <c r="N248" s="671">
        <v>4</v>
      </c>
      <c r="O248" s="706">
        <v>1</v>
      </c>
      <c r="P248" s="705">
        <v>688.5</v>
      </c>
      <c r="Q248" s="682">
        <v>0.5</v>
      </c>
      <c r="R248" s="671">
        <v>2</v>
      </c>
      <c r="S248" s="682">
        <v>0.5</v>
      </c>
      <c r="T248" s="706">
        <v>0.5</v>
      </c>
      <c r="U248" s="242">
        <v>0.5</v>
      </c>
    </row>
    <row r="249" spans="1:21" ht="14.4" customHeight="1" x14ac:dyDescent="0.3">
      <c r="A249" s="680">
        <v>10</v>
      </c>
      <c r="B249" s="671" t="s">
        <v>551</v>
      </c>
      <c r="C249" s="671">
        <v>89301101</v>
      </c>
      <c r="D249" s="703" t="s">
        <v>4588</v>
      </c>
      <c r="E249" s="704" t="s">
        <v>2558</v>
      </c>
      <c r="F249" s="671" t="s">
        <v>2515</v>
      </c>
      <c r="G249" s="671" t="s">
        <v>3005</v>
      </c>
      <c r="H249" s="671" t="s">
        <v>550</v>
      </c>
      <c r="I249" s="671" t="s">
        <v>1475</v>
      </c>
      <c r="J249" s="671" t="s">
        <v>1476</v>
      </c>
      <c r="K249" s="671" t="s">
        <v>3006</v>
      </c>
      <c r="L249" s="705">
        <v>31.54</v>
      </c>
      <c r="M249" s="705">
        <v>157.69999999999999</v>
      </c>
      <c r="N249" s="671">
        <v>5</v>
      </c>
      <c r="O249" s="706">
        <v>2.5</v>
      </c>
      <c r="P249" s="705">
        <v>63.08</v>
      </c>
      <c r="Q249" s="682">
        <v>0.4</v>
      </c>
      <c r="R249" s="671">
        <v>2</v>
      </c>
      <c r="S249" s="682">
        <v>0.4</v>
      </c>
      <c r="T249" s="706">
        <v>1</v>
      </c>
      <c r="U249" s="242">
        <v>0.4</v>
      </c>
    </row>
    <row r="250" spans="1:21" ht="14.4" customHeight="1" x14ac:dyDescent="0.3">
      <c r="A250" s="680">
        <v>10</v>
      </c>
      <c r="B250" s="671" t="s">
        <v>551</v>
      </c>
      <c r="C250" s="671">
        <v>89301101</v>
      </c>
      <c r="D250" s="703" t="s">
        <v>4588</v>
      </c>
      <c r="E250" s="704" t="s">
        <v>2558</v>
      </c>
      <c r="F250" s="671" t="s">
        <v>2515</v>
      </c>
      <c r="G250" s="671" t="s">
        <v>2746</v>
      </c>
      <c r="H250" s="671" t="s">
        <v>550</v>
      </c>
      <c r="I250" s="671" t="s">
        <v>1234</v>
      </c>
      <c r="J250" s="671" t="s">
        <v>979</v>
      </c>
      <c r="K250" s="671" t="s">
        <v>2967</v>
      </c>
      <c r="L250" s="705">
        <v>314.89999999999998</v>
      </c>
      <c r="M250" s="705">
        <v>944.69999999999993</v>
      </c>
      <c r="N250" s="671">
        <v>3</v>
      </c>
      <c r="O250" s="706">
        <v>1.5</v>
      </c>
      <c r="P250" s="705"/>
      <c r="Q250" s="682">
        <v>0</v>
      </c>
      <c r="R250" s="671"/>
      <c r="S250" s="682">
        <v>0</v>
      </c>
      <c r="T250" s="706"/>
      <c r="U250" s="242">
        <v>0</v>
      </c>
    </row>
    <row r="251" spans="1:21" ht="14.4" customHeight="1" x14ac:dyDescent="0.3">
      <c r="A251" s="680">
        <v>10</v>
      </c>
      <c r="B251" s="671" t="s">
        <v>551</v>
      </c>
      <c r="C251" s="671">
        <v>89301101</v>
      </c>
      <c r="D251" s="703" t="s">
        <v>4588</v>
      </c>
      <c r="E251" s="704" t="s">
        <v>2558</v>
      </c>
      <c r="F251" s="671" t="s">
        <v>2515</v>
      </c>
      <c r="G251" s="671" t="s">
        <v>2968</v>
      </c>
      <c r="H251" s="671" t="s">
        <v>817</v>
      </c>
      <c r="I251" s="671" t="s">
        <v>3007</v>
      </c>
      <c r="J251" s="671" t="s">
        <v>3008</v>
      </c>
      <c r="K251" s="671" t="s">
        <v>1162</v>
      </c>
      <c r="L251" s="705">
        <v>31.59</v>
      </c>
      <c r="M251" s="705">
        <v>315.89999999999998</v>
      </c>
      <c r="N251" s="671">
        <v>10</v>
      </c>
      <c r="O251" s="706">
        <v>1</v>
      </c>
      <c r="P251" s="705"/>
      <c r="Q251" s="682">
        <v>0</v>
      </c>
      <c r="R251" s="671"/>
      <c r="S251" s="682">
        <v>0</v>
      </c>
      <c r="T251" s="706"/>
      <c r="U251" s="242">
        <v>0</v>
      </c>
    </row>
    <row r="252" spans="1:21" ht="14.4" customHeight="1" x14ac:dyDescent="0.3">
      <c r="A252" s="680">
        <v>10</v>
      </c>
      <c r="B252" s="671" t="s">
        <v>551</v>
      </c>
      <c r="C252" s="671">
        <v>89301101</v>
      </c>
      <c r="D252" s="703" t="s">
        <v>4588</v>
      </c>
      <c r="E252" s="704" t="s">
        <v>2558</v>
      </c>
      <c r="F252" s="671" t="s">
        <v>2515</v>
      </c>
      <c r="G252" s="671" t="s">
        <v>2968</v>
      </c>
      <c r="H252" s="671" t="s">
        <v>817</v>
      </c>
      <c r="I252" s="671" t="s">
        <v>3009</v>
      </c>
      <c r="J252" s="671" t="s">
        <v>3010</v>
      </c>
      <c r="K252" s="671" t="s">
        <v>1162</v>
      </c>
      <c r="L252" s="705">
        <v>31.59</v>
      </c>
      <c r="M252" s="705">
        <v>315.89999999999998</v>
      </c>
      <c r="N252" s="671">
        <v>10</v>
      </c>
      <c r="O252" s="706">
        <v>0.5</v>
      </c>
      <c r="P252" s="705"/>
      <c r="Q252" s="682">
        <v>0</v>
      </c>
      <c r="R252" s="671"/>
      <c r="S252" s="682">
        <v>0</v>
      </c>
      <c r="T252" s="706"/>
      <c r="U252" s="242">
        <v>0</v>
      </c>
    </row>
    <row r="253" spans="1:21" ht="14.4" customHeight="1" x14ac:dyDescent="0.3">
      <c r="A253" s="680">
        <v>10</v>
      </c>
      <c r="B253" s="671" t="s">
        <v>551</v>
      </c>
      <c r="C253" s="671">
        <v>89301101</v>
      </c>
      <c r="D253" s="703" t="s">
        <v>4588</v>
      </c>
      <c r="E253" s="704" t="s">
        <v>2558</v>
      </c>
      <c r="F253" s="671" t="s">
        <v>2515</v>
      </c>
      <c r="G253" s="671" t="s">
        <v>2865</v>
      </c>
      <c r="H253" s="671" t="s">
        <v>550</v>
      </c>
      <c r="I253" s="671" t="s">
        <v>611</v>
      </c>
      <c r="J253" s="671" t="s">
        <v>2866</v>
      </c>
      <c r="K253" s="671" t="s">
        <v>2867</v>
      </c>
      <c r="L253" s="705">
        <v>22.88</v>
      </c>
      <c r="M253" s="705">
        <v>22.88</v>
      </c>
      <c r="N253" s="671">
        <v>1</v>
      </c>
      <c r="O253" s="706">
        <v>0.5</v>
      </c>
      <c r="P253" s="705"/>
      <c r="Q253" s="682">
        <v>0</v>
      </c>
      <c r="R253" s="671"/>
      <c r="S253" s="682">
        <v>0</v>
      </c>
      <c r="T253" s="706"/>
      <c r="U253" s="242">
        <v>0</v>
      </c>
    </row>
    <row r="254" spans="1:21" ht="14.4" customHeight="1" x14ac:dyDescent="0.3">
      <c r="A254" s="680">
        <v>10</v>
      </c>
      <c r="B254" s="671" t="s">
        <v>551</v>
      </c>
      <c r="C254" s="671">
        <v>89301101</v>
      </c>
      <c r="D254" s="703" t="s">
        <v>4588</v>
      </c>
      <c r="E254" s="704" t="s">
        <v>2558</v>
      </c>
      <c r="F254" s="671" t="s">
        <v>2515</v>
      </c>
      <c r="G254" s="671" t="s">
        <v>2865</v>
      </c>
      <c r="H254" s="671" t="s">
        <v>550</v>
      </c>
      <c r="I254" s="671" t="s">
        <v>1355</v>
      </c>
      <c r="J254" s="671" t="s">
        <v>2868</v>
      </c>
      <c r="K254" s="671" t="s">
        <v>2869</v>
      </c>
      <c r="L254" s="705">
        <v>91.52</v>
      </c>
      <c r="M254" s="705">
        <v>91.52</v>
      </c>
      <c r="N254" s="671">
        <v>1</v>
      </c>
      <c r="O254" s="706">
        <v>0.5</v>
      </c>
      <c r="P254" s="705"/>
      <c r="Q254" s="682">
        <v>0</v>
      </c>
      <c r="R254" s="671"/>
      <c r="S254" s="682">
        <v>0</v>
      </c>
      <c r="T254" s="706"/>
      <c r="U254" s="242">
        <v>0</v>
      </c>
    </row>
    <row r="255" spans="1:21" ht="14.4" customHeight="1" x14ac:dyDescent="0.3">
      <c r="A255" s="680">
        <v>10</v>
      </c>
      <c r="B255" s="671" t="s">
        <v>551</v>
      </c>
      <c r="C255" s="671">
        <v>89301101</v>
      </c>
      <c r="D255" s="703" t="s">
        <v>4588</v>
      </c>
      <c r="E255" s="704" t="s">
        <v>2558</v>
      </c>
      <c r="F255" s="671" t="s">
        <v>2515</v>
      </c>
      <c r="G255" s="671" t="s">
        <v>3011</v>
      </c>
      <c r="H255" s="671" t="s">
        <v>550</v>
      </c>
      <c r="I255" s="671" t="s">
        <v>986</v>
      </c>
      <c r="J255" s="671" t="s">
        <v>987</v>
      </c>
      <c r="K255" s="671" t="s">
        <v>3012</v>
      </c>
      <c r="L255" s="705">
        <v>0</v>
      </c>
      <c r="M255" s="705">
        <v>0</v>
      </c>
      <c r="N255" s="671">
        <v>2</v>
      </c>
      <c r="O255" s="706">
        <v>0.5</v>
      </c>
      <c r="P255" s="705"/>
      <c r="Q255" s="682"/>
      <c r="R255" s="671"/>
      <c r="S255" s="682">
        <v>0</v>
      </c>
      <c r="T255" s="706"/>
      <c r="U255" s="242">
        <v>0</v>
      </c>
    </row>
    <row r="256" spans="1:21" ht="14.4" customHeight="1" x14ac:dyDescent="0.3">
      <c r="A256" s="680">
        <v>10</v>
      </c>
      <c r="B256" s="671" t="s">
        <v>551</v>
      </c>
      <c r="C256" s="671">
        <v>89301101</v>
      </c>
      <c r="D256" s="703" t="s">
        <v>4588</v>
      </c>
      <c r="E256" s="704" t="s">
        <v>2559</v>
      </c>
      <c r="F256" s="671" t="s">
        <v>2515</v>
      </c>
      <c r="G256" s="671" t="s">
        <v>2625</v>
      </c>
      <c r="H256" s="671" t="s">
        <v>817</v>
      </c>
      <c r="I256" s="671" t="s">
        <v>928</v>
      </c>
      <c r="J256" s="671" t="s">
        <v>929</v>
      </c>
      <c r="K256" s="671" t="s">
        <v>930</v>
      </c>
      <c r="L256" s="705">
        <v>152.36000000000001</v>
      </c>
      <c r="M256" s="705">
        <v>152.36000000000001</v>
      </c>
      <c r="N256" s="671">
        <v>1</v>
      </c>
      <c r="O256" s="706">
        <v>1</v>
      </c>
      <c r="P256" s="705">
        <v>152.36000000000001</v>
      </c>
      <c r="Q256" s="682">
        <v>1</v>
      </c>
      <c r="R256" s="671">
        <v>1</v>
      </c>
      <c r="S256" s="682">
        <v>1</v>
      </c>
      <c r="T256" s="706">
        <v>1</v>
      </c>
      <c r="U256" s="242">
        <v>1</v>
      </c>
    </row>
    <row r="257" spans="1:21" ht="14.4" customHeight="1" x14ac:dyDescent="0.3">
      <c r="A257" s="680">
        <v>10</v>
      </c>
      <c r="B257" s="671" t="s">
        <v>551</v>
      </c>
      <c r="C257" s="671">
        <v>89301101</v>
      </c>
      <c r="D257" s="703" t="s">
        <v>4588</v>
      </c>
      <c r="E257" s="704" t="s">
        <v>2563</v>
      </c>
      <c r="F257" s="671" t="s">
        <v>2515</v>
      </c>
      <c r="G257" s="671" t="s">
        <v>2599</v>
      </c>
      <c r="H257" s="671" t="s">
        <v>550</v>
      </c>
      <c r="I257" s="671" t="s">
        <v>2600</v>
      </c>
      <c r="J257" s="671" t="s">
        <v>2601</v>
      </c>
      <c r="K257" s="671" t="s">
        <v>2602</v>
      </c>
      <c r="L257" s="705">
        <v>120.46</v>
      </c>
      <c r="M257" s="705">
        <v>120.46</v>
      </c>
      <c r="N257" s="671">
        <v>1</v>
      </c>
      <c r="O257" s="706">
        <v>0.5</v>
      </c>
      <c r="P257" s="705"/>
      <c r="Q257" s="682">
        <v>0</v>
      </c>
      <c r="R257" s="671"/>
      <c r="S257" s="682">
        <v>0</v>
      </c>
      <c r="T257" s="706"/>
      <c r="U257" s="242">
        <v>0</v>
      </c>
    </row>
    <row r="258" spans="1:21" ht="14.4" customHeight="1" x14ac:dyDescent="0.3">
      <c r="A258" s="680">
        <v>10</v>
      </c>
      <c r="B258" s="671" t="s">
        <v>551</v>
      </c>
      <c r="C258" s="671">
        <v>89301101</v>
      </c>
      <c r="D258" s="703" t="s">
        <v>4588</v>
      </c>
      <c r="E258" s="704" t="s">
        <v>2563</v>
      </c>
      <c r="F258" s="671" t="s">
        <v>2515</v>
      </c>
      <c r="G258" s="671" t="s">
        <v>2999</v>
      </c>
      <c r="H258" s="671" t="s">
        <v>550</v>
      </c>
      <c r="I258" s="671" t="s">
        <v>1226</v>
      </c>
      <c r="J258" s="671" t="s">
        <v>1227</v>
      </c>
      <c r="K258" s="671" t="s">
        <v>3000</v>
      </c>
      <c r="L258" s="705">
        <v>40.36</v>
      </c>
      <c r="M258" s="705">
        <v>40.36</v>
      </c>
      <c r="N258" s="671">
        <v>1</v>
      </c>
      <c r="O258" s="706">
        <v>0.5</v>
      </c>
      <c r="P258" s="705">
        <v>40.36</v>
      </c>
      <c r="Q258" s="682">
        <v>1</v>
      </c>
      <c r="R258" s="671">
        <v>1</v>
      </c>
      <c r="S258" s="682">
        <v>1</v>
      </c>
      <c r="T258" s="706">
        <v>0.5</v>
      </c>
      <c r="U258" s="242">
        <v>1</v>
      </c>
    </row>
    <row r="259" spans="1:21" ht="14.4" customHeight="1" x14ac:dyDescent="0.3">
      <c r="A259" s="680">
        <v>10</v>
      </c>
      <c r="B259" s="671" t="s">
        <v>551</v>
      </c>
      <c r="C259" s="671">
        <v>89301101</v>
      </c>
      <c r="D259" s="703" t="s">
        <v>4588</v>
      </c>
      <c r="E259" s="704" t="s">
        <v>2563</v>
      </c>
      <c r="F259" s="671" t="s">
        <v>2515</v>
      </c>
      <c r="G259" s="671" t="s">
        <v>2643</v>
      </c>
      <c r="H259" s="671" t="s">
        <v>550</v>
      </c>
      <c r="I259" s="671" t="s">
        <v>1171</v>
      </c>
      <c r="J259" s="671" t="s">
        <v>1172</v>
      </c>
      <c r="K259" s="671" t="s">
        <v>2733</v>
      </c>
      <c r="L259" s="705">
        <v>50.27</v>
      </c>
      <c r="M259" s="705">
        <v>50.27</v>
      </c>
      <c r="N259" s="671">
        <v>1</v>
      </c>
      <c r="O259" s="706">
        <v>1</v>
      </c>
      <c r="P259" s="705">
        <v>50.27</v>
      </c>
      <c r="Q259" s="682">
        <v>1</v>
      </c>
      <c r="R259" s="671">
        <v>1</v>
      </c>
      <c r="S259" s="682">
        <v>1</v>
      </c>
      <c r="T259" s="706">
        <v>1</v>
      </c>
      <c r="U259" s="242">
        <v>1</v>
      </c>
    </row>
    <row r="260" spans="1:21" ht="14.4" customHeight="1" x14ac:dyDescent="0.3">
      <c r="A260" s="680">
        <v>10</v>
      </c>
      <c r="B260" s="671" t="s">
        <v>551</v>
      </c>
      <c r="C260" s="671">
        <v>89301101</v>
      </c>
      <c r="D260" s="703" t="s">
        <v>4588</v>
      </c>
      <c r="E260" s="704" t="s">
        <v>2563</v>
      </c>
      <c r="F260" s="671" t="s">
        <v>2515</v>
      </c>
      <c r="G260" s="671" t="s">
        <v>2949</v>
      </c>
      <c r="H260" s="671" t="s">
        <v>550</v>
      </c>
      <c r="I260" s="671" t="s">
        <v>2950</v>
      </c>
      <c r="J260" s="671" t="s">
        <v>2951</v>
      </c>
      <c r="K260" s="671" t="s">
        <v>2952</v>
      </c>
      <c r="L260" s="705">
        <v>0</v>
      </c>
      <c r="M260" s="705">
        <v>0</v>
      </c>
      <c r="N260" s="671">
        <v>1</v>
      </c>
      <c r="O260" s="706">
        <v>0.5</v>
      </c>
      <c r="P260" s="705"/>
      <c r="Q260" s="682"/>
      <c r="R260" s="671"/>
      <c r="S260" s="682">
        <v>0</v>
      </c>
      <c r="T260" s="706"/>
      <c r="U260" s="242">
        <v>0</v>
      </c>
    </row>
    <row r="261" spans="1:21" ht="14.4" customHeight="1" x14ac:dyDescent="0.3">
      <c r="A261" s="680">
        <v>10</v>
      </c>
      <c r="B261" s="671" t="s">
        <v>551</v>
      </c>
      <c r="C261" s="671">
        <v>89301101</v>
      </c>
      <c r="D261" s="703" t="s">
        <v>4588</v>
      </c>
      <c r="E261" s="704" t="s">
        <v>2563</v>
      </c>
      <c r="F261" s="671" t="s">
        <v>2515</v>
      </c>
      <c r="G261" s="671" t="s">
        <v>3013</v>
      </c>
      <c r="H261" s="671" t="s">
        <v>550</v>
      </c>
      <c r="I261" s="671" t="s">
        <v>3014</v>
      </c>
      <c r="J261" s="671" t="s">
        <v>1927</v>
      </c>
      <c r="K261" s="671" t="s">
        <v>1928</v>
      </c>
      <c r="L261" s="705">
        <v>130.99</v>
      </c>
      <c r="M261" s="705">
        <v>130.99</v>
      </c>
      <c r="N261" s="671">
        <v>1</v>
      </c>
      <c r="O261" s="706">
        <v>1</v>
      </c>
      <c r="P261" s="705"/>
      <c r="Q261" s="682">
        <v>0</v>
      </c>
      <c r="R261" s="671"/>
      <c r="S261" s="682">
        <v>0</v>
      </c>
      <c r="T261" s="706"/>
      <c r="U261" s="242">
        <v>0</v>
      </c>
    </row>
    <row r="262" spans="1:21" ht="14.4" customHeight="1" x14ac:dyDescent="0.3">
      <c r="A262" s="680">
        <v>10</v>
      </c>
      <c r="B262" s="671" t="s">
        <v>551</v>
      </c>
      <c r="C262" s="671">
        <v>89301101</v>
      </c>
      <c r="D262" s="703" t="s">
        <v>4588</v>
      </c>
      <c r="E262" s="704" t="s">
        <v>2563</v>
      </c>
      <c r="F262" s="671" t="s">
        <v>2515</v>
      </c>
      <c r="G262" s="671" t="s">
        <v>2865</v>
      </c>
      <c r="H262" s="671" t="s">
        <v>550</v>
      </c>
      <c r="I262" s="671" t="s">
        <v>611</v>
      </c>
      <c r="J262" s="671" t="s">
        <v>2866</v>
      </c>
      <c r="K262" s="671" t="s">
        <v>2867</v>
      </c>
      <c r="L262" s="705">
        <v>22.88</v>
      </c>
      <c r="M262" s="705">
        <v>91.52</v>
      </c>
      <c r="N262" s="671">
        <v>4</v>
      </c>
      <c r="O262" s="706">
        <v>0.5</v>
      </c>
      <c r="P262" s="705">
        <v>91.52</v>
      </c>
      <c r="Q262" s="682">
        <v>1</v>
      </c>
      <c r="R262" s="671">
        <v>4</v>
      </c>
      <c r="S262" s="682">
        <v>1</v>
      </c>
      <c r="T262" s="706">
        <v>0.5</v>
      </c>
      <c r="U262" s="242">
        <v>1</v>
      </c>
    </row>
    <row r="263" spans="1:21" ht="14.4" customHeight="1" x14ac:dyDescent="0.3">
      <c r="A263" s="680">
        <v>10</v>
      </c>
      <c r="B263" s="671" t="s">
        <v>551</v>
      </c>
      <c r="C263" s="671">
        <v>89301101</v>
      </c>
      <c r="D263" s="703" t="s">
        <v>4588</v>
      </c>
      <c r="E263" s="704" t="s">
        <v>2563</v>
      </c>
      <c r="F263" s="671" t="s">
        <v>2515</v>
      </c>
      <c r="G263" s="671" t="s">
        <v>2979</v>
      </c>
      <c r="H263" s="671" t="s">
        <v>817</v>
      </c>
      <c r="I263" s="671" t="s">
        <v>3015</v>
      </c>
      <c r="J263" s="671" t="s">
        <v>3016</v>
      </c>
      <c r="K263" s="671" t="s">
        <v>2501</v>
      </c>
      <c r="L263" s="705">
        <v>33.72</v>
      </c>
      <c r="M263" s="705">
        <v>33.72</v>
      </c>
      <c r="N263" s="671">
        <v>1</v>
      </c>
      <c r="O263" s="706">
        <v>1</v>
      </c>
      <c r="P263" s="705"/>
      <c r="Q263" s="682">
        <v>0</v>
      </c>
      <c r="R263" s="671"/>
      <c r="S263" s="682">
        <v>0</v>
      </c>
      <c r="T263" s="706"/>
      <c r="U263" s="242">
        <v>0</v>
      </c>
    </row>
    <row r="264" spans="1:21" ht="14.4" customHeight="1" x14ac:dyDescent="0.3">
      <c r="A264" s="680">
        <v>10</v>
      </c>
      <c r="B264" s="671" t="s">
        <v>551</v>
      </c>
      <c r="C264" s="671">
        <v>89301101</v>
      </c>
      <c r="D264" s="703" t="s">
        <v>4588</v>
      </c>
      <c r="E264" s="704" t="s">
        <v>2563</v>
      </c>
      <c r="F264" s="671" t="s">
        <v>2515</v>
      </c>
      <c r="G264" s="671" t="s">
        <v>2749</v>
      </c>
      <c r="H264" s="671" t="s">
        <v>550</v>
      </c>
      <c r="I264" s="671" t="s">
        <v>1175</v>
      </c>
      <c r="J264" s="671" t="s">
        <v>913</v>
      </c>
      <c r="K264" s="671" t="s">
        <v>2751</v>
      </c>
      <c r="L264" s="705">
        <v>23.46</v>
      </c>
      <c r="M264" s="705">
        <v>23.46</v>
      </c>
      <c r="N264" s="671">
        <v>1</v>
      </c>
      <c r="O264" s="706">
        <v>1</v>
      </c>
      <c r="P264" s="705">
        <v>23.46</v>
      </c>
      <c r="Q264" s="682">
        <v>1</v>
      </c>
      <c r="R264" s="671">
        <v>1</v>
      </c>
      <c r="S264" s="682">
        <v>1</v>
      </c>
      <c r="T264" s="706">
        <v>1</v>
      </c>
      <c r="U264" s="242">
        <v>1</v>
      </c>
    </row>
    <row r="265" spans="1:21" ht="14.4" customHeight="1" x14ac:dyDescent="0.3">
      <c r="A265" s="680">
        <v>10</v>
      </c>
      <c r="B265" s="671" t="s">
        <v>551</v>
      </c>
      <c r="C265" s="671">
        <v>89301101</v>
      </c>
      <c r="D265" s="703" t="s">
        <v>4588</v>
      </c>
      <c r="E265" s="704" t="s">
        <v>2563</v>
      </c>
      <c r="F265" s="671" t="s">
        <v>2516</v>
      </c>
      <c r="G265" s="671" t="s">
        <v>2622</v>
      </c>
      <c r="H265" s="671" t="s">
        <v>550</v>
      </c>
      <c r="I265" s="671" t="s">
        <v>730</v>
      </c>
      <c r="J265" s="671" t="s">
        <v>2623</v>
      </c>
      <c r="K265" s="671"/>
      <c r="L265" s="705">
        <v>0</v>
      </c>
      <c r="M265" s="705">
        <v>0</v>
      </c>
      <c r="N265" s="671">
        <v>1</v>
      </c>
      <c r="O265" s="706">
        <v>1</v>
      </c>
      <c r="P265" s="705">
        <v>0</v>
      </c>
      <c r="Q265" s="682"/>
      <c r="R265" s="671">
        <v>1</v>
      </c>
      <c r="S265" s="682">
        <v>1</v>
      </c>
      <c r="T265" s="706">
        <v>1</v>
      </c>
      <c r="U265" s="242">
        <v>1</v>
      </c>
    </row>
    <row r="266" spans="1:21" ht="14.4" customHeight="1" x14ac:dyDescent="0.3">
      <c r="A266" s="680">
        <v>10</v>
      </c>
      <c r="B266" s="671" t="s">
        <v>551</v>
      </c>
      <c r="C266" s="671">
        <v>89301101</v>
      </c>
      <c r="D266" s="703" t="s">
        <v>4588</v>
      </c>
      <c r="E266" s="704" t="s">
        <v>2565</v>
      </c>
      <c r="F266" s="671" t="s">
        <v>2515</v>
      </c>
      <c r="G266" s="671" t="s">
        <v>3017</v>
      </c>
      <c r="H266" s="671" t="s">
        <v>817</v>
      </c>
      <c r="I266" s="671" t="s">
        <v>3018</v>
      </c>
      <c r="J266" s="671" t="s">
        <v>3019</v>
      </c>
      <c r="K266" s="671" t="s">
        <v>3020</v>
      </c>
      <c r="L266" s="705">
        <v>306.04000000000002</v>
      </c>
      <c r="M266" s="705">
        <v>918.12000000000012</v>
      </c>
      <c r="N266" s="671">
        <v>3</v>
      </c>
      <c r="O266" s="706">
        <v>1</v>
      </c>
      <c r="P266" s="705">
        <v>918.12000000000012</v>
      </c>
      <c r="Q266" s="682">
        <v>1</v>
      </c>
      <c r="R266" s="671">
        <v>3</v>
      </c>
      <c r="S266" s="682">
        <v>1</v>
      </c>
      <c r="T266" s="706">
        <v>1</v>
      </c>
      <c r="U266" s="242">
        <v>1</v>
      </c>
    </row>
    <row r="267" spans="1:21" ht="14.4" customHeight="1" x14ac:dyDescent="0.3">
      <c r="A267" s="680">
        <v>10</v>
      </c>
      <c r="B267" s="671" t="s">
        <v>551</v>
      </c>
      <c r="C267" s="671">
        <v>89301101</v>
      </c>
      <c r="D267" s="703" t="s">
        <v>4588</v>
      </c>
      <c r="E267" s="704" t="s">
        <v>2566</v>
      </c>
      <c r="F267" s="671" t="s">
        <v>2515</v>
      </c>
      <c r="G267" s="671" t="s">
        <v>2998</v>
      </c>
      <c r="H267" s="671" t="s">
        <v>550</v>
      </c>
      <c r="I267" s="671" t="s">
        <v>3021</v>
      </c>
      <c r="J267" s="671" t="s">
        <v>3022</v>
      </c>
      <c r="K267" s="671" t="s">
        <v>3023</v>
      </c>
      <c r="L267" s="705">
        <v>1354.54</v>
      </c>
      <c r="M267" s="705">
        <v>1354.54</v>
      </c>
      <c r="N267" s="671">
        <v>1</v>
      </c>
      <c r="O267" s="706">
        <v>0.5</v>
      </c>
      <c r="P267" s="705"/>
      <c r="Q267" s="682">
        <v>0</v>
      </c>
      <c r="R267" s="671"/>
      <c r="S267" s="682">
        <v>0</v>
      </c>
      <c r="T267" s="706"/>
      <c r="U267" s="242">
        <v>0</v>
      </c>
    </row>
    <row r="268" spans="1:21" ht="14.4" customHeight="1" x14ac:dyDescent="0.3">
      <c r="A268" s="680">
        <v>10</v>
      </c>
      <c r="B268" s="671" t="s">
        <v>551</v>
      </c>
      <c r="C268" s="671">
        <v>89301101</v>
      </c>
      <c r="D268" s="703" t="s">
        <v>4588</v>
      </c>
      <c r="E268" s="704" t="s">
        <v>2566</v>
      </c>
      <c r="F268" s="671" t="s">
        <v>2515</v>
      </c>
      <c r="G268" s="671" t="s">
        <v>2625</v>
      </c>
      <c r="H268" s="671" t="s">
        <v>817</v>
      </c>
      <c r="I268" s="671" t="s">
        <v>2030</v>
      </c>
      <c r="J268" s="671" t="s">
        <v>2486</v>
      </c>
      <c r="K268" s="671" t="s">
        <v>2487</v>
      </c>
      <c r="L268" s="705">
        <v>79.36</v>
      </c>
      <c r="M268" s="705">
        <v>79.36</v>
      </c>
      <c r="N268" s="671">
        <v>1</v>
      </c>
      <c r="O268" s="706">
        <v>1</v>
      </c>
      <c r="P268" s="705"/>
      <c r="Q268" s="682">
        <v>0</v>
      </c>
      <c r="R268" s="671"/>
      <c r="S268" s="682">
        <v>0</v>
      </c>
      <c r="T268" s="706"/>
      <c r="U268" s="242">
        <v>0</v>
      </c>
    </row>
    <row r="269" spans="1:21" ht="14.4" customHeight="1" x14ac:dyDescent="0.3">
      <c r="A269" s="680">
        <v>10</v>
      </c>
      <c r="B269" s="671" t="s">
        <v>551</v>
      </c>
      <c r="C269" s="671">
        <v>89301101</v>
      </c>
      <c r="D269" s="703" t="s">
        <v>4588</v>
      </c>
      <c r="E269" s="704" t="s">
        <v>2566</v>
      </c>
      <c r="F269" s="671" t="s">
        <v>2515</v>
      </c>
      <c r="G269" s="671" t="s">
        <v>3024</v>
      </c>
      <c r="H269" s="671" t="s">
        <v>817</v>
      </c>
      <c r="I269" s="671" t="s">
        <v>1512</v>
      </c>
      <c r="J269" s="671" t="s">
        <v>1513</v>
      </c>
      <c r="K269" s="671" t="s">
        <v>2457</v>
      </c>
      <c r="L269" s="705">
        <v>69.86</v>
      </c>
      <c r="M269" s="705">
        <v>69.86</v>
      </c>
      <c r="N269" s="671">
        <v>1</v>
      </c>
      <c r="O269" s="706">
        <v>0.5</v>
      </c>
      <c r="P269" s="705"/>
      <c r="Q269" s="682">
        <v>0</v>
      </c>
      <c r="R269" s="671"/>
      <c r="S269" s="682">
        <v>0</v>
      </c>
      <c r="T269" s="706"/>
      <c r="U269" s="242">
        <v>0</v>
      </c>
    </row>
    <row r="270" spans="1:21" ht="14.4" customHeight="1" x14ac:dyDescent="0.3">
      <c r="A270" s="680">
        <v>10</v>
      </c>
      <c r="B270" s="671" t="s">
        <v>551</v>
      </c>
      <c r="C270" s="671">
        <v>89301101</v>
      </c>
      <c r="D270" s="703" t="s">
        <v>4588</v>
      </c>
      <c r="E270" s="704" t="s">
        <v>2566</v>
      </c>
      <c r="F270" s="671" t="s">
        <v>2515</v>
      </c>
      <c r="G270" s="671" t="s">
        <v>3025</v>
      </c>
      <c r="H270" s="671" t="s">
        <v>817</v>
      </c>
      <c r="I270" s="671" t="s">
        <v>1543</v>
      </c>
      <c r="J270" s="671" t="s">
        <v>1544</v>
      </c>
      <c r="K270" s="671" t="s">
        <v>2466</v>
      </c>
      <c r="L270" s="705">
        <v>3127.19</v>
      </c>
      <c r="M270" s="705">
        <v>3127.19</v>
      </c>
      <c r="N270" s="671">
        <v>1</v>
      </c>
      <c r="O270" s="706">
        <v>0.5</v>
      </c>
      <c r="P270" s="705">
        <v>3127.19</v>
      </c>
      <c r="Q270" s="682">
        <v>1</v>
      </c>
      <c r="R270" s="671">
        <v>1</v>
      </c>
      <c r="S270" s="682">
        <v>1</v>
      </c>
      <c r="T270" s="706">
        <v>0.5</v>
      </c>
      <c r="U270" s="242">
        <v>1</v>
      </c>
    </row>
    <row r="271" spans="1:21" ht="14.4" customHeight="1" x14ac:dyDescent="0.3">
      <c r="A271" s="680">
        <v>10</v>
      </c>
      <c r="B271" s="671" t="s">
        <v>551</v>
      </c>
      <c r="C271" s="671">
        <v>89301101</v>
      </c>
      <c r="D271" s="703" t="s">
        <v>4588</v>
      </c>
      <c r="E271" s="704" t="s">
        <v>2566</v>
      </c>
      <c r="F271" s="671" t="s">
        <v>2515</v>
      </c>
      <c r="G271" s="671" t="s">
        <v>2999</v>
      </c>
      <c r="H271" s="671" t="s">
        <v>550</v>
      </c>
      <c r="I271" s="671" t="s">
        <v>3026</v>
      </c>
      <c r="J271" s="671" t="s">
        <v>1227</v>
      </c>
      <c r="K271" s="671" t="s">
        <v>3027</v>
      </c>
      <c r="L271" s="705">
        <v>0</v>
      </c>
      <c r="M271" s="705">
        <v>0</v>
      </c>
      <c r="N271" s="671">
        <v>1</v>
      </c>
      <c r="O271" s="706">
        <v>0.5</v>
      </c>
      <c r="P271" s="705">
        <v>0</v>
      </c>
      <c r="Q271" s="682"/>
      <c r="R271" s="671">
        <v>1</v>
      </c>
      <c r="S271" s="682">
        <v>1</v>
      </c>
      <c r="T271" s="706">
        <v>0.5</v>
      </c>
      <c r="U271" s="242">
        <v>1</v>
      </c>
    </row>
    <row r="272" spans="1:21" ht="14.4" customHeight="1" x14ac:dyDescent="0.3">
      <c r="A272" s="680">
        <v>10</v>
      </c>
      <c r="B272" s="671" t="s">
        <v>551</v>
      </c>
      <c r="C272" s="671">
        <v>89301101</v>
      </c>
      <c r="D272" s="703" t="s">
        <v>4588</v>
      </c>
      <c r="E272" s="704" t="s">
        <v>2566</v>
      </c>
      <c r="F272" s="671" t="s">
        <v>2515</v>
      </c>
      <c r="G272" s="671" t="s">
        <v>3028</v>
      </c>
      <c r="H272" s="671" t="s">
        <v>550</v>
      </c>
      <c r="I272" s="671" t="s">
        <v>1587</v>
      </c>
      <c r="J272" s="671" t="s">
        <v>1588</v>
      </c>
      <c r="K272" s="671" t="s">
        <v>3029</v>
      </c>
      <c r="L272" s="705">
        <v>0</v>
      </c>
      <c r="M272" s="705">
        <v>0</v>
      </c>
      <c r="N272" s="671">
        <v>1</v>
      </c>
      <c r="O272" s="706">
        <v>1</v>
      </c>
      <c r="P272" s="705"/>
      <c r="Q272" s="682"/>
      <c r="R272" s="671"/>
      <c r="S272" s="682">
        <v>0</v>
      </c>
      <c r="T272" s="706"/>
      <c r="U272" s="242">
        <v>0</v>
      </c>
    </row>
    <row r="273" spans="1:21" ht="14.4" customHeight="1" x14ac:dyDescent="0.3">
      <c r="A273" s="680">
        <v>10</v>
      </c>
      <c r="B273" s="671" t="s">
        <v>551</v>
      </c>
      <c r="C273" s="671">
        <v>89301101</v>
      </c>
      <c r="D273" s="703" t="s">
        <v>4588</v>
      </c>
      <c r="E273" s="704" t="s">
        <v>2566</v>
      </c>
      <c r="F273" s="671" t="s">
        <v>2515</v>
      </c>
      <c r="G273" s="671" t="s">
        <v>3030</v>
      </c>
      <c r="H273" s="671" t="s">
        <v>817</v>
      </c>
      <c r="I273" s="671" t="s">
        <v>2272</v>
      </c>
      <c r="J273" s="671" t="s">
        <v>836</v>
      </c>
      <c r="K273" s="671" t="s">
        <v>2273</v>
      </c>
      <c r="L273" s="705">
        <v>937.93</v>
      </c>
      <c r="M273" s="705">
        <v>1875.86</v>
      </c>
      <c r="N273" s="671">
        <v>2</v>
      </c>
      <c r="O273" s="706">
        <v>1</v>
      </c>
      <c r="P273" s="705">
        <v>1875.86</v>
      </c>
      <c r="Q273" s="682">
        <v>1</v>
      </c>
      <c r="R273" s="671">
        <v>2</v>
      </c>
      <c r="S273" s="682">
        <v>1</v>
      </c>
      <c r="T273" s="706">
        <v>1</v>
      </c>
      <c r="U273" s="242">
        <v>1</v>
      </c>
    </row>
    <row r="274" spans="1:21" ht="14.4" customHeight="1" x14ac:dyDescent="0.3">
      <c r="A274" s="680">
        <v>10</v>
      </c>
      <c r="B274" s="671" t="s">
        <v>551</v>
      </c>
      <c r="C274" s="671">
        <v>89301101</v>
      </c>
      <c r="D274" s="703" t="s">
        <v>4588</v>
      </c>
      <c r="E274" s="704" t="s">
        <v>2566</v>
      </c>
      <c r="F274" s="671" t="s">
        <v>2515</v>
      </c>
      <c r="G274" s="671" t="s">
        <v>2746</v>
      </c>
      <c r="H274" s="671" t="s">
        <v>550</v>
      </c>
      <c r="I274" s="671" t="s">
        <v>3031</v>
      </c>
      <c r="J274" s="671" t="s">
        <v>2748</v>
      </c>
      <c r="K274" s="671" t="s">
        <v>980</v>
      </c>
      <c r="L274" s="705">
        <v>97.97</v>
      </c>
      <c r="M274" s="705">
        <v>195.94</v>
      </c>
      <c r="N274" s="671">
        <v>2</v>
      </c>
      <c r="O274" s="706">
        <v>0.5</v>
      </c>
      <c r="P274" s="705">
        <v>195.94</v>
      </c>
      <c r="Q274" s="682">
        <v>1</v>
      </c>
      <c r="R274" s="671">
        <v>2</v>
      </c>
      <c r="S274" s="682">
        <v>1</v>
      </c>
      <c r="T274" s="706">
        <v>0.5</v>
      </c>
      <c r="U274" s="242">
        <v>1</v>
      </c>
    </row>
    <row r="275" spans="1:21" ht="14.4" customHeight="1" x14ac:dyDescent="0.3">
      <c r="A275" s="680">
        <v>10</v>
      </c>
      <c r="B275" s="671" t="s">
        <v>551</v>
      </c>
      <c r="C275" s="671">
        <v>89301101</v>
      </c>
      <c r="D275" s="703" t="s">
        <v>4588</v>
      </c>
      <c r="E275" s="704" t="s">
        <v>2566</v>
      </c>
      <c r="F275" s="671" t="s">
        <v>2515</v>
      </c>
      <c r="G275" s="671" t="s">
        <v>2746</v>
      </c>
      <c r="H275" s="671" t="s">
        <v>550</v>
      </c>
      <c r="I275" s="671" t="s">
        <v>3032</v>
      </c>
      <c r="J275" s="671" t="s">
        <v>1305</v>
      </c>
      <c r="K275" s="671" t="s">
        <v>3033</v>
      </c>
      <c r="L275" s="705">
        <v>0</v>
      </c>
      <c r="M275" s="705">
        <v>0</v>
      </c>
      <c r="N275" s="671">
        <v>1</v>
      </c>
      <c r="O275" s="706">
        <v>1</v>
      </c>
      <c r="P275" s="705"/>
      <c r="Q275" s="682"/>
      <c r="R275" s="671"/>
      <c r="S275" s="682">
        <v>0</v>
      </c>
      <c r="T275" s="706"/>
      <c r="U275" s="242">
        <v>0</v>
      </c>
    </row>
    <row r="276" spans="1:21" ht="14.4" customHeight="1" x14ac:dyDescent="0.3">
      <c r="A276" s="680">
        <v>10</v>
      </c>
      <c r="B276" s="671" t="s">
        <v>551</v>
      </c>
      <c r="C276" s="671">
        <v>89301101</v>
      </c>
      <c r="D276" s="703" t="s">
        <v>4588</v>
      </c>
      <c r="E276" s="704" t="s">
        <v>2566</v>
      </c>
      <c r="F276" s="671" t="s">
        <v>2515</v>
      </c>
      <c r="G276" s="671" t="s">
        <v>2865</v>
      </c>
      <c r="H276" s="671" t="s">
        <v>550</v>
      </c>
      <c r="I276" s="671" t="s">
        <v>611</v>
      </c>
      <c r="J276" s="671" t="s">
        <v>2866</v>
      </c>
      <c r="K276" s="671" t="s">
        <v>2867</v>
      </c>
      <c r="L276" s="705">
        <v>22.88</v>
      </c>
      <c r="M276" s="705">
        <v>22.88</v>
      </c>
      <c r="N276" s="671">
        <v>1</v>
      </c>
      <c r="O276" s="706">
        <v>0.5</v>
      </c>
      <c r="P276" s="705">
        <v>22.88</v>
      </c>
      <c r="Q276" s="682">
        <v>1</v>
      </c>
      <c r="R276" s="671">
        <v>1</v>
      </c>
      <c r="S276" s="682">
        <v>1</v>
      </c>
      <c r="T276" s="706">
        <v>0.5</v>
      </c>
      <c r="U276" s="242">
        <v>1</v>
      </c>
    </row>
    <row r="277" spans="1:21" ht="14.4" customHeight="1" x14ac:dyDescent="0.3">
      <c r="A277" s="680">
        <v>10</v>
      </c>
      <c r="B277" s="671" t="s">
        <v>551</v>
      </c>
      <c r="C277" s="671">
        <v>89301101</v>
      </c>
      <c r="D277" s="703" t="s">
        <v>4588</v>
      </c>
      <c r="E277" s="704" t="s">
        <v>2566</v>
      </c>
      <c r="F277" s="671" t="s">
        <v>2515</v>
      </c>
      <c r="G277" s="671" t="s">
        <v>2865</v>
      </c>
      <c r="H277" s="671" t="s">
        <v>550</v>
      </c>
      <c r="I277" s="671" t="s">
        <v>1355</v>
      </c>
      <c r="J277" s="671" t="s">
        <v>2868</v>
      </c>
      <c r="K277" s="671" t="s">
        <v>2869</v>
      </c>
      <c r="L277" s="705">
        <v>91.52</v>
      </c>
      <c r="M277" s="705">
        <v>183.04</v>
      </c>
      <c r="N277" s="671">
        <v>2</v>
      </c>
      <c r="O277" s="706">
        <v>0.5</v>
      </c>
      <c r="P277" s="705">
        <v>183.04</v>
      </c>
      <c r="Q277" s="682">
        <v>1</v>
      </c>
      <c r="R277" s="671">
        <v>2</v>
      </c>
      <c r="S277" s="682">
        <v>1</v>
      </c>
      <c r="T277" s="706">
        <v>0.5</v>
      </c>
      <c r="U277" s="242">
        <v>1</v>
      </c>
    </row>
    <row r="278" spans="1:21" ht="14.4" customHeight="1" x14ac:dyDescent="0.3">
      <c r="A278" s="680">
        <v>10</v>
      </c>
      <c r="B278" s="671" t="s">
        <v>551</v>
      </c>
      <c r="C278" s="671">
        <v>89301101</v>
      </c>
      <c r="D278" s="703" t="s">
        <v>4588</v>
      </c>
      <c r="E278" s="704" t="s">
        <v>2566</v>
      </c>
      <c r="F278" s="671" t="s">
        <v>2515</v>
      </c>
      <c r="G278" s="671" t="s">
        <v>2870</v>
      </c>
      <c r="H278" s="671" t="s">
        <v>550</v>
      </c>
      <c r="I278" s="671" t="s">
        <v>2871</v>
      </c>
      <c r="J278" s="671" t="s">
        <v>1098</v>
      </c>
      <c r="K278" s="671" t="s">
        <v>2872</v>
      </c>
      <c r="L278" s="705">
        <v>210.44</v>
      </c>
      <c r="M278" s="705">
        <v>420.88</v>
      </c>
      <c r="N278" s="671">
        <v>2</v>
      </c>
      <c r="O278" s="706">
        <v>0.5</v>
      </c>
      <c r="P278" s="705"/>
      <c r="Q278" s="682">
        <v>0</v>
      </c>
      <c r="R278" s="671"/>
      <c r="S278" s="682">
        <v>0</v>
      </c>
      <c r="T278" s="706"/>
      <c r="U278" s="242">
        <v>0</v>
      </c>
    </row>
    <row r="279" spans="1:21" ht="14.4" customHeight="1" x14ac:dyDescent="0.3">
      <c r="A279" s="680">
        <v>10</v>
      </c>
      <c r="B279" s="671" t="s">
        <v>551</v>
      </c>
      <c r="C279" s="671">
        <v>89301101</v>
      </c>
      <c r="D279" s="703" t="s">
        <v>4588</v>
      </c>
      <c r="E279" s="704" t="s">
        <v>2566</v>
      </c>
      <c r="F279" s="671" t="s">
        <v>2515</v>
      </c>
      <c r="G279" s="671" t="s">
        <v>2749</v>
      </c>
      <c r="H279" s="671" t="s">
        <v>550</v>
      </c>
      <c r="I279" s="671" t="s">
        <v>2750</v>
      </c>
      <c r="J279" s="671" t="s">
        <v>889</v>
      </c>
      <c r="K279" s="671" t="s">
        <v>2751</v>
      </c>
      <c r="L279" s="705">
        <v>23.46</v>
      </c>
      <c r="M279" s="705">
        <v>46.92</v>
      </c>
      <c r="N279" s="671">
        <v>2</v>
      </c>
      <c r="O279" s="706">
        <v>0.5</v>
      </c>
      <c r="P279" s="705"/>
      <c r="Q279" s="682">
        <v>0</v>
      </c>
      <c r="R279" s="671"/>
      <c r="S279" s="682">
        <v>0</v>
      </c>
      <c r="T279" s="706"/>
      <c r="U279" s="242">
        <v>0</v>
      </c>
    </row>
    <row r="280" spans="1:21" ht="14.4" customHeight="1" x14ac:dyDescent="0.3">
      <c r="A280" s="680">
        <v>10</v>
      </c>
      <c r="B280" s="671" t="s">
        <v>551</v>
      </c>
      <c r="C280" s="671">
        <v>89301101</v>
      </c>
      <c r="D280" s="703" t="s">
        <v>4588</v>
      </c>
      <c r="E280" s="704" t="s">
        <v>2566</v>
      </c>
      <c r="F280" s="671" t="s">
        <v>2515</v>
      </c>
      <c r="G280" s="671" t="s">
        <v>3011</v>
      </c>
      <c r="H280" s="671" t="s">
        <v>550</v>
      </c>
      <c r="I280" s="671" t="s">
        <v>986</v>
      </c>
      <c r="J280" s="671" t="s">
        <v>987</v>
      </c>
      <c r="K280" s="671" t="s">
        <v>3012</v>
      </c>
      <c r="L280" s="705">
        <v>0</v>
      </c>
      <c r="M280" s="705">
        <v>0</v>
      </c>
      <c r="N280" s="671">
        <v>1</v>
      </c>
      <c r="O280" s="706">
        <v>0.5</v>
      </c>
      <c r="P280" s="705">
        <v>0</v>
      </c>
      <c r="Q280" s="682"/>
      <c r="R280" s="671">
        <v>1</v>
      </c>
      <c r="S280" s="682">
        <v>1</v>
      </c>
      <c r="T280" s="706">
        <v>0.5</v>
      </c>
      <c r="U280" s="242">
        <v>1</v>
      </c>
    </row>
    <row r="281" spans="1:21" ht="14.4" customHeight="1" x14ac:dyDescent="0.3">
      <c r="A281" s="680">
        <v>10</v>
      </c>
      <c r="B281" s="671" t="s">
        <v>551</v>
      </c>
      <c r="C281" s="671">
        <v>89301101</v>
      </c>
      <c r="D281" s="703" t="s">
        <v>4588</v>
      </c>
      <c r="E281" s="704" t="s">
        <v>2568</v>
      </c>
      <c r="F281" s="671" t="s">
        <v>2515</v>
      </c>
      <c r="G281" s="671" t="s">
        <v>2998</v>
      </c>
      <c r="H281" s="671" t="s">
        <v>550</v>
      </c>
      <c r="I281" s="671" t="s">
        <v>3034</v>
      </c>
      <c r="J281" s="671" t="s">
        <v>1831</v>
      </c>
      <c r="K281" s="671" t="s">
        <v>1832</v>
      </c>
      <c r="L281" s="705">
        <v>275.23</v>
      </c>
      <c r="M281" s="705">
        <v>550.46</v>
      </c>
      <c r="N281" s="671">
        <v>2</v>
      </c>
      <c r="O281" s="706">
        <v>0.5</v>
      </c>
      <c r="P281" s="705"/>
      <c r="Q281" s="682">
        <v>0</v>
      </c>
      <c r="R281" s="671"/>
      <c r="S281" s="682">
        <v>0</v>
      </c>
      <c r="T281" s="706"/>
      <c r="U281" s="242">
        <v>0</v>
      </c>
    </row>
    <row r="282" spans="1:21" ht="14.4" customHeight="1" x14ac:dyDescent="0.3">
      <c r="A282" s="680">
        <v>10</v>
      </c>
      <c r="B282" s="671" t="s">
        <v>551</v>
      </c>
      <c r="C282" s="671">
        <v>89301101</v>
      </c>
      <c r="D282" s="703" t="s">
        <v>4588</v>
      </c>
      <c r="E282" s="704" t="s">
        <v>2568</v>
      </c>
      <c r="F282" s="671" t="s">
        <v>2515</v>
      </c>
      <c r="G282" s="671" t="s">
        <v>2749</v>
      </c>
      <c r="H282" s="671" t="s">
        <v>550</v>
      </c>
      <c r="I282" s="671" t="s">
        <v>912</v>
      </c>
      <c r="J282" s="671" t="s">
        <v>913</v>
      </c>
      <c r="K282" s="671" t="s">
        <v>2991</v>
      </c>
      <c r="L282" s="705">
        <v>13.38</v>
      </c>
      <c r="M282" s="705">
        <v>26.76</v>
      </c>
      <c r="N282" s="671">
        <v>2</v>
      </c>
      <c r="O282" s="706">
        <v>0.5</v>
      </c>
      <c r="P282" s="705"/>
      <c r="Q282" s="682">
        <v>0</v>
      </c>
      <c r="R282" s="671"/>
      <c r="S282" s="682">
        <v>0</v>
      </c>
      <c r="T282" s="706"/>
      <c r="U282" s="242">
        <v>0</v>
      </c>
    </row>
    <row r="283" spans="1:21" ht="14.4" customHeight="1" x14ac:dyDescent="0.3">
      <c r="A283" s="680">
        <v>10</v>
      </c>
      <c r="B283" s="671" t="s">
        <v>551</v>
      </c>
      <c r="C283" s="671">
        <v>89301101</v>
      </c>
      <c r="D283" s="703" t="s">
        <v>4588</v>
      </c>
      <c r="E283" s="704" t="s">
        <v>2569</v>
      </c>
      <c r="F283" s="671" t="s">
        <v>2515</v>
      </c>
      <c r="G283" s="671" t="s">
        <v>2625</v>
      </c>
      <c r="H283" s="671" t="s">
        <v>817</v>
      </c>
      <c r="I283" s="671" t="s">
        <v>1209</v>
      </c>
      <c r="J283" s="671" t="s">
        <v>2439</v>
      </c>
      <c r="K283" s="671" t="s">
        <v>2440</v>
      </c>
      <c r="L283" s="705">
        <v>333.31</v>
      </c>
      <c r="M283" s="705">
        <v>999.93000000000006</v>
      </c>
      <c r="N283" s="671">
        <v>3</v>
      </c>
      <c r="O283" s="706">
        <v>2.5</v>
      </c>
      <c r="P283" s="705">
        <v>333.31</v>
      </c>
      <c r="Q283" s="682">
        <v>0.33333333333333331</v>
      </c>
      <c r="R283" s="671">
        <v>1</v>
      </c>
      <c r="S283" s="682">
        <v>0.33333333333333331</v>
      </c>
      <c r="T283" s="706">
        <v>1</v>
      </c>
      <c r="U283" s="242">
        <v>0.4</v>
      </c>
    </row>
    <row r="284" spans="1:21" ht="14.4" customHeight="1" x14ac:dyDescent="0.3">
      <c r="A284" s="680">
        <v>10</v>
      </c>
      <c r="B284" s="671" t="s">
        <v>551</v>
      </c>
      <c r="C284" s="671">
        <v>89301101</v>
      </c>
      <c r="D284" s="703" t="s">
        <v>4588</v>
      </c>
      <c r="E284" s="704" t="s">
        <v>2569</v>
      </c>
      <c r="F284" s="671" t="s">
        <v>2515</v>
      </c>
      <c r="G284" s="671" t="s">
        <v>2625</v>
      </c>
      <c r="H284" s="671" t="s">
        <v>817</v>
      </c>
      <c r="I284" s="671" t="s">
        <v>928</v>
      </c>
      <c r="J284" s="671" t="s">
        <v>929</v>
      </c>
      <c r="K284" s="671" t="s">
        <v>930</v>
      </c>
      <c r="L284" s="705">
        <v>152.36000000000001</v>
      </c>
      <c r="M284" s="705">
        <v>152.36000000000001</v>
      </c>
      <c r="N284" s="671">
        <v>1</v>
      </c>
      <c r="O284" s="706">
        <v>1</v>
      </c>
      <c r="P284" s="705">
        <v>152.36000000000001</v>
      </c>
      <c r="Q284" s="682">
        <v>1</v>
      </c>
      <c r="R284" s="671">
        <v>1</v>
      </c>
      <c r="S284" s="682">
        <v>1</v>
      </c>
      <c r="T284" s="706">
        <v>1</v>
      </c>
      <c r="U284" s="242">
        <v>1</v>
      </c>
    </row>
    <row r="285" spans="1:21" ht="14.4" customHeight="1" x14ac:dyDescent="0.3">
      <c r="A285" s="680">
        <v>10</v>
      </c>
      <c r="B285" s="671" t="s">
        <v>551</v>
      </c>
      <c r="C285" s="671">
        <v>89301101</v>
      </c>
      <c r="D285" s="703" t="s">
        <v>4588</v>
      </c>
      <c r="E285" s="704" t="s">
        <v>2569</v>
      </c>
      <c r="F285" s="671" t="s">
        <v>2515</v>
      </c>
      <c r="G285" s="671" t="s">
        <v>2625</v>
      </c>
      <c r="H285" s="671" t="s">
        <v>817</v>
      </c>
      <c r="I285" s="671" t="s">
        <v>3035</v>
      </c>
      <c r="J285" s="671" t="s">
        <v>929</v>
      </c>
      <c r="K285" s="671" t="s">
        <v>3036</v>
      </c>
      <c r="L285" s="705">
        <v>304.74</v>
      </c>
      <c r="M285" s="705">
        <v>304.74</v>
      </c>
      <c r="N285" s="671">
        <v>1</v>
      </c>
      <c r="O285" s="706">
        <v>1</v>
      </c>
      <c r="P285" s="705">
        <v>304.74</v>
      </c>
      <c r="Q285" s="682">
        <v>1</v>
      </c>
      <c r="R285" s="671">
        <v>1</v>
      </c>
      <c r="S285" s="682">
        <v>1</v>
      </c>
      <c r="T285" s="706">
        <v>1</v>
      </c>
      <c r="U285" s="242">
        <v>1</v>
      </c>
    </row>
    <row r="286" spans="1:21" ht="14.4" customHeight="1" x14ac:dyDescent="0.3">
      <c r="A286" s="680">
        <v>10</v>
      </c>
      <c r="B286" s="671" t="s">
        <v>551</v>
      </c>
      <c r="C286" s="671">
        <v>89301101</v>
      </c>
      <c r="D286" s="703" t="s">
        <v>4588</v>
      </c>
      <c r="E286" s="704" t="s">
        <v>2569</v>
      </c>
      <c r="F286" s="671" t="s">
        <v>2515</v>
      </c>
      <c r="G286" s="671" t="s">
        <v>2855</v>
      </c>
      <c r="H286" s="671" t="s">
        <v>817</v>
      </c>
      <c r="I286" s="671" t="s">
        <v>1508</v>
      </c>
      <c r="J286" s="671" t="s">
        <v>1509</v>
      </c>
      <c r="K286" s="671" t="s">
        <v>2457</v>
      </c>
      <c r="L286" s="705">
        <v>184.22</v>
      </c>
      <c r="M286" s="705">
        <v>368.44</v>
      </c>
      <c r="N286" s="671">
        <v>2</v>
      </c>
      <c r="O286" s="706">
        <v>1</v>
      </c>
      <c r="P286" s="705"/>
      <c r="Q286" s="682">
        <v>0</v>
      </c>
      <c r="R286" s="671"/>
      <c r="S286" s="682">
        <v>0</v>
      </c>
      <c r="T286" s="706"/>
      <c r="U286" s="242">
        <v>0</v>
      </c>
    </row>
    <row r="287" spans="1:21" ht="14.4" customHeight="1" x14ac:dyDescent="0.3">
      <c r="A287" s="680">
        <v>10</v>
      </c>
      <c r="B287" s="671" t="s">
        <v>551</v>
      </c>
      <c r="C287" s="671">
        <v>89301101</v>
      </c>
      <c r="D287" s="703" t="s">
        <v>4588</v>
      </c>
      <c r="E287" s="704" t="s">
        <v>2569</v>
      </c>
      <c r="F287" s="671" t="s">
        <v>2515</v>
      </c>
      <c r="G287" s="671" t="s">
        <v>2926</v>
      </c>
      <c r="H287" s="671" t="s">
        <v>550</v>
      </c>
      <c r="I287" s="671" t="s">
        <v>2927</v>
      </c>
      <c r="J287" s="671" t="s">
        <v>2928</v>
      </c>
      <c r="K287" s="671" t="s">
        <v>2929</v>
      </c>
      <c r="L287" s="705">
        <v>189.78</v>
      </c>
      <c r="M287" s="705">
        <v>189.78</v>
      </c>
      <c r="N287" s="671">
        <v>1</v>
      </c>
      <c r="O287" s="706">
        <v>1</v>
      </c>
      <c r="P287" s="705">
        <v>189.78</v>
      </c>
      <c r="Q287" s="682">
        <v>1</v>
      </c>
      <c r="R287" s="671">
        <v>1</v>
      </c>
      <c r="S287" s="682">
        <v>1</v>
      </c>
      <c r="T287" s="706">
        <v>1</v>
      </c>
      <c r="U287" s="242">
        <v>1</v>
      </c>
    </row>
    <row r="288" spans="1:21" ht="14.4" customHeight="1" x14ac:dyDescent="0.3">
      <c r="A288" s="680">
        <v>10</v>
      </c>
      <c r="B288" s="671" t="s">
        <v>551</v>
      </c>
      <c r="C288" s="671">
        <v>89301101</v>
      </c>
      <c r="D288" s="703" t="s">
        <v>4588</v>
      </c>
      <c r="E288" s="704" t="s">
        <v>2569</v>
      </c>
      <c r="F288" s="671" t="s">
        <v>2515</v>
      </c>
      <c r="G288" s="671" t="s">
        <v>2650</v>
      </c>
      <c r="H288" s="671" t="s">
        <v>550</v>
      </c>
      <c r="I288" s="671" t="s">
        <v>2651</v>
      </c>
      <c r="J288" s="671" t="s">
        <v>2652</v>
      </c>
      <c r="K288" s="671" t="s">
        <v>2653</v>
      </c>
      <c r="L288" s="705">
        <v>71.17</v>
      </c>
      <c r="M288" s="705">
        <v>71.17</v>
      </c>
      <c r="N288" s="671">
        <v>1</v>
      </c>
      <c r="O288" s="706">
        <v>1</v>
      </c>
      <c r="P288" s="705">
        <v>71.17</v>
      </c>
      <c r="Q288" s="682">
        <v>1</v>
      </c>
      <c r="R288" s="671">
        <v>1</v>
      </c>
      <c r="S288" s="682">
        <v>1</v>
      </c>
      <c r="T288" s="706">
        <v>1</v>
      </c>
      <c r="U288" s="242">
        <v>1</v>
      </c>
    </row>
    <row r="289" spans="1:21" ht="14.4" customHeight="1" x14ac:dyDescent="0.3">
      <c r="A289" s="680">
        <v>10</v>
      </c>
      <c r="B289" s="671" t="s">
        <v>551</v>
      </c>
      <c r="C289" s="671">
        <v>89301101</v>
      </c>
      <c r="D289" s="703" t="s">
        <v>4588</v>
      </c>
      <c r="E289" s="704" t="s">
        <v>2569</v>
      </c>
      <c r="F289" s="671" t="s">
        <v>2515</v>
      </c>
      <c r="G289" s="671" t="s">
        <v>2947</v>
      </c>
      <c r="H289" s="671" t="s">
        <v>817</v>
      </c>
      <c r="I289" s="671" t="s">
        <v>3037</v>
      </c>
      <c r="J289" s="671" t="s">
        <v>2460</v>
      </c>
      <c r="K289" s="671" t="s">
        <v>3038</v>
      </c>
      <c r="L289" s="705">
        <v>87.6</v>
      </c>
      <c r="M289" s="705">
        <v>87.6</v>
      </c>
      <c r="N289" s="671">
        <v>1</v>
      </c>
      <c r="O289" s="706">
        <v>0.5</v>
      </c>
      <c r="P289" s="705"/>
      <c r="Q289" s="682">
        <v>0</v>
      </c>
      <c r="R289" s="671"/>
      <c r="S289" s="682">
        <v>0</v>
      </c>
      <c r="T289" s="706"/>
      <c r="U289" s="242">
        <v>0</v>
      </c>
    </row>
    <row r="290" spans="1:21" ht="14.4" customHeight="1" x14ac:dyDescent="0.3">
      <c r="A290" s="680">
        <v>10</v>
      </c>
      <c r="B290" s="671" t="s">
        <v>551</v>
      </c>
      <c r="C290" s="671">
        <v>89301101</v>
      </c>
      <c r="D290" s="703" t="s">
        <v>4588</v>
      </c>
      <c r="E290" s="704" t="s">
        <v>2569</v>
      </c>
      <c r="F290" s="671" t="s">
        <v>2515</v>
      </c>
      <c r="G290" s="671" t="s">
        <v>2891</v>
      </c>
      <c r="H290" s="671" t="s">
        <v>550</v>
      </c>
      <c r="I290" s="671" t="s">
        <v>1222</v>
      </c>
      <c r="J290" s="671" t="s">
        <v>1223</v>
      </c>
      <c r="K290" s="671" t="s">
        <v>3004</v>
      </c>
      <c r="L290" s="705">
        <v>709.97</v>
      </c>
      <c r="M290" s="705">
        <v>709.97</v>
      </c>
      <c r="N290" s="671">
        <v>1</v>
      </c>
      <c r="O290" s="706">
        <v>1</v>
      </c>
      <c r="P290" s="705">
        <v>709.97</v>
      </c>
      <c r="Q290" s="682">
        <v>1</v>
      </c>
      <c r="R290" s="671">
        <v>1</v>
      </c>
      <c r="S290" s="682">
        <v>1</v>
      </c>
      <c r="T290" s="706">
        <v>1</v>
      </c>
      <c r="U290" s="242">
        <v>1</v>
      </c>
    </row>
    <row r="291" spans="1:21" ht="14.4" customHeight="1" x14ac:dyDescent="0.3">
      <c r="A291" s="680">
        <v>10</v>
      </c>
      <c r="B291" s="671" t="s">
        <v>551</v>
      </c>
      <c r="C291" s="671">
        <v>89301101</v>
      </c>
      <c r="D291" s="703" t="s">
        <v>4588</v>
      </c>
      <c r="E291" s="704" t="s">
        <v>2569</v>
      </c>
      <c r="F291" s="671" t="s">
        <v>2515</v>
      </c>
      <c r="G291" s="671" t="s">
        <v>2953</v>
      </c>
      <c r="H291" s="671" t="s">
        <v>550</v>
      </c>
      <c r="I291" s="671" t="s">
        <v>3039</v>
      </c>
      <c r="J291" s="671" t="s">
        <v>3040</v>
      </c>
      <c r="K291" s="671" t="s">
        <v>3041</v>
      </c>
      <c r="L291" s="705">
        <v>648.76</v>
      </c>
      <c r="M291" s="705">
        <v>2595.04</v>
      </c>
      <c r="N291" s="671">
        <v>4</v>
      </c>
      <c r="O291" s="706">
        <v>1</v>
      </c>
      <c r="P291" s="705"/>
      <c r="Q291" s="682">
        <v>0</v>
      </c>
      <c r="R291" s="671"/>
      <c r="S291" s="682">
        <v>0</v>
      </c>
      <c r="T291" s="706"/>
      <c r="U291" s="242">
        <v>0</v>
      </c>
    </row>
    <row r="292" spans="1:21" ht="14.4" customHeight="1" x14ac:dyDescent="0.3">
      <c r="A292" s="680">
        <v>10</v>
      </c>
      <c r="B292" s="671" t="s">
        <v>551</v>
      </c>
      <c r="C292" s="671">
        <v>89301101</v>
      </c>
      <c r="D292" s="703" t="s">
        <v>4588</v>
      </c>
      <c r="E292" s="704" t="s">
        <v>2569</v>
      </c>
      <c r="F292" s="671" t="s">
        <v>2515</v>
      </c>
      <c r="G292" s="671" t="s">
        <v>2746</v>
      </c>
      <c r="H292" s="671" t="s">
        <v>550</v>
      </c>
      <c r="I292" s="671" t="s">
        <v>1234</v>
      </c>
      <c r="J292" s="671" t="s">
        <v>979</v>
      </c>
      <c r="K292" s="671" t="s">
        <v>2967</v>
      </c>
      <c r="L292" s="705">
        <v>314.89999999999998</v>
      </c>
      <c r="M292" s="705">
        <v>629.79999999999995</v>
      </c>
      <c r="N292" s="671">
        <v>2</v>
      </c>
      <c r="O292" s="706">
        <v>0.5</v>
      </c>
      <c r="P292" s="705"/>
      <c r="Q292" s="682">
        <v>0</v>
      </c>
      <c r="R292" s="671"/>
      <c r="S292" s="682">
        <v>0</v>
      </c>
      <c r="T292" s="706"/>
      <c r="U292" s="242">
        <v>0</v>
      </c>
    </row>
    <row r="293" spans="1:21" ht="14.4" customHeight="1" x14ac:dyDescent="0.3">
      <c r="A293" s="680">
        <v>10</v>
      </c>
      <c r="B293" s="671" t="s">
        <v>551</v>
      </c>
      <c r="C293" s="671">
        <v>89301101</v>
      </c>
      <c r="D293" s="703" t="s">
        <v>4588</v>
      </c>
      <c r="E293" s="704" t="s">
        <v>2569</v>
      </c>
      <c r="F293" s="671" t="s">
        <v>2515</v>
      </c>
      <c r="G293" s="671" t="s">
        <v>2749</v>
      </c>
      <c r="H293" s="671" t="s">
        <v>550</v>
      </c>
      <c r="I293" s="671" t="s">
        <v>1175</v>
      </c>
      <c r="J293" s="671" t="s">
        <v>913</v>
      </c>
      <c r="K293" s="671" t="s">
        <v>2751</v>
      </c>
      <c r="L293" s="705">
        <v>23.46</v>
      </c>
      <c r="M293" s="705">
        <v>23.46</v>
      </c>
      <c r="N293" s="671">
        <v>1</v>
      </c>
      <c r="O293" s="706">
        <v>1</v>
      </c>
      <c r="P293" s="705"/>
      <c r="Q293" s="682">
        <v>0</v>
      </c>
      <c r="R293" s="671"/>
      <c r="S293" s="682">
        <v>0</v>
      </c>
      <c r="T293" s="706"/>
      <c r="U293" s="242">
        <v>0</v>
      </c>
    </row>
    <row r="294" spans="1:21" ht="14.4" customHeight="1" x14ac:dyDescent="0.3">
      <c r="A294" s="680">
        <v>10</v>
      </c>
      <c r="B294" s="671" t="s">
        <v>551</v>
      </c>
      <c r="C294" s="671">
        <v>89301101</v>
      </c>
      <c r="D294" s="703" t="s">
        <v>4588</v>
      </c>
      <c r="E294" s="704" t="s">
        <v>2569</v>
      </c>
      <c r="F294" s="671" t="s">
        <v>2515</v>
      </c>
      <c r="G294" s="671" t="s">
        <v>3011</v>
      </c>
      <c r="H294" s="671" t="s">
        <v>550</v>
      </c>
      <c r="I294" s="671" t="s">
        <v>986</v>
      </c>
      <c r="J294" s="671" t="s">
        <v>987</v>
      </c>
      <c r="K294" s="671" t="s">
        <v>3012</v>
      </c>
      <c r="L294" s="705">
        <v>0</v>
      </c>
      <c r="M294" s="705">
        <v>0</v>
      </c>
      <c r="N294" s="671">
        <v>1</v>
      </c>
      <c r="O294" s="706">
        <v>0.5</v>
      </c>
      <c r="P294" s="705"/>
      <c r="Q294" s="682"/>
      <c r="R294" s="671"/>
      <c r="S294" s="682">
        <v>0</v>
      </c>
      <c r="T294" s="706"/>
      <c r="U294" s="242">
        <v>0</v>
      </c>
    </row>
    <row r="295" spans="1:21" ht="14.4" customHeight="1" x14ac:dyDescent="0.3">
      <c r="A295" s="680">
        <v>10</v>
      </c>
      <c r="B295" s="671" t="s">
        <v>551</v>
      </c>
      <c r="C295" s="671">
        <v>89301101</v>
      </c>
      <c r="D295" s="703" t="s">
        <v>4588</v>
      </c>
      <c r="E295" s="704" t="s">
        <v>2570</v>
      </c>
      <c r="F295" s="671" t="s">
        <v>2515</v>
      </c>
      <c r="G295" s="671" t="s">
        <v>2855</v>
      </c>
      <c r="H295" s="671" t="s">
        <v>817</v>
      </c>
      <c r="I295" s="671" t="s">
        <v>938</v>
      </c>
      <c r="J295" s="671" t="s">
        <v>939</v>
      </c>
      <c r="K295" s="671" t="s">
        <v>2422</v>
      </c>
      <c r="L295" s="705">
        <v>46.05</v>
      </c>
      <c r="M295" s="705">
        <v>46.05</v>
      </c>
      <c r="N295" s="671">
        <v>1</v>
      </c>
      <c r="O295" s="706">
        <v>1</v>
      </c>
      <c r="P295" s="705"/>
      <c r="Q295" s="682">
        <v>0</v>
      </c>
      <c r="R295" s="671"/>
      <c r="S295" s="682">
        <v>0</v>
      </c>
      <c r="T295" s="706"/>
      <c r="U295" s="242">
        <v>0</v>
      </c>
    </row>
    <row r="296" spans="1:21" ht="14.4" customHeight="1" x14ac:dyDescent="0.3">
      <c r="A296" s="680">
        <v>10</v>
      </c>
      <c r="B296" s="671" t="s">
        <v>551</v>
      </c>
      <c r="C296" s="671">
        <v>89301101</v>
      </c>
      <c r="D296" s="703" t="s">
        <v>4588</v>
      </c>
      <c r="E296" s="704" t="s">
        <v>2570</v>
      </c>
      <c r="F296" s="671" t="s">
        <v>2515</v>
      </c>
      <c r="G296" s="671" t="s">
        <v>2926</v>
      </c>
      <c r="H296" s="671" t="s">
        <v>550</v>
      </c>
      <c r="I296" s="671" t="s">
        <v>1636</v>
      </c>
      <c r="J296" s="671" t="s">
        <v>3042</v>
      </c>
      <c r="K296" s="671" t="s">
        <v>3043</v>
      </c>
      <c r="L296" s="705">
        <v>94.89</v>
      </c>
      <c r="M296" s="705">
        <v>94.89</v>
      </c>
      <c r="N296" s="671">
        <v>1</v>
      </c>
      <c r="O296" s="706">
        <v>1</v>
      </c>
      <c r="P296" s="705"/>
      <c r="Q296" s="682">
        <v>0</v>
      </c>
      <c r="R296" s="671"/>
      <c r="S296" s="682">
        <v>0</v>
      </c>
      <c r="T296" s="706"/>
      <c r="U296" s="242">
        <v>0</v>
      </c>
    </row>
    <row r="297" spans="1:21" ht="14.4" customHeight="1" x14ac:dyDescent="0.3">
      <c r="A297" s="680">
        <v>10</v>
      </c>
      <c r="B297" s="671" t="s">
        <v>551</v>
      </c>
      <c r="C297" s="671">
        <v>89301101</v>
      </c>
      <c r="D297" s="703" t="s">
        <v>4588</v>
      </c>
      <c r="E297" s="704" t="s">
        <v>2570</v>
      </c>
      <c r="F297" s="671" t="s">
        <v>2515</v>
      </c>
      <c r="G297" s="671" t="s">
        <v>2944</v>
      </c>
      <c r="H297" s="671" t="s">
        <v>550</v>
      </c>
      <c r="I297" s="671" t="s">
        <v>726</v>
      </c>
      <c r="J297" s="671" t="s">
        <v>727</v>
      </c>
      <c r="K297" s="671" t="s">
        <v>2443</v>
      </c>
      <c r="L297" s="705">
        <v>23.72</v>
      </c>
      <c r="M297" s="705">
        <v>71.16</v>
      </c>
      <c r="N297" s="671">
        <v>3</v>
      </c>
      <c r="O297" s="706">
        <v>1</v>
      </c>
      <c r="P297" s="705">
        <v>23.72</v>
      </c>
      <c r="Q297" s="682">
        <v>0.33333333333333331</v>
      </c>
      <c r="R297" s="671">
        <v>1</v>
      </c>
      <c r="S297" s="682">
        <v>0.33333333333333331</v>
      </c>
      <c r="T297" s="706">
        <v>0.5</v>
      </c>
      <c r="U297" s="242">
        <v>0.5</v>
      </c>
    </row>
    <row r="298" spans="1:21" ht="14.4" customHeight="1" x14ac:dyDescent="0.3">
      <c r="A298" s="680">
        <v>10</v>
      </c>
      <c r="B298" s="671" t="s">
        <v>551</v>
      </c>
      <c r="C298" s="671">
        <v>89301101</v>
      </c>
      <c r="D298" s="703" t="s">
        <v>4588</v>
      </c>
      <c r="E298" s="704" t="s">
        <v>2570</v>
      </c>
      <c r="F298" s="671" t="s">
        <v>2515</v>
      </c>
      <c r="G298" s="671" t="s">
        <v>3044</v>
      </c>
      <c r="H298" s="671" t="s">
        <v>550</v>
      </c>
      <c r="I298" s="671" t="s">
        <v>634</v>
      </c>
      <c r="J298" s="671" t="s">
        <v>635</v>
      </c>
      <c r="K298" s="671" t="s">
        <v>3045</v>
      </c>
      <c r="L298" s="705">
        <v>26.17</v>
      </c>
      <c r="M298" s="705">
        <v>26.17</v>
      </c>
      <c r="N298" s="671">
        <v>1</v>
      </c>
      <c r="O298" s="706">
        <v>1</v>
      </c>
      <c r="P298" s="705">
        <v>26.17</v>
      </c>
      <c r="Q298" s="682">
        <v>1</v>
      </c>
      <c r="R298" s="671">
        <v>1</v>
      </c>
      <c r="S298" s="682">
        <v>1</v>
      </c>
      <c r="T298" s="706">
        <v>1</v>
      </c>
      <c r="U298" s="242">
        <v>1</v>
      </c>
    </row>
    <row r="299" spans="1:21" ht="14.4" customHeight="1" x14ac:dyDescent="0.3">
      <c r="A299" s="680">
        <v>10</v>
      </c>
      <c r="B299" s="671" t="s">
        <v>551</v>
      </c>
      <c r="C299" s="671">
        <v>89301101</v>
      </c>
      <c r="D299" s="703" t="s">
        <v>4588</v>
      </c>
      <c r="E299" s="704" t="s">
        <v>2570</v>
      </c>
      <c r="F299" s="671" t="s">
        <v>2515</v>
      </c>
      <c r="G299" s="671" t="s">
        <v>2660</v>
      </c>
      <c r="H299" s="671" t="s">
        <v>550</v>
      </c>
      <c r="I299" s="671" t="s">
        <v>878</v>
      </c>
      <c r="J299" s="671" t="s">
        <v>879</v>
      </c>
      <c r="K299" s="671" t="s">
        <v>2661</v>
      </c>
      <c r="L299" s="705">
        <v>38.65</v>
      </c>
      <c r="M299" s="705">
        <v>38.65</v>
      </c>
      <c r="N299" s="671">
        <v>1</v>
      </c>
      <c r="O299" s="706">
        <v>1</v>
      </c>
      <c r="P299" s="705"/>
      <c r="Q299" s="682">
        <v>0</v>
      </c>
      <c r="R299" s="671"/>
      <c r="S299" s="682">
        <v>0</v>
      </c>
      <c r="T299" s="706"/>
      <c r="U299" s="242">
        <v>0</v>
      </c>
    </row>
    <row r="300" spans="1:21" ht="14.4" customHeight="1" x14ac:dyDescent="0.3">
      <c r="A300" s="680">
        <v>10</v>
      </c>
      <c r="B300" s="671" t="s">
        <v>551</v>
      </c>
      <c r="C300" s="671">
        <v>89301101</v>
      </c>
      <c r="D300" s="703" t="s">
        <v>4588</v>
      </c>
      <c r="E300" s="704" t="s">
        <v>2570</v>
      </c>
      <c r="F300" s="671" t="s">
        <v>2515</v>
      </c>
      <c r="G300" s="671" t="s">
        <v>3046</v>
      </c>
      <c r="H300" s="671" t="s">
        <v>550</v>
      </c>
      <c r="I300" s="671" t="s">
        <v>3047</v>
      </c>
      <c r="J300" s="671" t="s">
        <v>3048</v>
      </c>
      <c r="K300" s="671" t="s">
        <v>3049</v>
      </c>
      <c r="L300" s="705">
        <v>0</v>
      </c>
      <c r="M300" s="705">
        <v>0</v>
      </c>
      <c r="N300" s="671">
        <v>1</v>
      </c>
      <c r="O300" s="706"/>
      <c r="P300" s="705"/>
      <c r="Q300" s="682"/>
      <c r="R300" s="671"/>
      <c r="S300" s="682">
        <v>0</v>
      </c>
      <c r="T300" s="706"/>
      <c r="U300" s="242"/>
    </row>
    <row r="301" spans="1:21" ht="14.4" customHeight="1" x14ac:dyDescent="0.3">
      <c r="A301" s="680">
        <v>10</v>
      </c>
      <c r="B301" s="671" t="s">
        <v>551</v>
      </c>
      <c r="C301" s="671">
        <v>89301101</v>
      </c>
      <c r="D301" s="703" t="s">
        <v>4588</v>
      </c>
      <c r="E301" s="704" t="s">
        <v>2570</v>
      </c>
      <c r="F301" s="671" t="s">
        <v>2515</v>
      </c>
      <c r="G301" s="671" t="s">
        <v>2949</v>
      </c>
      <c r="H301" s="671" t="s">
        <v>550</v>
      </c>
      <c r="I301" s="671" t="s">
        <v>2950</v>
      </c>
      <c r="J301" s="671" t="s">
        <v>2951</v>
      </c>
      <c r="K301" s="671" t="s">
        <v>2952</v>
      </c>
      <c r="L301" s="705">
        <v>0</v>
      </c>
      <c r="M301" s="705">
        <v>0</v>
      </c>
      <c r="N301" s="671">
        <v>1</v>
      </c>
      <c r="O301" s="706">
        <v>1</v>
      </c>
      <c r="P301" s="705">
        <v>0</v>
      </c>
      <c r="Q301" s="682"/>
      <c r="R301" s="671">
        <v>1</v>
      </c>
      <c r="S301" s="682">
        <v>1</v>
      </c>
      <c r="T301" s="706">
        <v>1</v>
      </c>
      <c r="U301" s="242">
        <v>1</v>
      </c>
    </row>
    <row r="302" spans="1:21" ht="14.4" customHeight="1" x14ac:dyDescent="0.3">
      <c r="A302" s="680">
        <v>10</v>
      </c>
      <c r="B302" s="671" t="s">
        <v>551</v>
      </c>
      <c r="C302" s="671">
        <v>89301101</v>
      </c>
      <c r="D302" s="703" t="s">
        <v>4588</v>
      </c>
      <c r="E302" s="704" t="s">
        <v>2570</v>
      </c>
      <c r="F302" s="671" t="s">
        <v>2515</v>
      </c>
      <c r="G302" s="671" t="s">
        <v>3013</v>
      </c>
      <c r="H302" s="671" t="s">
        <v>550</v>
      </c>
      <c r="I302" s="671" t="s">
        <v>3014</v>
      </c>
      <c r="J302" s="671" t="s">
        <v>1927</v>
      </c>
      <c r="K302" s="671" t="s">
        <v>1928</v>
      </c>
      <c r="L302" s="705">
        <v>130.99</v>
      </c>
      <c r="M302" s="705">
        <v>261.98</v>
      </c>
      <c r="N302" s="671">
        <v>2</v>
      </c>
      <c r="O302" s="706">
        <v>1.5</v>
      </c>
      <c r="P302" s="705"/>
      <c r="Q302" s="682">
        <v>0</v>
      </c>
      <c r="R302" s="671"/>
      <c r="S302" s="682">
        <v>0</v>
      </c>
      <c r="T302" s="706"/>
      <c r="U302" s="242">
        <v>0</v>
      </c>
    </row>
    <row r="303" spans="1:21" ht="14.4" customHeight="1" x14ac:dyDescent="0.3">
      <c r="A303" s="680">
        <v>10</v>
      </c>
      <c r="B303" s="671" t="s">
        <v>551</v>
      </c>
      <c r="C303" s="671">
        <v>89301101</v>
      </c>
      <c r="D303" s="703" t="s">
        <v>4588</v>
      </c>
      <c r="E303" s="704" t="s">
        <v>2570</v>
      </c>
      <c r="F303" s="671" t="s">
        <v>2515</v>
      </c>
      <c r="G303" s="671" t="s">
        <v>3005</v>
      </c>
      <c r="H303" s="671" t="s">
        <v>550</v>
      </c>
      <c r="I303" s="671" t="s">
        <v>1475</v>
      </c>
      <c r="J303" s="671" t="s">
        <v>1476</v>
      </c>
      <c r="K303" s="671" t="s">
        <v>3006</v>
      </c>
      <c r="L303" s="705">
        <v>31.54</v>
      </c>
      <c r="M303" s="705">
        <v>31.54</v>
      </c>
      <c r="N303" s="671">
        <v>1</v>
      </c>
      <c r="O303" s="706">
        <v>0.5</v>
      </c>
      <c r="P303" s="705">
        <v>31.54</v>
      </c>
      <c r="Q303" s="682">
        <v>1</v>
      </c>
      <c r="R303" s="671">
        <v>1</v>
      </c>
      <c r="S303" s="682">
        <v>1</v>
      </c>
      <c r="T303" s="706">
        <v>0.5</v>
      </c>
      <c r="U303" s="242">
        <v>1</v>
      </c>
    </row>
    <row r="304" spans="1:21" ht="14.4" customHeight="1" x14ac:dyDescent="0.3">
      <c r="A304" s="680">
        <v>10</v>
      </c>
      <c r="B304" s="671" t="s">
        <v>551</v>
      </c>
      <c r="C304" s="671">
        <v>89301101</v>
      </c>
      <c r="D304" s="703" t="s">
        <v>4588</v>
      </c>
      <c r="E304" s="704" t="s">
        <v>2570</v>
      </c>
      <c r="F304" s="671" t="s">
        <v>2515</v>
      </c>
      <c r="G304" s="671" t="s">
        <v>2746</v>
      </c>
      <c r="H304" s="671" t="s">
        <v>550</v>
      </c>
      <c r="I304" s="671" t="s">
        <v>2747</v>
      </c>
      <c r="J304" s="671" t="s">
        <v>2748</v>
      </c>
      <c r="K304" s="671" t="s">
        <v>1235</v>
      </c>
      <c r="L304" s="705">
        <v>314.89999999999998</v>
      </c>
      <c r="M304" s="705">
        <v>314.89999999999998</v>
      </c>
      <c r="N304" s="671">
        <v>1</v>
      </c>
      <c r="O304" s="706">
        <v>1</v>
      </c>
      <c r="P304" s="705">
        <v>314.89999999999998</v>
      </c>
      <c r="Q304" s="682">
        <v>1</v>
      </c>
      <c r="R304" s="671">
        <v>1</v>
      </c>
      <c r="S304" s="682">
        <v>1</v>
      </c>
      <c r="T304" s="706">
        <v>1</v>
      </c>
      <c r="U304" s="242">
        <v>1</v>
      </c>
    </row>
    <row r="305" spans="1:21" ht="14.4" customHeight="1" x14ac:dyDescent="0.3">
      <c r="A305" s="680">
        <v>10</v>
      </c>
      <c r="B305" s="671" t="s">
        <v>551</v>
      </c>
      <c r="C305" s="671">
        <v>89301101</v>
      </c>
      <c r="D305" s="703" t="s">
        <v>4588</v>
      </c>
      <c r="E305" s="704" t="s">
        <v>2570</v>
      </c>
      <c r="F305" s="671" t="s">
        <v>2515</v>
      </c>
      <c r="G305" s="671" t="s">
        <v>2968</v>
      </c>
      <c r="H305" s="671" t="s">
        <v>817</v>
      </c>
      <c r="I305" s="671" t="s">
        <v>2969</v>
      </c>
      <c r="J305" s="671" t="s">
        <v>2970</v>
      </c>
      <c r="K305" s="671" t="s">
        <v>2971</v>
      </c>
      <c r="L305" s="705">
        <v>194.26</v>
      </c>
      <c r="M305" s="705">
        <v>388.52</v>
      </c>
      <c r="N305" s="671">
        <v>2</v>
      </c>
      <c r="O305" s="706">
        <v>1</v>
      </c>
      <c r="P305" s="705">
        <v>388.52</v>
      </c>
      <c r="Q305" s="682">
        <v>1</v>
      </c>
      <c r="R305" s="671">
        <v>2</v>
      </c>
      <c r="S305" s="682">
        <v>1</v>
      </c>
      <c r="T305" s="706">
        <v>1</v>
      </c>
      <c r="U305" s="242">
        <v>1</v>
      </c>
    </row>
    <row r="306" spans="1:21" ht="14.4" customHeight="1" x14ac:dyDescent="0.3">
      <c r="A306" s="680">
        <v>10</v>
      </c>
      <c r="B306" s="671" t="s">
        <v>551</v>
      </c>
      <c r="C306" s="671">
        <v>89301101</v>
      </c>
      <c r="D306" s="703" t="s">
        <v>4588</v>
      </c>
      <c r="E306" s="704" t="s">
        <v>2570</v>
      </c>
      <c r="F306" s="671" t="s">
        <v>2515</v>
      </c>
      <c r="G306" s="671" t="s">
        <v>2968</v>
      </c>
      <c r="H306" s="671" t="s">
        <v>550</v>
      </c>
      <c r="I306" s="671" t="s">
        <v>3050</v>
      </c>
      <c r="J306" s="671" t="s">
        <v>868</v>
      </c>
      <c r="K306" s="671" t="s">
        <v>869</v>
      </c>
      <c r="L306" s="705">
        <v>286.10000000000002</v>
      </c>
      <c r="M306" s="705">
        <v>572.20000000000005</v>
      </c>
      <c r="N306" s="671">
        <v>2</v>
      </c>
      <c r="O306" s="706">
        <v>1</v>
      </c>
      <c r="P306" s="705"/>
      <c r="Q306" s="682">
        <v>0</v>
      </c>
      <c r="R306" s="671"/>
      <c r="S306" s="682">
        <v>0</v>
      </c>
      <c r="T306" s="706"/>
      <c r="U306" s="242">
        <v>0</v>
      </c>
    </row>
    <row r="307" spans="1:21" ht="14.4" customHeight="1" x14ac:dyDescent="0.3">
      <c r="A307" s="680">
        <v>10</v>
      </c>
      <c r="B307" s="671" t="s">
        <v>551</v>
      </c>
      <c r="C307" s="671">
        <v>89301101</v>
      </c>
      <c r="D307" s="703" t="s">
        <v>4588</v>
      </c>
      <c r="E307" s="704" t="s">
        <v>2570</v>
      </c>
      <c r="F307" s="671" t="s">
        <v>2515</v>
      </c>
      <c r="G307" s="671" t="s">
        <v>2749</v>
      </c>
      <c r="H307" s="671" t="s">
        <v>550</v>
      </c>
      <c r="I307" s="671" t="s">
        <v>912</v>
      </c>
      <c r="J307" s="671" t="s">
        <v>913</v>
      </c>
      <c r="K307" s="671" t="s">
        <v>2991</v>
      </c>
      <c r="L307" s="705">
        <v>13.38</v>
      </c>
      <c r="M307" s="705">
        <v>13.38</v>
      </c>
      <c r="N307" s="671">
        <v>1</v>
      </c>
      <c r="O307" s="706">
        <v>0.5</v>
      </c>
      <c r="P307" s="705"/>
      <c r="Q307" s="682">
        <v>0</v>
      </c>
      <c r="R307" s="671"/>
      <c r="S307" s="682">
        <v>0</v>
      </c>
      <c r="T307" s="706"/>
      <c r="U307" s="242">
        <v>0</v>
      </c>
    </row>
    <row r="308" spans="1:21" ht="14.4" customHeight="1" x14ac:dyDescent="0.3">
      <c r="A308" s="680">
        <v>10</v>
      </c>
      <c r="B308" s="671" t="s">
        <v>551</v>
      </c>
      <c r="C308" s="671">
        <v>89301101</v>
      </c>
      <c r="D308" s="703" t="s">
        <v>4588</v>
      </c>
      <c r="E308" s="704" t="s">
        <v>2570</v>
      </c>
      <c r="F308" s="671" t="s">
        <v>2515</v>
      </c>
      <c r="G308" s="671" t="s">
        <v>3051</v>
      </c>
      <c r="H308" s="671" t="s">
        <v>550</v>
      </c>
      <c r="I308" s="671" t="s">
        <v>3052</v>
      </c>
      <c r="J308" s="671" t="s">
        <v>3053</v>
      </c>
      <c r="K308" s="671" t="s">
        <v>3054</v>
      </c>
      <c r="L308" s="705">
        <v>446.17</v>
      </c>
      <c r="M308" s="705">
        <v>446.17</v>
      </c>
      <c r="N308" s="671">
        <v>1</v>
      </c>
      <c r="O308" s="706">
        <v>0.5</v>
      </c>
      <c r="P308" s="705">
        <v>446.17</v>
      </c>
      <c r="Q308" s="682">
        <v>1</v>
      </c>
      <c r="R308" s="671">
        <v>1</v>
      </c>
      <c r="S308" s="682">
        <v>1</v>
      </c>
      <c r="T308" s="706">
        <v>0.5</v>
      </c>
      <c r="U308" s="242">
        <v>1</v>
      </c>
    </row>
    <row r="309" spans="1:21" ht="14.4" customHeight="1" x14ac:dyDescent="0.3">
      <c r="A309" s="680">
        <v>10</v>
      </c>
      <c r="B309" s="671" t="s">
        <v>551</v>
      </c>
      <c r="C309" s="671">
        <v>89301101</v>
      </c>
      <c r="D309" s="703" t="s">
        <v>4588</v>
      </c>
      <c r="E309" s="704" t="s">
        <v>2570</v>
      </c>
      <c r="F309" s="671" t="s">
        <v>2515</v>
      </c>
      <c r="G309" s="671" t="s">
        <v>2877</v>
      </c>
      <c r="H309" s="671" t="s">
        <v>550</v>
      </c>
      <c r="I309" s="671" t="s">
        <v>1245</v>
      </c>
      <c r="J309" s="671" t="s">
        <v>2878</v>
      </c>
      <c r="K309" s="671" t="s">
        <v>2879</v>
      </c>
      <c r="L309" s="705">
        <v>85.49</v>
      </c>
      <c r="M309" s="705">
        <v>170.98</v>
      </c>
      <c r="N309" s="671">
        <v>2</v>
      </c>
      <c r="O309" s="706">
        <v>0.5</v>
      </c>
      <c r="P309" s="705">
        <v>170.98</v>
      </c>
      <c r="Q309" s="682">
        <v>1</v>
      </c>
      <c r="R309" s="671">
        <v>2</v>
      </c>
      <c r="S309" s="682">
        <v>1</v>
      </c>
      <c r="T309" s="706">
        <v>0.5</v>
      </c>
      <c r="U309" s="242">
        <v>1</v>
      </c>
    </row>
    <row r="310" spans="1:21" ht="14.4" customHeight="1" x14ac:dyDescent="0.3">
      <c r="A310" s="680">
        <v>10</v>
      </c>
      <c r="B310" s="671" t="s">
        <v>551</v>
      </c>
      <c r="C310" s="671">
        <v>89301101</v>
      </c>
      <c r="D310" s="703" t="s">
        <v>4588</v>
      </c>
      <c r="E310" s="704" t="s">
        <v>2570</v>
      </c>
      <c r="F310" s="671" t="s">
        <v>2515</v>
      </c>
      <c r="G310" s="671" t="s">
        <v>2654</v>
      </c>
      <c r="H310" s="671" t="s">
        <v>550</v>
      </c>
      <c r="I310" s="671" t="s">
        <v>3055</v>
      </c>
      <c r="J310" s="671" t="s">
        <v>1336</v>
      </c>
      <c r="K310" s="671" t="s">
        <v>3056</v>
      </c>
      <c r="L310" s="705">
        <v>0</v>
      </c>
      <c r="M310" s="705">
        <v>0</v>
      </c>
      <c r="N310" s="671">
        <v>1</v>
      </c>
      <c r="O310" s="706">
        <v>0.5</v>
      </c>
      <c r="P310" s="705">
        <v>0</v>
      </c>
      <c r="Q310" s="682"/>
      <c r="R310" s="671">
        <v>1</v>
      </c>
      <c r="S310" s="682">
        <v>1</v>
      </c>
      <c r="T310" s="706">
        <v>0.5</v>
      </c>
      <c r="U310" s="242">
        <v>1</v>
      </c>
    </row>
    <row r="311" spans="1:21" ht="14.4" customHeight="1" x14ac:dyDescent="0.3">
      <c r="A311" s="680">
        <v>10</v>
      </c>
      <c r="B311" s="671" t="s">
        <v>551</v>
      </c>
      <c r="C311" s="671">
        <v>89301101</v>
      </c>
      <c r="D311" s="703" t="s">
        <v>4588</v>
      </c>
      <c r="E311" s="704" t="s">
        <v>2570</v>
      </c>
      <c r="F311" s="671" t="s">
        <v>2515</v>
      </c>
      <c r="G311" s="671" t="s">
        <v>2662</v>
      </c>
      <c r="H311" s="671" t="s">
        <v>550</v>
      </c>
      <c r="I311" s="671" t="s">
        <v>3057</v>
      </c>
      <c r="J311" s="671" t="s">
        <v>3058</v>
      </c>
      <c r="K311" s="671" t="s">
        <v>2733</v>
      </c>
      <c r="L311" s="705">
        <v>26.26</v>
      </c>
      <c r="M311" s="705">
        <v>26.26</v>
      </c>
      <c r="N311" s="671">
        <v>1</v>
      </c>
      <c r="O311" s="706">
        <v>1</v>
      </c>
      <c r="P311" s="705"/>
      <c r="Q311" s="682">
        <v>0</v>
      </c>
      <c r="R311" s="671"/>
      <c r="S311" s="682">
        <v>0</v>
      </c>
      <c r="T311" s="706"/>
      <c r="U311" s="242">
        <v>0</v>
      </c>
    </row>
    <row r="312" spans="1:21" ht="14.4" customHeight="1" x14ac:dyDescent="0.3">
      <c r="A312" s="680">
        <v>10</v>
      </c>
      <c r="B312" s="671" t="s">
        <v>551</v>
      </c>
      <c r="C312" s="671">
        <v>89301101</v>
      </c>
      <c r="D312" s="703" t="s">
        <v>4588</v>
      </c>
      <c r="E312" s="704" t="s">
        <v>2570</v>
      </c>
      <c r="F312" s="671" t="s">
        <v>2515</v>
      </c>
      <c r="G312" s="671" t="s">
        <v>3011</v>
      </c>
      <c r="H312" s="671" t="s">
        <v>550</v>
      </c>
      <c r="I312" s="671" t="s">
        <v>986</v>
      </c>
      <c r="J312" s="671" t="s">
        <v>987</v>
      </c>
      <c r="K312" s="671" t="s">
        <v>3012</v>
      </c>
      <c r="L312" s="705">
        <v>0</v>
      </c>
      <c r="M312" s="705">
        <v>0</v>
      </c>
      <c r="N312" s="671">
        <v>2</v>
      </c>
      <c r="O312" s="706">
        <v>1</v>
      </c>
      <c r="P312" s="705">
        <v>0</v>
      </c>
      <c r="Q312" s="682"/>
      <c r="R312" s="671">
        <v>1</v>
      </c>
      <c r="S312" s="682">
        <v>0.5</v>
      </c>
      <c r="T312" s="706">
        <v>0.5</v>
      </c>
      <c r="U312" s="242">
        <v>0.5</v>
      </c>
    </row>
    <row r="313" spans="1:21" ht="14.4" customHeight="1" x14ac:dyDescent="0.3">
      <c r="A313" s="680">
        <v>10</v>
      </c>
      <c r="B313" s="671" t="s">
        <v>551</v>
      </c>
      <c r="C313" s="671">
        <v>89301101</v>
      </c>
      <c r="D313" s="703" t="s">
        <v>4588</v>
      </c>
      <c r="E313" s="704" t="s">
        <v>2572</v>
      </c>
      <c r="F313" s="671" t="s">
        <v>2515</v>
      </c>
      <c r="G313" s="671" t="s">
        <v>2625</v>
      </c>
      <c r="H313" s="671" t="s">
        <v>817</v>
      </c>
      <c r="I313" s="671" t="s">
        <v>928</v>
      </c>
      <c r="J313" s="671" t="s">
        <v>929</v>
      </c>
      <c r="K313" s="671" t="s">
        <v>930</v>
      </c>
      <c r="L313" s="705">
        <v>152.36000000000001</v>
      </c>
      <c r="M313" s="705">
        <v>304.72000000000003</v>
      </c>
      <c r="N313" s="671">
        <v>2</v>
      </c>
      <c r="O313" s="706">
        <v>2</v>
      </c>
      <c r="P313" s="705">
        <v>152.36000000000001</v>
      </c>
      <c r="Q313" s="682">
        <v>0.5</v>
      </c>
      <c r="R313" s="671">
        <v>1</v>
      </c>
      <c r="S313" s="682">
        <v>0.5</v>
      </c>
      <c r="T313" s="706">
        <v>1</v>
      </c>
      <c r="U313" s="242">
        <v>0.5</v>
      </c>
    </row>
    <row r="314" spans="1:21" ht="14.4" customHeight="1" x14ac:dyDescent="0.3">
      <c r="A314" s="680">
        <v>10</v>
      </c>
      <c r="B314" s="671" t="s">
        <v>551</v>
      </c>
      <c r="C314" s="671">
        <v>89301101</v>
      </c>
      <c r="D314" s="703" t="s">
        <v>4588</v>
      </c>
      <c r="E314" s="704" t="s">
        <v>2572</v>
      </c>
      <c r="F314" s="671" t="s">
        <v>2515</v>
      </c>
      <c r="G314" s="671" t="s">
        <v>2855</v>
      </c>
      <c r="H314" s="671" t="s">
        <v>817</v>
      </c>
      <c r="I314" s="671" t="s">
        <v>938</v>
      </c>
      <c r="J314" s="671" t="s">
        <v>939</v>
      </c>
      <c r="K314" s="671" t="s">
        <v>2422</v>
      </c>
      <c r="L314" s="705">
        <v>46.05</v>
      </c>
      <c r="M314" s="705">
        <v>92.1</v>
      </c>
      <c r="N314" s="671">
        <v>2</v>
      </c>
      <c r="O314" s="706">
        <v>1.5</v>
      </c>
      <c r="P314" s="705">
        <v>46.05</v>
      </c>
      <c r="Q314" s="682">
        <v>0.5</v>
      </c>
      <c r="R314" s="671">
        <v>1</v>
      </c>
      <c r="S314" s="682">
        <v>0.5</v>
      </c>
      <c r="T314" s="706">
        <v>1</v>
      </c>
      <c r="U314" s="242">
        <v>0.66666666666666663</v>
      </c>
    </row>
    <row r="315" spans="1:21" ht="14.4" customHeight="1" x14ac:dyDescent="0.3">
      <c r="A315" s="680">
        <v>10</v>
      </c>
      <c r="B315" s="671" t="s">
        <v>551</v>
      </c>
      <c r="C315" s="671">
        <v>89301101</v>
      </c>
      <c r="D315" s="703" t="s">
        <v>4588</v>
      </c>
      <c r="E315" s="704" t="s">
        <v>2572</v>
      </c>
      <c r="F315" s="671" t="s">
        <v>2515</v>
      </c>
      <c r="G315" s="671" t="s">
        <v>2926</v>
      </c>
      <c r="H315" s="671" t="s">
        <v>550</v>
      </c>
      <c r="I315" s="671" t="s">
        <v>949</v>
      </c>
      <c r="J315" s="671" t="s">
        <v>3059</v>
      </c>
      <c r="K315" s="671" t="s">
        <v>2867</v>
      </c>
      <c r="L315" s="705">
        <v>14.2</v>
      </c>
      <c r="M315" s="705">
        <v>14.2</v>
      </c>
      <c r="N315" s="671">
        <v>1</v>
      </c>
      <c r="O315" s="706">
        <v>0.5</v>
      </c>
      <c r="P315" s="705"/>
      <c r="Q315" s="682">
        <v>0</v>
      </c>
      <c r="R315" s="671"/>
      <c r="S315" s="682">
        <v>0</v>
      </c>
      <c r="T315" s="706"/>
      <c r="U315" s="242">
        <v>0</v>
      </c>
    </row>
    <row r="316" spans="1:21" ht="14.4" customHeight="1" x14ac:dyDescent="0.3">
      <c r="A316" s="680">
        <v>10</v>
      </c>
      <c r="B316" s="671" t="s">
        <v>551</v>
      </c>
      <c r="C316" s="671">
        <v>89301101</v>
      </c>
      <c r="D316" s="703" t="s">
        <v>4588</v>
      </c>
      <c r="E316" s="704" t="s">
        <v>2572</v>
      </c>
      <c r="F316" s="671" t="s">
        <v>2515</v>
      </c>
      <c r="G316" s="671" t="s">
        <v>2926</v>
      </c>
      <c r="H316" s="671" t="s">
        <v>550</v>
      </c>
      <c r="I316" s="671" t="s">
        <v>1636</v>
      </c>
      <c r="J316" s="671" t="s">
        <v>3042</v>
      </c>
      <c r="K316" s="671" t="s">
        <v>3043</v>
      </c>
      <c r="L316" s="705">
        <v>94.89</v>
      </c>
      <c r="M316" s="705">
        <v>94.89</v>
      </c>
      <c r="N316" s="671">
        <v>1</v>
      </c>
      <c r="O316" s="706">
        <v>0.5</v>
      </c>
      <c r="P316" s="705"/>
      <c r="Q316" s="682">
        <v>0</v>
      </c>
      <c r="R316" s="671"/>
      <c r="S316" s="682">
        <v>0</v>
      </c>
      <c r="T316" s="706"/>
      <c r="U316" s="242">
        <v>0</v>
      </c>
    </row>
    <row r="317" spans="1:21" ht="14.4" customHeight="1" x14ac:dyDescent="0.3">
      <c r="A317" s="680">
        <v>10</v>
      </c>
      <c r="B317" s="671" t="s">
        <v>551</v>
      </c>
      <c r="C317" s="671">
        <v>89301101</v>
      </c>
      <c r="D317" s="703" t="s">
        <v>4588</v>
      </c>
      <c r="E317" s="704" t="s">
        <v>2572</v>
      </c>
      <c r="F317" s="671" t="s">
        <v>2515</v>
      </c>
      <c r="G317" s="671" t="s">
        <v>2936</v>
      </c>
      <c r="H317" s="671" t="s">
        <v>817</v>
      </c>
      <c r="I317" s="671" t="s">
        <v>839</v>
      </c>
      <c r="J317" s="671" t="s">
        <v>840</v>
      </c>
      <c r="K317" s="671" t="s">
        <v>2432</v>
      </c>
      <c r="L317" s="705">
        <v>333.26</v>
      </c>
      <c r="M317" s="705">
        <v>666.52</v>
      </c>
      <c r="N317" s="671">
        <v>2</v>
      </c>
      <c r="O317" s="706">
        <v>1.5</v>
      </c>
      <c r="P317" s="705">
        <v>333.26</v>
      </c>
      <c r="Q317" s="682">
        <v>0.5</v>
      </c>
      <c r="R317" s="671">
        <v>1</v>
      </c>
      <c r="S317" s="682">
        <v>0.5</v>
      </c>
      <c r="T317" s="706">
        <v>1</v>
      </c>
      <c r="U317" s="242">
        <v>0.66666666666666663</v>
      </c>
    </row>
    <row r="318" spans="1:21" ht="14.4" customHeight="1" x14ac:dyDescent="0.3">
      <c r="A318" s="680">
        <v>10</v>
      </c>
      <c r="B318" s="671" t="s">
        <v>551</v>
      </c>
      <c r="C318" s="671">
        <v>89301101</v>
      </c>
      <c r="D318" s="703" t="s">
        <v>4588</v>
      </c>
      <c r="E318" s="704" t="s">
        <v>2572</v>
      </c>
      <c r="F318" s="671" t="s">
        <v>2515</v>
      </c>
      <c r="G318" s="671" t="s">
        <v>2947</v>
      </c>
      <c r="H318" s="671" t="s">
        <v>817</v>
      </c>
      <c r="I318" s="671" t="s">
        <v>2327</v>
      </c>
      <c r="J318" s="671" t="s">
        <v>2428</v>
      </c>
      <c r="K318" s="671" t="s">
        <v>2489</v>
      </c>
      <c r="L318" s="705">
        <v>41.3</v>
      </c>
      <c r="M318" s="705">
        <v>41.3</v>
      </c>
      <c r="N318" s="671">
        <v>1</v>
      </c>
      <c r="O318" s="706">
        <v>1</v>
      </c>
      <c r="P318" s="705">
        <v>41.3</v>
      </c>
      <c r="Q318" s="682">
        <v>1</v>
      </c>
      <c r="R318" s="671">
        <v>1</v>
      </c>
      <c r="S318" s="682">
        <v>1</v>
      </c>
      <c r="T318" s="706">
        <v>1</v>
      </c>
      <c r="U318" s="242">
        <v>1</v>
      </c>
    </row>
    <row r="319" spans="1:21" ht="14.4" customHeight="1" x14ac:dyDescent="0.3">
      <c r="A319" s="680">
        <v>10</v>
      </c>
      <c r="B319" s="671" t="s">
        <v>551</v>
      </c>
      <c r="C319" s="671">
        <v>89301101</v>
      </c>
      <c r="D319" s="703" t="s">
        <v>4588</v>
      </c>
      <c r="E319" s="704" t="s">
        <v>2572</v>
      </c>
      <c r="F319" s="671" t="s">
        <v>2515</v>
      </c>
      <c r="G319" s="671" t="s">
        <v>3060</v>
      </c>
      <c r="H319" s="671" t="s">
        <v>817</v>
      </c>
      <c r="I319" s="671" t="s">
        <v>831</v>
      </c>
      <c r="J319" s="671" t="s">
        <v>832</v>
      </c>
      <c r="K319" s="671" t="s">
        <v>833</v>
      </c>
      <c r="L319" s="705">
        <v>974.75</v>
      </c>
      <c r="M319" s="705">
        <v>974.75</v>
      </c>
      <c r="N319" s="671">
        <v>1</v>
      </c>
      <c r="O319" s="706">
        <v>1</v>
      </c>
      <c r="P319" s="705">
        <v>974.75</v>
      </c>
      <c r="Q319" s="682">
        <v>1</v>
      </c>
      <c r="R319" s="671">
        <v>1</v>
      </c>
      <c r="S319" s="682">
        <v>1</v>
      </c>
      <c r="T319" s="706">
        <v>1</v>
      </c>
      <c r="U319" s="242">
        <v>1</v>
      </c>
    </row>
    <row r="320" spans="1:21" ht="14.4" customHeight="1" x14ac:dyDescent="0.3">
      <c r="A320" s="680">
        <v>10</v>
      </c>
      <c r="B320" s="671" t="s">
        <v>551</v>
      </c>
      <c r="C320" s="671">
        <v>89301101</v>
      </c>
      <c r="D320" s="703" t="s">
        <v>4588</v>
      </c>
      <c r="E320" s="704" t="s">
        <v>2572</v>
      </c>
      <c r="F320" s="671" t="s">
        <v>2517</v>
      </c>
      <c r="G320" s="671" t="s">
        <v>2994</v>
      </c>
      <c r="H320" s="671" t="s">
        <v>550</v>
      </c>
      <c r="I320" s="671" t="s">
        <v>2995</v>
      </c>
      <c r="J320" s="671" t="s">
        <v>2996</v>
      </c>
      <c r="K320" s="671" t="s">
        <v>2997</v>
      </c>
      <c r="L320" s="705">
        <v>500</v>
      </c>
      <c r="M320" s="705">
        <v>500</v>
      </c>
      <c r="N320" s="671">
        <v>1</v>
      </c>
      <c r="O320" s="706">
        <v>1</v>
      </c>
      <c r="P320" s="705">
        <v>500</v>
      </c>
      <c r="Q320" s="682">
        <v>1</v>
      </c>
      <c r="R320" s="671">
        <v>1</v>
      </c>
      <c r="S320" s="682">
        <v>1</v>
      </c>
      <c r="T320" s="706">
        <v>1</v>
      </c>
      <c r="U320" s="242">
        <v>1</v>
      </c>
    </row>
    <row r="321" spans="1:21" ht="14.4" customHeight="1" x14ac:dyDescent="0.3">
      <c r="A321" s="680">
        <v>10</v>
      </c>
      <c r="B321" s="671" t="s">
        <v>551</v>
      </c>
      <c r="C321" s="671">
        <v>89301101</v>
      </c>
      <c r="D321" s="703" t="s">
        <v>4588</v>
      </c>
      <c r="E321" s="704" t="s">
        <v>2575</v>
      </c>
      <c r="F321" s="671" t="s">
        <v>2515</v>
      </c>
      <c r="G321" s="671" t="s">
        <v>2902</v>
      </c>
      <c r="H321" s="671" t="s">
        <v>550</v>
      </c>
      <c r="I321" s="671" t="s">
        <v>3061</v>
      </c>
      <c r="J321" s="671" t="s">
        <v>3062</v>
      </c>
      <c r="K321" s="671" t="s">
        <v>3063</v>
      </c>
      <c r="L321" s="705">
        <v>43.32</v>
      </c>
      <c r="M321" s="705">
        <v>43.32</v>
      </c>
      <c r="N321" s="671">
        <v>1</v>
      </c>
      <c r="O321" s="706">
        <v>0.5</v>
      </c>
      <c r="P321" s="705"/>
      <c r="Q321" s="682">
        <v>0</v>
      </c>
      <c r="R321" s="671"/>
      <c r="S321" s="682">
        <v>0</v>
      </c>
      <c r="T321" s="706"/>
      <c r="U321" s="242">
        <v>0</v>
      </c>
    </row>
    <row r="322" spans="1:21" ht="14.4" customHeight="1" x14ac:dyDescent="0.3">
      <c r="A322" s="680">
        <v>10</v>
      </c>
      <c r="B322" s="671" t="s">
        <v>551</v>
      </c>
      <c r="C322" s="671">
        <v>89301101</v>
      </c>
      <c r="D322" s="703" t="s">
        <v>4588</v>
      </c>
      <c r="E322" s="704" t="s">
        <v>2575</v>
      </c>
      <c r="F322" s="671" t="s">
        <v>2515</v>
      </c>
      <c r="G322" s="671" t="s">
        <v>2902</v>
      </c>
      <c r="H322" s="671" t="s">
        <v>550</v>
      </c>
      <c r="I322" s="671" t="s">
        <v>1197</v>
      </c>
      <c r="J322" s="671" t="s">
        <v>3064</v>
      </c>
      <c r="K322" s="671" t="s">
        <v>3065</v>
      </c>
      <c r="L322" s="705">
        <v>20.65</v>
      </c>
      <c r="M322" s="705">
        <v>20.65</v>
      </c>
      <c r="N322" s="671">
        <v>1</v>
      </c>
      <c r="O322" s="706">
        <v>0.5</v>
      </c>
      <c r="P322" s="705"/>
      <c r="Q322" s="682">
        <v>0</v>
      </c>
      <c r="R322" s="671"/>
      <c r="S322" s="682">
        <v>0</v>
      </c>
      <c r="T322" s="706"/>
      <c r="U322" s="242">
        <v>0</v>
      </c>
    </row>
    <row r="323" spans="1:21" ht="14.4" customHeight="1" x14ac:dyDescent="0.3">
      <c r="A323" s="680">
        <v>10</v>
      </c>
      <c r="B323" s="671" t="s">
        <v>551</v>
      </c>
      <c r="C323" s="671">
        <v>89301101</v>
      </c>
      <c r="D323" s="703" t="s">
        <v>4588</v>
      </c>
      <c r="E323" s="704" t="s">
        <v>2575</v>
      </c>
      <c r="F323" s="671" t="s">
        <v>2515</v>
      </c>
      <c r="G323" s="671" t="s">
        <v>2625</v>
      </c>
      <c r="H323" s="671" t="s">
        <v>817</v>
      </c>
      <c r="I323" s="671" t="s">
        <v>928</v>
      </c>
      <c r="J323" s="671" t="s">
        <v>929</v>
      </c>
      <c r="K323" s="671" t="s">
        <v>930</v>
      </c>
      <c r="L323" s="705">
        <v>152.36000000000001</v>
      </c>
      <c r="M323" s="705">
        <v>304.72000000000003</v>
      </c>
      <c r="N323" s="671">
        <v>2</v>
      </c>
      <c r="O323" s="706">
        <v>1.5</v>
      </c>
      <c r="P323" s="705"/>
      <c r="Q323" s="682">
        <v>0</v>
      </c>
      <c r="R323" s="671"/>
      <c r="S323" s="682">
        <v>0</v>
      </c>
      <c r="T323" s="706"/>
      <c r="U323" s="242">
        <v>0</v>
      </c>
    </row>
    <row r="324" spans="1:21" ht="14.4" customHeight="1" x14ac:dyDescent="0.3">
      <c r="A324" s="680">
        <v>10</v>
      </c>
      <c r="B324" s="671" t="s">
        <v>551</v>
      </c>
      <c r="C324" s="671">
        <v>89301101</v>
      </c>
      <c r="D324" s="703" t="s">
        <v>4588</v>
      </c>
      <c r="E324" s="704" t="s">
        <v>2575</v>
      </c>
      <c r="F324" s="671" t="s">
        <v>2515</v>
      </c>
      <c r="G324" s="671" t="s">
        <v>2855</v>
      </c>
      <c r="H324" s="671" t="s">
        <v>817</v>
      </c>
      <c r="I324" s="671" t="s">
        <v>2918</v>
      </c>
      <c r="J324" s="671" t="s">
        <v>939</v>
      </c>
      <c r="K324" s="671" t="s">
        <v>1360</v>
      </c>
      <c r="L324" s="705">
        <v>0</v>
      </c>
      <c r="M324" s="705">
        <v>0</v>
      </c>
      <c r="N324" s="671">
        <v>1</v>
      </c>
      <c r="O324" s="706">
        <v>0.5</v>
      </c>
      <c r="P324" s="705"/>
      <c r="Q324" s="682"/>
      <c r="R324" s="671"/>
      <c r="S324" s="682">
        <v>0</v>
      </c>
      <c r="T324" s="706"/>
      <c r="U324" s="242">
        <v>0</v>
      </c>
    </row>
    <row r="325" spans="1:21" ht="14.4" customHeight="1" x14ac:dyDescent="0.3">
      <c r="A325" s="680">
        <v>10</v>
      </c>
      <c r="B325" s="671" t="s">
        <v>551</v>
      </c>
      <c r="C325" s="671">
        <v>89301101</v>
      </c>
      <c r="D325" s="703" t="s">
        <v>4588</v>
      </c>
      <c r="E325" s="704" t="s">
        <v>2575</v>
      </c>
      <c r="F325" s="671" t="s">
        <v>2515</v>
      </c>
      <c r="G325" s="671" t="s">
        <v>2855</v>
      </c>
      <c r="H325" s="671" t="s">
        <v>817</v>
      </c>
      <c r="I325" s="671" t="s">
        <v>1515</v>
      </c>
      <c r="J325" s="671" t="s">
        <v>1516</v>
      </c>
      <c r="K325" s="671" t="s">
        <v>2456</v>
      </c>
      <c r="L325" s="705">
        <v>138.16</v>
      </c>
      <c r="M325" s="705">
        <v>138.16</v>
      </c>
      <c r="N325" s="671">
        <v>1</v>
      </c>
      <c r="O325" s="706">
        <v>1</v>
      </c>
      <c r="P325" s="705"/>
      <c r="Q325" s="682">
        <v>0</v>
      </c>
      <c r="R325" s="671"/>
      <c r="S325" s="682">
        <v>0</v>
      </c>
      <c r="T325" s="706"/>
      <c r="U325" s="242">
        <v>0</v>
      </c>
    </row>
    <row r="326" spans="1:21" ht="14.4" customHeight="1" x14ac:dyDescent="0.3">
      <c r="A326" s="680">
        <v>10</v>
      </c>
      <c r="B326" s="671" t="s">
        <v>551</v>
      </c>
      <c r="C326" s="671">
        <v>89301101</v>
      </c>
      <c r="D326" s="703" t="s">
        <v>4588</v>
      </c>
      <c r="E326" s="704" t="s">
        <v>2575</v>
      </c>
      <c r="F326" s="671" t="s">
        <v>2515</v>
      </c>
      <c r="G326" s="671" t="s">
        <v>2827</v>
      </c>
      <c r="H326" s="671" t="s">
        <v>817</v>
      </c>
      <c r="I326" s="671" t="s">
        <v>1152</v>
      </c>
      <c r="J326" s="671" t="s">
        <v>1153</v>
      </c>
      <c r="K326" s="671" t="s">
        <v>753</v>
      </c>
      <c r="L326" s="705">
        <v>0</v>
      </c>
      <c r="M326" s="705">
        <v>0</v>
      </c>
      <c r="N326" s="671">
        <v>1</v>
      </c>
      <c r="O326" s="706">
        <v>0.5</v>
      </c>
      <c r="P326" s="705"/>
      <c r="Q326" s="682"/>
      <c r="R326" s="671"/>
      <c r="S326" s="682">
        <v>0</v>
      </c>
      <c r="T326" s="706"/>
      <c r="U326" s="242">
        <v>0</v>
      </c>
    </row>
    <row r="327" spans="1:21" ht="14.4" customHeight="1" x14ac:dyDescent="0.3">
      <c r="A327" s="680">
        <v>10</v>
      </c>
      <c r="B327" s="671" t="s">
        <v>551</v>
      </c>
      <c r="C327" s="671">
        <v>89301101</v>
      </c>
      <c r="D327" s="703" t="s">
        <v>4588</v>
      </c>
      <c r="E327" s="704" t="s">
        <v>2575</v>
      </c>
      <c r="F327" s="671" t="s">
        <v>2515</v>
      </c>
      <c r="G327" s="671" t="s">
        <v>2887</v>
      </c>
      <c r="H327" s="671" t="s">
        <v>550</v>
      </c>
      <c r="I327" s="671" t="s">
        <v>2888</v>
      </c>
      <c r="J327" s="671" t="s">
        <v>2889</v>
      </c>
      <c r="K327" s="671" t="s">
        <v>2890</v>
      </c>
      <c r="L327" s="705">
        <v>45.75</v>
      </c>
      <c r="M327" s="705">
        <v>45.75</v>
      </c>
      <c r="N327" s="671">
        <v>1</v>
      </c>
      <c r="O327" s="706">
        <v>1</v>
      </c>
      <c r="P327" s="705">
        <v>45.75</v>
      </c>
      <c r="Q327" s="682">
        <v>1</v>
      </c>
      <c r="R327" s="671">
        <v>1</v>
      </c>
      <c r="S327" s="682">
        <v>1</v>
      </c>
      <c r="T327" s="706">
        <v>1</v>
      </c>
      <c r="U327" s="242">
        <v>1</v>
      </c>
    </row>
    <row r="328" spans="1:21" ht="14.4" customHeight="1" x14ac:dyDescent="0.3">
      <c r="A328" s="680">
        <v>10</v>
      </c>
      <c r="B328" s="671" t="s">
        <v>551</v>
      </c>
      <c r="C328" s="671">
        <v>89301101</v>
      </c>
      <c r="D328" s="703" t="s">
        <v>4588</v>
      </c>
      <c r="E328" s="704" t="s">
        <v>2575</v>
      </c>
      <c r="F328" s="671" t="s">
        <v>2515</v>
      </c>
      <c r="G328" s="671" t="s">
        <v>2926</v>
      </c>
      <c r="H328" s="671" t="s">
        <v>550</v>
      </c>
      <c r="I328" s="671" t="s">
        <v>949</v>
      </c>
      <c r="J328" s="671" t="s">
        <v>3059</v>
      </c>
      <c r="K328" s="671" t="s">
        <v>2867</v>
      </c>
      <c r="L328" s="705">
        <v>14.2</v>
      </c>
      <c r="M328" s="705">
        <v>14.2</v>
      </c>
      <c r="N328" s="671">
        <v>1</v>
      </c>
      <c r="O328" s="706">
        <v>0.5</v>
      </c>
      <c r="P328" s="705"/>
      <c r="Q328" s="682">
        <v>0</v>
      </c>
      <c r="R328" s="671"/>
      <c r="S328" s="682">
        <v>0</v>
      </c>
      <c r="T328" s="706"/>
      <c r="U328" s="242">
        <v>0</v>
      </c>
    </row>
    <row r="329" spans="1:21" ht="14.4" customHeight="1" x14ac:dyDescent="0.3">
      <c r="A329" s="680">
        <v>10</v>
      </c>
      <c r="B329" s="671" t="s">
        <v>551</v>
      </c>
      <c r="C329" s="671">
        <v>89301101</v>
      </c>
      <c r="D329" s="703" t="s">
        <v>4588</v>
      </c>
      <c r="E329" s="704" t="s">
        <v>2575</v>
      </c>
      <c r="F329" s="671" t="s">
        <v>2515</v>
      </c>
      <c r="G329" s="671" t="s">
        <v>2999</v>
      </c>
      <c r="H329" s="671" t="s">
        <v>550</v>
      </c>
      <c r="I329" s="671" t="s">
        <v>1226</v>
      </c>
      <c r="J329" s="671" t="s">
        <v>1227</v>
      </c>
      <c r="K329" s="671" t="s">
        <v>3000</v>
      </c>
      <c r="L329" s="705">
        <v>40.36</v>
      </c>
      <c r="M329" s="705">
        <v>40.36</v>
      </c>
      <c r="N329" s="671">
        <v>1</v>
      </c>
      <c r="O329" s="706">
        <v>1</v>
      </c>
      <c r="P329" s="705">
        <v>40.36</v>
      </c>
      <c r="Q329" s="682">
        <v>1</v>
      </c>
      <c r="R329" s="671">
        <v>1</v>
      </c>
      <c r="S329" s="682">
        <v>1</v>
      </c>
      <c r="T329" s="706">
        <v>1</v>
      </c>
      <c r="U329" s="242">
        <v>1</v>
      </c>
    </row>
    <row r="330" spans="1:21" ht="14.4" customHeight="1" x14ac:dyDescent="0.3">
      <c r="A330" s="680">
        <v>10</v>
      </c>
      <c r="B330" s="671" t="s">
        <v>551</v>
      </c>
      <c r="C330" s="671">
        <v>89301101</v>
      </c>
      <c r="D330" s="703" t="s">
        <v>4588</v>
      </c>
      <c r="E330" s="704" t="s">
        <v>2575</v>
      </c>
      <c r="F330" s="671" t="s">
        <v>2515</v>
      </c>
      <c r="G330" s="671" t="s">
        <v>2643</v>
      </c>
      <c r="H330" s="671" t="s">
        <v>550</v>
      </c>
      <c r="I330" s="671" t="s">
        <v>1171</v>
      </c>
      <c r="J330" s="671" t="s">
        <v>1172</v>
      </c>
      <c r="K330" s="671" t="s">
        <v>2733</v>
      </c>
      <c r="L330" s="705">
        <v>50.27</v>
      </c>
      <c r="M330" s="705">
        <v>50.27</v>
      </c>
      <c r="N330" s="671">
        <v>1</v>
      </c>
      <c r="O330" s="706">
        <v>0.5</v>
      </c>
      <c r="P330" s="705"/>
      <c r="Q330" s="682">
        <v>0</v>
      </c>
      <c r="R330" s="671"/>
      <c r="S330" s="682">
        <v>0</v>
      </c>
      <c r="T330" s="706"/>
      <c r="U330" s="242">
        <v>0</v>
      </c>
    </row>
    <row r="331" spans="1:21" ht="14.4" customHeight="1" x14ac:dyDescent="0.3">
      <c r="A331" s="680">
        <v>10</v>
      </c>
      <c r="B331" s="671" t="s">
        <v>551</v>
      </c>
      <c r="C331" s="671">
        <v>89301101</v>
      </c>
      <c r="D331" s="703" t="s">
        <v>4588</v>
      </c>
      <c r="E331" s="704" t="s">
        <v>2575</v>
      </c>
      <c r="F331" s="671" t="s">
        <v>2515</v>
      </c>
      <c r="G331" s="671" t="s">
        <v>2660</v>
      </c>
      <c r="H331" s="671" t="s">
        <v>550</v>
      </c>
      <c r="I331" s="671" t="s">
        <v>878</v>
      </c>
      <c r="J331" s="671" t="s">
        <v>879</v>
      </c>
      <c r="K331" s="671" t="s">
        <v>2661</v>
      </c>
      <c r="L331" s="705">
        <v>38.65</v>
      </c>
      <c r="M331" s="705">
        <v>193.25</v>
      </c>
      <c r="N331" s="671">
        <v>5</v>
      </c>
      <c r="O331" s="706">
        <v>5</v>
      </c>
      <c r="P331" s="705">
        <v>38.65</v>
      </c>
      <c r="Q331" s="682">
        <v>0.19999999999999998</v>
      </c>
      <c r="R331" s="671">
        <v>1</v>
      </c>
      <c r="S331" s="682">
        <v>0.2</v>
      </c>
      <c r="T331" s="706">
        <v>1</v>
      </c>
      <c r="U331" s="242">
        <v>0.2</v>
      </c>
    </row>
    <row r="332" spans="1:21" ht="14.4" customHeight="1" x14ac:dyDescent="0.3">
      <c r="A332" s="680">
        <v>10</v>
      </c>
      <c r="B332" s="671" t="s">
        <v>551</v>
      </c>
      <c r="C332" s="671">
        <v>89301101</v>
      </c>
      <c r="D332" s="703" t="s">
        <v>4588</v>
      </c>
      <c r="E332" s="704" t="s">
        <v>2575</v>
      </c>
      <c r="F332" s="671" t="s">
        <v>2515</v>
      </c>
      <c r="G332" s="671" t="s">
        <v>2964</v>
      </c>
      <c r="H332" s="671" t="s">
        <v>550</v>
      </c>
      <c r="I332" s="671" t="s">
        <v>1182</v>
      </c>
      <c r="J332" s="671" t="s">
        <v>1183</v>
      </c>
      <c r="K332" s="671" t="s">
        <v>1184</v>
      </c>
      <c r="L332" s="705">
        <v>153.52000000000001</v>
      </c>
      <c r="M332" s="705">
        <v>153.52000000000001</v>
      </c>
      <c r="N332" s="671">
        <v>1</v>
      </c>
      <c r="O332" s="706">
        <v>0.5</v>
      </c>
      <c r="P332" s="705"/>
      <c r="Q332" s="682">
        <v>0</v>
      </c>
      <c r="R332" s="671"/>
      <c r="S332" s="682">
        <v>0</v>
      </c>
      <c r="T332" s="706"/>
      <c r="U332" s="242">
        <v>0</v>
      </c>
    </row>
    <row r="333" spans="1:21" ht="14.4" customHeight="1" x14ac:dyDescent="0.3">
      <c r="A333" s="680">
        <v>10</v>
      </c>
      <c r="B333" s="671" t="s">
        <v>551</v>
      </c>
      <c r="C333" s="671">
        <v>89301101</v>
      </c>
      <c r="D333" s="703" t="s">
        <v>4588</v>
      </c>
      <c r="E333" s="704" t="s">
        <v>2575</v>
      </c>
      <c r="F333" s="671" t="s">
        <v>2515</v>
      </c>
      <c r="G333" s="671" t="s">
        <v>2870</v>
      </c>
      <c r="H333" s="671" t="s">
        <v>550</v>
      </c>
      <c r="I333" s="671" t="s">
        <v>2871</v>
      </c>
      <c r="J333" s="671" t="s">
        <v>1098</v>
      </c>
      <c r="K333" s="671" t="s">
        <v>2872</v>
      </c>
      <c r="L333" s="705">
        <v>210.44</v>
      </c>
      <c r="M333" s="705">
        <v>210.44</v>
      </c>
      <c r="N333" s="671">
        <v>1</v>
      </c>
      <c r="O333" s="706">
        <v>0.5</v>
      </c>
      <c r="P333" s="705"/>
      <c r="Q333" s="682">
        <v>0</v>
      </c>
      <c r="R333" s="671"/>
      <c r="S333" s="682">
        <v>0</v>
      </c>
      <c r="T333" s="706"/>
      <c r="U333" s="242">
        <v>0</v>
      </c>
    </row>
    <row r="334" spans="1:21" ht="14.4" customHeight="1" x14ac:dyDescent="0.3">
      <c r="A334" s="680">
        <v>10</v>
      </c>
      <c r="B334" s="671" t="s">
        <v>551</v>
      </c>
      <c r="C334" s="671">
        <v>89301101</v>
      </c>
      <c r="D334" s="703" t="s">
        <v>4588</v>
      </c>
      <c r="E334" s="704" t="s">
        <v>2575</v>
      </c>
      <c r="F334" s="671" t="s">
        <v>2515</v>
      </c>
      <c r="G334" s="671" t="s">
        <v>2870</v>
      </c>
      <c r="H334" s="671" t="s">
        <v>550</v>
      </c>
      <c r="I334" s="671" t="s">
        <v>1097</v>
      </c>
      <c r="J334" s="671" t="s">
        <v>1098</v>
      </c>
      <c r="K334" s="671" t="s">
        <v>3066</v>
      </c>
      <c r="L334" s="705">
        <v>128.04</v>
      </c>
      <c r="M334" s="705">
        <v>128.04</v>
      </c>
      <c r="N334" s="671">
        <v>1</v>
      </c>
      <c r="O334" s="706">
        <v>0.5</v>
      </c>
      <c r="P334" s="705"/>
      <c r="Q334" s="682">
        <v>0</v>
      </c>
      <c r="R334" s="671"/>
      <c r="S334" s="682">
        <v>0</v>
      </c>
      <c r="T334" s="706"/>
      <c r="U334" s="242">
        <v>0</v>
      </c>
    </row>
    <row r="335" spans="1:21" ht="14.4" customHeight="1" x14ac:dyDescent="0.3">
      <c r="A335" s="680">
        <v>10</v>
      </c>
      <c r="B335" s="671" t="s">
        <v>551</v>
      </c>
      <c r="C335" s="671">
        <v>89301101</v>
      </c>
      <c r="D335" s="703" t="s">
        <v>4588</v>
      </c>
      <c r="E335" s="704" t="s">
        <v>2575</v>
      </c>
      <c r="F335" s="671" t="s">
        <v>2515</v>
      </c>
      <c r="G335" s="671" t="s">
        <v>3067</v>
      </c>
      <c r="H335" s="671" t="s">
        <v>550</v>
      </c>
      <c r="I335" s="671" t="s">
        <v>3068</v>
      </c>
      <c r="J335" s="671" t="s">
        <v>3069</v>
      </c>
      <c r="K335" s="671" t="s">
        <v>1437</v>
      </c>
      <c r="L335" s="705">
        <v>267.93</v>
      </c>
      <c r="M335" s="705">
        <v>267.93</v>
      </c>
      <c r="N335" s="671">
        <v>1</v>
      </c>
      <c r="O335" s="706">
        <v>0.5</v>
      </c>
      <c r="P335" s="705"/>
      <c r="Q335" s="682">
        <v>0</v>
      </c>
      <c r="R335" s="671"/>
      <c r="S335" s="682">
        <v>0</v>
      </c>
      <c r="T335" s="706"/>
      <c r="U335" s="242">
        <v>0</v>
      </c>
    </row>
    <row r="336" spans="1:21" ht="14.4" customHeight="1" x14ac:dyDescent="0.3">
      <c r="A336" s="680">
        <v>10</v>
      </c>
      <c r="B336" s="671" t="s">
        <v>551</v>
      </c>
      <c r="C336" s="671">
        <v>89301101</v>
      </c>
      <c r="D336" s="703" t="s">
        <v>4588</v>
      </c>
      <c r="E336" s="704" t="s">
        <v>2575</v>
      </c>
      <c r="F336" s="671" t="s">
        <v>2515</v>
      </c>
      <c r="G336" s="671" t="s">
        <v>3070</v>
      </c>
      <c r="H336" s="671" t="s">
        <v>550</v>
      </c>
      <c r="I336" s="671" t="s">
        <v>1186</v>
      </c>
      <c r="J336" s="671" t="s">
        <v>1187</v>
      </c>
      <c r="K336" s="671" t="s">
        <v>1298</v>
      </c>
      <c r="L336" s="705">
        <v>104.9</v>
      </c>
      <c r="M336" s="705">
        <v>104.9</v>
      </c>
      <c r="N336" s="671">
        <v>1</v>
      </c>
      <c r="O336" s="706">
        <v>0.5</v>
      </c>
      <c r="P336" s="705"/>
      <c r="Q336" s="682">
        <v>0</v>
      </c>
      <c r="R336" s="671"/>
      <c r="S336" s="682">
        <v>0</v>
      </c>
      <c r="T336" s="706"/>
      <c r="U336" s="242">
        <v>0</v>
      </c>
    </row>
    <row r="337" spans="1:21" ht="14.4" customHeight="1" x14ac:dyDescent="0.3">
      <c r="A337" s="680">
        <v>10</v>
      </c>
      <c r="B337" s="671" t="s">
        <v>551</v>
      </c>
      <c r="C337" s="671">
        <v>89301101</v>
      </c>
      <c r="D337" s="703" t="s">
        <v>4588</v>
      </c>
      <c r="E337" s="704" t="s">
        <v>2575</v>
      </c>
      <c r="F337" s="671" t="s">
        <v>2515</v>
      </c>
      <c r="G337" s="671" t="s">
        <v>2749</v>
      </c>
      <c r="H337" s="671" t="s">
        <v>550</v>
      </c>
      <c r="I337" s="671" t="s">
        <v>1175</v>
      </c>
      <c r="J337" s="671" t="s">
        <v>913</v>
      </c>
      <c r="K337" s="671" t="s">
        <v>2751</v>
      </c>
      <c r="L337" s="705">
        <v>23.46</v>
      </c>
      <c r="M337" s="705">
        <v>70.38</v>
      </c>
      <c r="N337" s="671">
        <v>3</v>
      </c>
      <c r="O337" s="706">
        <v>2</v>
      </c>
      <c r="P337" s="705"/>
      <c r="Q337" s="682">
        <v>0</v>
      </c>
      <c r="R337" s="671"/>
      <c r="S337" s="682">
        <v>0</v>
      </c>
      <c r="T337" s="706"/>
      <c r="U337" s="242">
        <v>0</v>
      </c>
    </row>
    <row r="338" spans="1:21" ht="14.4" customHeight="1" x14ac:dyDescent="0.3">
      <c r="A338" s="680">
        <v>10</v>
      </c>
      <c r="B338" s="671" t="s">
        <v>551</v>
      </c>
      <c r="C338" s="671">
        <v>89301101</v>
      </c>
      <c r="D338" s="703" t="s">
        <v>4588</v>
      </c>
      <c r="E338" s="704" t="s">
        <v>2575</v>
      </c>
      <c r="F338" s="671" t="s">
        <v>2515</v>
      </c>
      <c r="G338" s="671" t="s">
        <v>2749</v>
      </c>
      <c r="H338" s="671" t="s">
        <v>550</v>
      </c>
      <c r="I338" s="671" t="s">
        <v>912</v>
      </c>
      <c r="J338" s="671" t="s">
        <v>913</v>
      </c>
      <c r="K338" s="671" t="s">
        <v>2991</v>
      </c>
      <c r="L338" s="705">
        <v>13.38</v>
      </c>
      <c r="M338" s="705">
        <v>40.14</v>
      </c>
      <c r="N338" s="671">
        <v>3</v>
      </c>
      <c r="O338" s="706">
        <v>2</v>
      </c>
      <c r="P338" s="705"/>
      <c r="Q338" s="682">
        <v>0</v>
      </c>
      <c r="R338" s="671"/>
      <c r="S338" s="682">
        <v>0</v>
      </c>
      <c r="T338" s="706"/>
      <c r="U338" s="242">
        <v>0</v>
      </c>
    </row>
    <row r="339" spans="1:21" ht="14.4" customHeight="1" x14ac:dyDescent="0.3">
      <c r="A339" s="680">
        <v>10</v>
      </c>
      <c r="B339" s="671" t="s">
        <v>551</v>
      </c>
      <c r="C339" s="671">
        <v>89301101</v>
      </c>
      <c r="D339" s="703" t="s">
        <v>4588</v>
      </c>
      <c r="E339" s="704" t="s">
        <v>2575</v>
      </c>
      <c r="F339" s="671" t="s">
        <v>2515</v>
      </c>
      <c r="G339" s="671" t="s">
        <v>2658</v>
      </c>
      <c r="H339" s="671" t="s">
        <v>550</v>
      </c>
      <c r="I339" s="671" t="s">
        <v>904</v>
      </c>
      <c r="J339" s="671" t="s">
        <v>905</v>
      </c>
      <c r="K339" s="671" t="s">
        <v>2659</v>
      </c>
      <c r="L339" s="705">
        <v>38.65</v>
      </c>
      <c r="M339" s="705">
        <v>38.65</v>
      </c>
      <c r="N339" s="671">
        <v>1</v>
      </c>
      <c r="O339" s="706">
        <v>1</v>
      </c>
      <c r="P339" s="705"/>
      <c r="Q339" s="682">
        <v>0</v>
      </c>
      <c r="R339" s="671"/>
      <c r="S339" s="682">
        <v>0</v>
      </c>
      <c r="T339" s="706"/>
      <c r="U339" s="242">
        <v>0</v>
      </c>
    </row>
    <row r="340" spans="1:21" ht="14.4" customHeight="1" x14ac:dyDescent="0.3">
      <c r="A340" s="680">
        <v>10</v>
      </c>
      <c r="B340" s="671" t="s">
        <v>551</v>
      </c>
      <c r="C340" s="671">
        <v>89301101</v>
      </c>
      <c r="D340" s="703" t="s">
        <v>4588</v>
      </c>
      <c r="E340" s="704" t="s">
        <v>2575</v>
      </c>
      <c r="F340" s="671" t="s">
        <v>2515</v>
      </c>
      <c r="G340" s="671" t="s">
        <v>2658</v>
      </c>
      <c r="H340" s="671" t="s">
        <v>550</v>
      </c>
      <c r="I340" s="671" t="s">
        <v>3071</v>
      </c>
      <c r="J340" s="671" t="s">
        <v>905</v>
      </c>
      <c r="K340" s="671" t="s">
        <v>3072</v>
      </c>
      <c r="L340" s="705">
        <v>38.65</v>
      </c>
      <c r="M340" s="705">
        <v>38.65</v>
      </c>
      <c r="N340" s="671">
        <v>1</v>
      </c>
      <c r="O340" s="706">
        <v>1</v>
      </c>
      <c r="P340" s="705">
        <v>38.65</v>
      </c>
      <c r="Q340" s="682">
        <v>1</v>
      </c>
      <c r="R340" s="671">
        <v>1</v>
      </c>
      <c r="S340" s="682">
        <v>1</v>
      </c>
      <c r="T340" s="706">
        <v>1</v>
      </c>
      <c r="U340" s="242">
        <v>1</v>
      </c>
    </row>
    <row r="341" spans="1:21" ht="14.4" customHeight="1" x14ac:dyDescent="0.3">
      <c r="A341" s="680">
        <v>10</v>
      </c>
      <c r="B341" s="671" t="s">
        <v>551</v>
      </c>
      <c r="C341" s="671">
        <v>89301101</v>
      </c>
      <c r="D341" s="703" t="s">
        <v>4588</v>
      </c>
      <c r="E341" s="704" t="s">
        <v>2575</v>
      </c>
      <c r="F341" s="671" t="s">
        <v>2516</v>
      </c>
      <c r="G341" s="671" t="s">
        <v>2622</v>
      </c>
      <c r="H341" s="671" t="s">
        <v>550</v>
      </c>
      <c r="I341" s="671" t="s">
        <v>730</v>
      </c>
      <c r="J341" s="671" t="s">
        <v>2623</v>
      </c>
      <c r="K341" s="671"/>
      <c r="L341" s="705">
        <v>0</v>
      </c>
      <c r="M341" s="705">
        <v>0</v>
      </c>
      <c r="N341" s="671">
        <v>1</v>
      </c>
      <c r="O341" s="706">
        <v>1</v>
      </c>
      <c r="P341" s="705"/>
      <c r="Q341" s="682"/>
      <c r="R341" s="671"/>
      <c r="S341" s="682">
        <v>0</v>
      </c>
      <c r="T341" s="706"/>
      <c r="U341" s="242">
        <v>0</v>
      </c>
    </row>
    <row r="342" spans="1:21" ht="14.4" customHeight="1" x14ac:dyDescent="0.3">
      <c r="A342" s="680">
        <v>10</v>
      </c>
      <c r="B342" s="671" t="s">
        <v>551</v>
      </c>
      <c r="C342" s="671">
        <v>89301101</v>
      </c>
      <c r="D342" s="703" t="s">
        <v>4588</v>
      </c>
      <c r="E342" s="704" t="s">
        <v>2575</v>
      </c>
      <c r="F342" s="671" t="s">
        <v>2516</v>
      </c>
      <c r="G342" s="671" t="s">
        <v>2622</v>
      </c>
      <c r="H342" s="671" t="s">
        <v>550</v>
      </c>
      <c r="I342" s="671" t="s">
        <v>3073</v>
      </c>
      <c r="J342" s="671" t="s">
        <v>2623</v>
      </c>
      <c r="K342" s="671"/>
      <c r="L342" s="705">
        <v>0</v>
      </c>
      <c r="M342" s="705">
        <v>0</v>
      </c>
      <c r="N342" s="671">
        <v>1</v>
      </c>
      <c r="O342" s="706">
        <v>1</v>
      </c>
      <c r="P342" s="705"/>
      <c r="Q342" s="682"/>
      <c r="R342" s="671"/>
      <c r="S342" s="682">
        <v>0</v>
      </c>
      <c r="T342" s="706"/>
      <c r="U342" s="242">
        <v>0</v>
      </c>
    </row>
    <row r="343" spans="1:21" ht="14.4" customHeight="1" x14ac:dyDescent="0.3">
      <c r="A343" s="680">
        <v>10</v>
      </c>
      <c r="B343" s="671" t="s">
        <v>551</v>
      </c>
      <c r="C343" s="671">
        <v>89301101</v>
      </c>
      <c r="D343" s="703" t="s">
        <v>4588</v>
      </c>
      <c r="E343" s="704" t="s">
        <v>2576</v>
      </c>
      <c r="F343" s="671" t="s">
        <v>2515</v>
      </c>
      <c r="G343" s="671" t="s">
        <v>2998</v>
      </c>
      <c r="H343" s="671" t="s">
        <v>550</v>
      </c>
      <c r="I343" s="671" t="s">
        <v>1830</v>
      </c>
      <c r="J343" s="671" t="s">
        <v>1831</v>
      </c>
      <c r="K343" s="671" t="s">
        <v>1832</v>
      </c>
      <c r="L343" s="705">
        <v>275.23</v>
      </c>
      <c r="M343" s="705">
        <v>550.46</v>
      </c>
      <c r="N343" s="671">
        <v>2</v>
      </c>
      <c r="O343" s="706">
        <v>1</v>
      </c>
      <c r="P343" s="705">
        <v>550.46</v>
      </c>
      <c r="Q343" s="682">
        <v>1</v>
      </c>
      <c r="R343" s="671">
        <v>2</v>
      </c>
      <c r="S343" s="682">
        <v>1</v>
      </c>
      <c r="T343" s="706">
        <v>1</v>
      </c>
      <c r="U343" s="242">
        <v>1</v>
      </c>
    </row>
    <row r="344" spans="1:21" ht="14.4" customHeight="1" x14ac:dyDescent="0.3">
      <c r="A344" s="680">
        <v>10</v>
      </c>
      <c r="B344" s="671" t="s">
        <v>551</v>
      </c>
      <c r="C344" s="671">
        <v>89301101</v>
      </c>
      <c r="D344" s="703" t="s">
        <v>4588</v>
      </c>
      <c r="E344" s="704" t="s">
        <v>2576</v>
      </c>
      <c r="F344" s="671" t="s">
        <v>2515</v>
      </c>
      <c r="G344" s="671" t="s">
        <v>2625</v>
      </c>
      <c r="H344" s="671" t="s">
        <v>817</v>
      </c>
      <c r="I344" s="671" t="s">
        <v>2030</v>
      </c>
      <c r="J344" s="671" t="s">
        <v>2486</v>
      </c>
      <c r="K344" s="671" t="s">
        <v>2487</v>
      </c>
      <c r="L344" s="705">
        <v>79.36</v>
      </c>
      <c r="M344" s="705">
        <v>79.36</v>
      </c>
      <c r="N344" s="671">
        <v>1</v>
      </c>
      <c r="O344" s="706">
        <v>1</v>
      </c>
      <c r="P344" s="705"/>
      <c r="Q344" s="682">
        <v>0</v>
      </c>
      <c r="R344" s="671"/>
      <c r="S344" s="682">
        <v>0</v>
      </c>
      <c r="T344" s="706"/>
      <c r="U344" s="242">
        <v>0</v>
      </c>
    </row>
    <row r="345" spans="1:21" ht="14.4" customHeight="1" x14ac:dyDescent="0.3">
      <c r="A345" s="680">
        <v>10</v>
      </c>
      <c r="B345" s="671" t="s">
        <v>551</v>
      </c>
      <c r="C345" s="671">
        <v>89301101</v>
      </c>
      <c r="D345" s="703" t="s">
        <v>4588</v>
      </c>
      <c r="E345" s="704" t="s">
        <v>2576</v>
      </c>
      <c r="F345" s="671" t="s">
        <v>2515</v>
      </c>
      <c r="G345" s="671" t="s">
        <v>2999</v>
      </c>
      <c r="H345" s="671" t="s">
        <v>550</v>
      </c>
      <c r="I345" s="671" t="s">
        <v>3026</v>
      </c>
      <c r="J345" s="671" t="s">
        <v>1227</v>
      </c>
      <c r="K345" s="671" t="s">
        <v>3027</v>
      </c>
      <c r="L345" s="705">
        <v>0</v>
      </c>
      <c r="M345" s="705">
        <v>0</v>
      </c>
      <c r="N345" s="671">
        <v>2</v>
      </c>
      <c r="O345" s="706">
        <v>1.5</v>
      </c>
      <c r="P345" s="705"/>
      <c r="Q345" s="682"/>
      <c r="R345" s="671"/>
      <c r="S345" s="682">
        <v>0</v>
      </c>
      <c r="T345" s="706"/>
      <c r="U345" s="242">
        <v>0</v>
      </c>
    </row>
    <row r="346" spans="1:21" ht="14.4" customHeight="1" x14ac:dyDescent="0.3">
      <c r="A346" s="680">
        <v>10</v>
      </c>
      <c r="B346" s="671" t="s">
        <v>551</v>
      </c>
      <c r="C346" s="671">
        <v>89301101</v>
      </c>
      <c r="D346" s="703" t="s">
        <v>4588</v>
      </c>
      <c r="E346" s="704" t="s">
        <v>2576</v>
      </c>
      <c r="F346" s="671" t="s">
        <v>2515</v>
      </c>
      <c r="G346" s="671" t="s">
        <v>2947</v>
      </c>
      <c r="H346" s="671" t="s">
        <v>817</v>
      </c>
      <c r="I346" s="671" t="s">
        <v>1562</v>
      </c>
      <c r="J346" s="671" t="s">
        <v>1563</v>
      </c>
      <c r="K346" s="671" t="s">
        <v>2475</v>
      </c>
      <c r="L346" s="705">
        <v>116.8</v>
      </c>
      <c r="M346" s="705">
        <v>116.8</v>
      </c>
      <c r="N346" s="671">
        <v>1</v>
      </c>
      <c r="O346" s="706">
        <v>0.5</v>
      </c>
      <c r="P346" s="705"/>
      <c r="Q346" s="682">
        <v>0</v>
      </c>
      <c r="R346" s="671"/>
      <c r="S346" s="682">
        <v>0</v>
      </c>
      <c r="T346" s="706"/>
      <c r="U346" s="242">
        <v>0</v>
      </c>
    </row>
    <row r="347" spans="1:21" ht="14.4" customHeight="1" x14ac:dyDescent="0.3">
      <c r="A347" s="680">
        <v>10</v>
      </c>
      <c r="B347" s="671" t="s">
        <v>551</v>
      </c>
      <c r="C347" s="671">
        <v>89301101</v>
      </c>
      <c r="D347" s="703" t="s">
        <v>4588</v>
      </c>
      <c r="E347" s="704" t="s">
        <v>2576</v>
      </c>
      <c r="F347" s="671" t="s">
        <v>2515</v>
      </c>
      <c r="G347" s="671" t="s">
        <v>3074</v>
      </c>
      <c r="H347" s="671" t="s">
        <v>817</v>
      </c>
      <c r="I347" s="671" t="s">
        <v>3075</v>
      </c>
      <c r="J347" s="671" t="s">
        <v>3076</v>
      </c>
      <c r="K347" s="671" t="s">
        <v>3077</v>
      </c>
      <c r="L347" s="705">
        <v>254.23</v>
      </c>
      <c r="M347" s="705">
        <v>254.23</v>
      </c>
      <c r="N347" s="671">
        <v>1</v>
      </c>
      <c r="O347" s="706">
        <v>0.5</v>
      </c>
      <c r="P347" s="705"/>
      <c r="Q347" s="682">
        <v>0</v>
      </c>
      <c r="R347" s="671"/>
      <c r="S347" s="682">
        <v>0</v>
      </c>
      <c r="T347" s="706"/>
      <c r="U347" s="242">
        <v>0</v>
      </c>
    </row>
    <row r="348" spans="1:21" ht="14.4" customHeight="1" x14ac:dyDescent="0.3">
      <c r="A348" s="680">
        <v>10</v>
      </c>
      <c r="B348" s="671" t="s">
        <v>551</v>
      </c>
      <c r="C348" s="671">
        <v>89301101</v>
      </c>
      <c r="D348" s="703" t="s">
        <v>4588</v>
      </c>
      <c r="E348" s="704" t="s">
        <v>2576</v>
      </c>
      <c r="F348" s="671" t="s">
        <v>2515</v>
      </c>
      <c r="G348" s="671" t="s">
        <v>2746</v>
      </c>
      <c r="H348" s="671" t="s">
        <v>550</v>
      </c>
      <c r="I348" s="671" t="s">
        <v>2747</v>
      </c>
      <c r="J348" s="671" t="s">
        <v>2748</v>
      </c>
      <c r="K348" s="671" t="s">
        <v>1235</v>
      </c>
      <c r="L348" s="705">
        <v>314.89999999999998</v>
      </c>
      <c r="M348" s="705">
        <v>314.89999999999998</v>
      </c>
      <c r="N348" s="671">
        <v>1</v>
      </c>
      <c r="O348" s="706">
        <v>0.5</v>
      </c>
      <c r="P348" s="705"/>
      <c r="Q348" s="682">
        <v>0</v>
      </c>
      <c r="R348" s="671"/>
      <c r="S348" s="682">
        <v>0</v>
      </c>
      <c r="T348" s="706"/>
      <c r="U348" s="242">
        <v>0</v>
      </c>
    </row>
    <row r="349" spans="1:21" ht="14.4" customHeight="1" x14ac:dyDescent="0.3">
      <c r="A349" s="680">
        <v>10</v>
      </c>
      <c r="B349" s="671" t="s">
        <v>551</v>
      </c>
      <c r="C349" s="671">
        <v>89301101</v>
      </c>
      <c r="D349" s="703" t="s">
        <v>4588</v>
      </c>
      <c r="E349" s="704" t="s">
        <v>2576</v>
      </c>
      <c r="F349" s="671" t="s">
        <v>2515</v>
      </c>
      <c r="G349" s="671" t="s">
        <v>2749</v>
      </c>
      <c r="H349" s="671" t="s">
        <v>550</v>
      </c>
      <c r="I349" s="671" t="s">
        <v>1175</v>
      </c>
      <c r="J349" s="671" t="s">
        <v>913</v>
      </c>
      <c r="K349" s="671" t="s">
        <v>2751</v>
      </c>
      <c r="L349" s="705">
        <v>23.46</v>
      </c>
      <c r="M349" s="705">
        <v>23.46</v>
      </c>
      <c r="N349" s="671">
        <v>1</v>
      </c>
      <c r="O349" s="706">
        <v>1</v>
      </c>
      <c r="P349" s="705"/>
      <c r="Q349" s="682">
        <v>0</v>
      </c>
      <c r="R349" s="671"/>
      <c r="S349" s="682">
        <v>0</v>
      </c>
      <c r="T349" s="706"/>
      <c r="U349" s="242">
        <v>0</v>
      </c>
    </row>
    <row r="350" spans="1:21" ht="14.4" customHeight="1" x14ac:dyDescent="0.3">
      <c r="A350" s="680">
        <v>10</v>
      </c>
      <c r="B350" s="671" t="s">
        <v>551</v>
      </c>
      <c r="C350" s="671">
        <v>89301101</v>
      </c>
      <c r="D350" s="703" t="s">
        <v>4588</v>
      </c>
      <c r="E350" s="704" t="s">
        <v>2576</v>
      </c>
      <c r="F350" s="671" t="s">
        <v>2515</v>
      </c>
      <c r="G350" s="671" t="s">
        <v>2749</v>
      </c>
      <c r="H350" s="671" t="s">
        <v>550</v>
      </c>
      <c r="I350" s="671" t="s">
        <v>912</v>
      </c>
      <c r="J350" s="671" t="s">
        <v>913</v>
      </c>
      <c r="K350" s="671" t="s">
        <v>2991</v>
      </c>
      <c r="L350" s="705">
        <v>13.38</v>
      </c>
      <c r="M350" s="705">
        <v>13.38</v>
      </c>
      <c r="N350" s="671">
        <v>1</v>
      </c>
      <c r="O350" s="706">
        <v>1</v>
      </c>
      <c r="P350" s="705">
        <v>13.38</v>
      </c>
      <c r="Q350" s="682">
        <v>1</v>
      </c>
      <c r="R350" s="671">
        <v>1</v>
      </c>
      <c r="S350" s="682">
        <v>1</v>
      </c>
      <c r="T350" s="706">
        <v>1</v>
      </c>
      <c r="U350" s="242">
        <v>1</v>
      </c>
    </row>
    <row r="351" spans="1:21" ht="14.4" customHeight="1" x14ac:dyDescent="0.3">
      <c r="A351" s="680">
        <v>10</v>
      </c>
      <c r="B351" s="671" t="s">
        <v>551</v>
      </c>
      <c r="C351" s="671">
        <v>89301101</v>
      </c>
      <c r="D351" s="703" t="s">
        <v>4588</v>
      </c>
      <c r="E351" s="704" t="s">
        <v>2576</v>
      </c>
      <c r="F351" s="671" t="s">
        <v>2516</v>
      </c>
      <c r="G351" s="671" t="s">
        <v>2622</v>
      </c>
      <c r="H351" s="671" t="s">
        <v>550</v>
      </c>
      <c r="I351" s="671" t="s">
        <v>2880</v>
      </c>
      <c r="J351" s="671" t="s">
        <v>2623</v>
      </c>
      <c r="K351" s="671"/>
      <c r="L351" s="705">
        <v>0</v>
      </c>
      <c r="M351" s="705">
        <v>0</v>
      </c>
      <c r="N351" s="671">
        <v>1</v>
      </c>
      <c r="O351" s="706">
        <v>1</v>
      </c>
      <c r="P351" s="705">
        <v>0</v>
      </c>
      <c r="Q351" s="682"/>
      <c r="R351" s="671">
        <v>1</v>
      </c>
      <c r="S351" s="682">
        <v>1</v>
      </c>
      <c r="T351" s="706">
        <v>1</v>
      </c>
      <c r="U351" s="242">
        <v>1</v>
      </c>
    </row>
    <row r="352" spans="1:21" ht="14.4" customHeight="1" x14ac:dyDescent="0.3">
      <c r="A352" s="680">
        <v>10</v>
      </c>
      <c r="B352" s="671" t="s">
        <v>551</v>
      </c>
      <c r="C352" s="671">
        <v>89301101</v>
      </c>
      <c r="D352" s="703" t="s">
        <v>4588</v>
      </c>
      <c r="E352" s="704" t="s">
        <v>2576</v>
      </c>
      <c r="F352" s="671" t="s">
        <v>2516</v>
      </c>
      <c r="G352" s="671" t="s">
        <v>2622</v>
      </c>
      <c r="H352" s="671" t="s">
        <v>550</v>
      </c>
      <c r="I352" s="671" t="s">
        <v>575</v>
      </c>
      <c r="J352" s="671" t="s">
        <v>2623</v>
      </c>
      <c r="K352" s="671"/>
      <c r="L352" s="705">
        <v>0</v>
      </c>
      <c r="M352" s="705">
        <v>0</v>
      </c>
      <c r="N352" s="671">
        <v>1</v>
      </c>
      <c r="O352" s="706">
        <v>1</v>
      </c>
      <c r="P352" s="705"/>
      <c r="Q352" s="682"/>
      <c r="R352" s="671"/>
      <c r="S352" s="682">
        <v>0</v>
      </c>
      <c r="T352" s="706"/>
      <c r="U352" s="242">
        <v>0</v>
      </c>
    </row>
    <row r="353" spans="1:21" ht="14.4" customHeight="1" x14ac:dyDescent="0.3">
      <c r="A353" s="680">
        <v>10</v>
      </c>
      <c r="B353" s="671" t="s">
        <v>551</v>
      </c>
      <c r="C353" s="671">
        <v>89301101</v>
      </c>
      <c r="D353" s="703" t="s">
        <v>4588</v>
      </c>
      <c r="E353" s="704" t="s">
        <v>2576</v>
      </c>
      <c r="F353" s="671" t="s">
        <v>2517</v>
      </c>
      <c r="G353" s="671" t="s">
        <v>3078</v>
      </c>
      <c r="H353" s="671" t="s">
        <v>550</v>
      </c>
      <c r="I353" s="671" t="s">
        <v>3079</v>
      </c>
      <c r="J353" s="671" t="s">
        <v>3080</v>
      </c>
      <c r="K353" s="671"/>
      <c r="L353" s="705">
        <v>200</v>
      </c>
      <c r="M353" s="705">
        <v>200</v>
      </c>
      <c r="N353" s="671">
        <v>1</v>
      </c>
      <c r="O353" s="706">
        <v>1</v>
      </c>
      <c r="P353" s="705">
        <v>200</v>
      </c>
      <c r="Q353" s="682">
        <v>1</v>
      </c>
      <c r="R353" s="671">
        <v>1</v>
      </c>
      <c r="S353" s="682">
        <v>1</v>
      </c>
      <c r="T353" s="706">
        <v>1</v>
      </c>
      <c r="U353" s="242">
        <v>1</v>
      </c>
    </row>
    <row r="354" spans="1:21" ht="14.4" customHeight="1" x14ac:dyDescent="0.3">
      <c r="A354" s="680">
        <v>10</v>
      </c>
      <c r="B354" s="671" t="s">
        <v>551</v>
      </c>
      <c r="C354" s="671">
        <v>89301101</v>
      </c>
      <c r="D354" s="703" t="s">
        <v>4588</v>
      </c>
      <c r="E354" s="704" t="s">
        <v>2577</v>
      </c>
      <c r="F354" s="671" t="s">
        <v>2515</v>
      </c>
      <c r="G354" s="671" t="s">
        <v>2625</v>
      </c>
      <c r="H354" s="671" t="s">
        <v>817</v>
      </c>
      <c r="I354" s="671" t="s">
        <v>928</v>
      </c>
      <c r="J354" s="671" t="s">
        <v>929</v>
      </c>
      <c r="K354" s="671" t="s">
        <v>930</v>
      </c>
      <c r="L354" s="705">
        <v>152.36000000000001</v>
      </c>
      <c r="M354" s="705">
        <v>152.36000000000001</v>
      </c>
      <c r="N354" s="671">
        <v>1</v>
      </c>
      <c r="O354" s="706">
        <v>0.5</v>
      </c>
      <c r="P354" s="705">
        <v>152.36000000000001</v>
      </c>
      <c r="Q354" s="682">
        <v>1</v>
      </c>
      <c r="R354" s="671">
        <v>1</v>
      </c>
      <c r="S354" s="682">
        <v>1</v>
      </c>
      <c r="T354" s="706">
        <v>0.5</v>
      </c>
      <c r="U354" s="242">
        <v>1</v>
      </c>
    </row>
    <row r="355" spans="1:21" ht="14.4" customHeight="1" x14ac:dyDescent="0.3">
      <c r="A355" s="680">
        <v>10</v>
      </c>
      <c r="B355" s="671" t="s">
        <v>551</v>
      </c>
      <c r="C355" s="671">
        <v>89301101</v>
      </c>
      <c r="D355" s="703" t="s">
        <v>4588</v>
      </c>
      <c r="E355" s="704" t="s">
        <v>2577</v>
      </c>
      <c r="F355" s="671" t="s">
        <v>2515</v>
      </c>
      <c r="G355" s="671" t="s">
        <v>2855</v>
      </c>
      <c r="H355" s="671" t="s">
        <v>817</v>
      </c>
      <c r="I355" s="671" t="s">
        <v>2918</v>
      </c>
      <c r="J355" s="671" t="s">
        <v>939</v>
      </c>
      <c r="K355" s="671" t="s">
        <v>1360</v>
      </c>
      <c r="L355" s="705">
        <v>0</v>
      </c>
      <c r="M355" s="705">
        <v>0</v>
      </c>
      <c r="N355" s="671">
        <v>1</v>
      </c>
      <c r="O355" s="706">
        <v>1</v>
      </c>
      <c r="P355" s="705"/>
      <c r="Q355" s="682"/>
      <c r="R355" s="671"/>
      <c r="S355" s="682">
        <v>0</v>
      </c>
      <c r="T355" s="706"/>
      <c r="U355" s="242">
        <v>0</v>
      </c>
    </row>
    <row r="356" spans="1:21" ht="14.4" customHeight="1" x14ac:dyDescent="0.3">
      <c r="A356" s="680">
        <v>10</v>
      </c>
      <c r="B356" s="671" t="s">
        <v>551</v>
      </c>
      <c r="C356" s="671">
        <v>89301101</v>
      </c>
      <c r="D356" s="703" t="s">
        <v>4588</v>
      </c>
      <c r="E356" s="704" t="s">
        <v>2577</v>
      </c>
      <c r="F356" s="671" t="s">
        <v>2515</v>
      </c>
      <c r="G356" s="671" t="s">
        <v>2855</v>
      </c>
      <c r="H356" s="671" t="s">
        <v>817</v>
      </c>
      <c r="I356" s="671" t="s">
        <v>938</v>
      </c>
      <c r="J356" s="671" t="s">
        <v>939</v>
      </c>
      <c r="K356" s="671" t="s">
        <v>2422</v>
      </c>
      <c r="L356" s="705">
        <v>46.05</v>
      </c>
      <c r="M356" s="705">
        <v>46.05</v>
      </c>
      <c r="N356" s="671">
        <v>1</v>
      </c>
      <c r="O356" s="706">
        <v>1</v>
      </c>
      <c r="P356" s="705"/>
      <c r="Q356" s="682">
        <v>0</v>
      </c>
      <c r="R356" s="671"/>
      <c r="S356" s="682">
        <v>0</v>
      </c>
      <c r="T356" s="706"/>
      <c r="U356" s="242">
        <v>0</v>
      </c>
    </row>
    <row r="357" spans="1:21" ht="14.4" customHeight="1" x14ac:dyDescent="0.3">
      <c r="A357" s="680">
        <v>10</v>
      </c>
      <c r="B357" s="671" t="s">
        <v>551</v>
      </c>
      <c r="C357" s="671">
        <v>89301101</v>
      </c>
      <c r="D357" s="703" t="s">
        <v>4588</v>
      </c>
      <c r="E357" s="704" t="s">
        <v>2577</v>
      </c>
      <c r="F357" s="671" t="s">
        <v>2515</v>
      </c>
      <c r="G357" s="671" t="s">
        <v>2855</v>
      </c>
      <c r="H357" s="671" t="s">
        <v>817</v>
      </c>
      <c r="I357" s="671" t="s">
        <v>3081</v>
      </c>
      <c r="J357" s="671" t="s">
        <v>1516</v>
      </c>
      <c r="K357" s="671" t="s">
        <v>1360</v>
      </c>
      <c r="L357" s="705">
        <v>0</v>
      </c>
      <c r="M357" s="705">
        <v>0</v>
      </c>
      <c r="N357" s="671">
        <v>1</v>
      </c>
      <c r="O357" s="706">
        <v>1</v>
      </c>
      <c r="P357" s="705"/>
      <c r="Q357" s="682"/>
      <c r="R357" s="671"/>
      <c r="S357" s="682">
        <v>0</v>
      </c>
      <c r="T357" s="706"/>
      <c r="U357" s="242">
        <v>0</v>
      </c>
    </row>
    <row r="358" spans="1:21" ht="14.4" customHeight="1" x14ac:dyDescent="0.3">
      <c r="A358" s="680">
        <v>10</v>
      </c>
      <c r="B358" s="671" t="s">
        <v>551</v>
      </c>
      <c r="C358" s="671">
        <v>89301101</v>
      </c>
      <c r="D358" s="703" t="s">
        <v>4588</v>
      </c>
      <c r="E358" s="704" t="s">
        <v>2577</v>
      </c>
      <c r="F358" s="671" t="s">
        <v>2515</v>
      </c>
      <c r="G358" s="671" t="s">
        <v>2827</v>
      </c>
      <c r="H358" s="671" t="s">
        <v>817</v>
      </c>
      <c r="I358" s="671" t="s">
        <v>1152</v>
      </c>
      <c r="J358" s="671" t="s">
        <v>1153</v>
      </c>
      <c r="K358" s="671" t="s">
        <v>753</v>
      </c>
      <c r="L358" s="705">
        <v>0</v>
      </c>
      <c r="M358" s="705">
        <v>0</v>
      </c>
      <c r="N358" s="671">
        <v>3</v>
      </c>
      <c r="O358" s="706">
        <v>2</v>
      </c>
      <c r="P358" s="705"/>
      <c r="Q358" s="682"/>
      <c r="R358" s="671"/>
      <c r="S358" s="682">
        <v>0</v>
      </c>
      <c r="T358" s="706"/>
      <c r="U358" s="242">
        <v>0</v>
      </c>
    </row>
    <row r="359" spans="1:21" ht="14.4" customHeight="1" x14ac:dyDescent="0.3">
      <c r="A359" s="680">
        <v>10</v>
      </c>
      <c r="B359" s="671" t="s">
        <v>551</v>
      </c>
      <c r="C359" s="671">
        <v>89301101</v>
      </c>
      <c r="D359" s="703" t="s">
        <v>4588</v>
      </c>
      <c r="E359" s="704" t="s">
        <v>2577</v>
      </c>
      <c r="F359" s="671" t="s">
        <v>2515</v>
      </c>
      <c r="G359" s="671" t="s">
        <v>2827</v>
      </c>
      <c r="H359" s="671" t="s">
        <v>817</v>
      </c>
      <c r="I359" s="671" t="s">
        <v>2295</v>
      </c>
      <c r="J359" s="671" t="s">
        <v>2296</v>
      </c>
      <c r="K359" s="671" t="s">
        <v>2297</v>
      </c>
      <c r="L359" s="705">
        <v>0</v>
      </c>
      <c r="M359" s="705">
        <v>0</v>
      </c>
      <c r="N359" s="671">
        <v>1</v>
      </c>
      <c r="O359" s="706">
        <v>0.5</v>
      </c>
      <c r="P359" s="705"/>
      <c r="Q359" s="682"/>
      <c r="R359" s="671"/>
      <c r="S359" s="682">
        <v>0</v>
      </c>
      <c r="T359" s="706"/>
      <c r="U359" s="242">
        <v>0</v>
      </c>
    </row>
    <row r="360" spans="1:21" ht="14.4" customHeight="1" x14ac:dyDescent="0.3">
      <c r="A360" s="680">
        <v>10</v>
      </c>
      <c r="B360" s="671" t="s">
        <v>551</v>
      </c>
      <c r="C360" s="671">
        <v>89301101</v>
      </c>
      <c r="D360" s="703" t="s">
        <v>4588</v>
      </c>
      <c r="E360" s="704" t="s">
        <v>2577</v>
      </c>
      <c r="F360" s="671" t="s">
        <v>2515</v>
      </c>
      <c r="G360" s="671" t="s">
        <v>3082</v>
      </c>
      <c r="H360" s="671" t="s">
        <v>550</v>
      </c>
      <c r="I360" s="671" t="s">
        <v>751</v>
      </c>
      <c r="J360" s="671" t="s">
        <v>752</v>
      </c>
      <c r="K360" s="671" t="s">
        <v>753</v>
      </c>
      <c r="L360" s="705">
        <v>0</v>
      </c>
      <c r="M360" s="705">
        <v>0</v>
      </c>
      <c r="N360" s="671">
        <v>1</v>
      </c>
      <c r="O360" s="706">
        <v>0.5</v>
      </c>
      <c r="P360" s="705"/>
      <c r="Q360" s="682"/>
      <c r="R360" s="671"/>
      <c r="S360" s="682">
        <v>0</v>
      </c>
      <c r="T360" s="706"/>
      <c r="U360" s="242">
        <v>0</v>
      </c>
    </row>
    <row r="361" spans="1:21" ht="14.4" customHeight="1" x14ac:dyDescent="0.3">
      <c r="A361" s="680">
        <v>10</v>
      </c>
      <c r="B361" s="671" t="s">
        <v>551</v>
      </c>
      <c r="C361" s="671">
        <v>89301101</v>
      </c>
      <c r="D361" s="703" t="s">
        <v>4588</v>
      </c>
      <c r="E361" s="704" t="s">
        <v>2577</v>
      </c>
      <c r="F361" s="671" t="s">
        <v>2515</v>
      </c>
      <c r="G361" s="671" t="s">
        <v>3083</v>
      </c>
      <c r="H361" s="671" t="s">
        <v>550</v>
      </c>
      <c r="I361" s="671" t="s">
        <v>3084</v>
      </c>
      <c r="J361" s="671" t="s">
        <v>3085</v>
      </c>
      <c r="K361" s="671" t="s">
        <v>3086</v>
      </c>
      <c r="L361" s="705">
        <v>83.09</v>
      </c>
      <c r="M361" s="705">
        <v>249.27</v>
      </c>
      <c r="N361" s="671">
        <v>3</v>
      </c>
      <c r="O361" s="706">
        <v>0.5</v>
      </c>
      <c r="P361" s="705"/>
      <c r="Q361" s="682">
        <v>0</v>
      </c>
      <c r="R361" s="671"/>
      <c r="S361" s="682">
        <v>0</v>
      </c>
      <c r="T361" s="706"/>
      <c r="U361" s="242">
        <v>0</v>
      </c>
    </row>
    <row r="362" spans="1:21" ht="14.4" customHeight="1" x14ac:dyDescent="0.3">
      <c r="A362" s="680">
        <v>10</v>
      </c>
      <c r="B362" s="671" t="s">
        <v>551</v>
      </c>
      <c r="C362" s="671">
        <v>89301101</v>
      </c>
      <c r="D362" s="703" t="s">
        <v>4588</v>
      </c>
      <c r="E362" s="704" t="s">
        <v>2577</v>
      </c>
      <c r="F362" s="671" t="s">
        <v>2515</v>
      </c>
      <c r="G362" s="671" t="s">
        <v>2936</v>
      </c>
      <c r="H362" s="671" t="s">
        <v>817</v>
      </c>
      <c r="I362" s="671" t="s">
        <v>839</v>
      </c>
      <c r="J362" s="671" t="s">
        <v>840</v>
      </c>
      <c r="K362" s="671" t="s">
        <v>2432</v>
      </c>
      <c r="L362" s="705">
        <v>333.26</v>
      </c>
      <c r="M362" s="705">
        <v>333.26</v>
      </c>
      <c r="N362" s="671">
        <v>1</v>
      </c>
      <c r="O362" s="706">
        <v>0.5</v>
      </c>
      <c r="P362" s="705"/>
      <c r="Q362" s="682">
        <v>0</v>
      </c>
      <c r="R362" s="671"/>
      <c r="S362" s="682">
        <v>0</v>
      </c>
      <c r="T362" s="706"/>
      <c r="U362" s="242">
        <v>0</v>
      </c>
    </row>
    <row r="363" spans="1:21" ht="14.4" customHeight="1" x14ac:dyDescent="0.3">
      <c r="A363" s="680">
        <v>10</v>
      </c>
      <c r="B363" s="671" t="s">
        <v>551</v>
      </c>
      <c r="C363" s="671">
        <v>89301101</v>
      </c>
      <c r="D363" s="703" t="s">
        <v>4588</v>
      </c>
      <c r="E363" s="704" t="s">
        <v>2577</v>
      </c>
      <c r="F363" s="671" t="s">
        <v>2515</v>
      </c>
      <c r="G363" s="671" t="s">
        <v>2999</v>
      </c>
      <c r="H363" s="671" t="s">
        <v>550</v>
      </c>
      <c r="I363" s="671" t="s">
        <v>3026</v>
      </c>
      <c r="J363" s="671" t="s">
        <v>1227</v>
      </c>
      <c r="K363" s="671" t="s">
        <v>3027</v>
      </c>
      <c r="L363" s="705">
        <v>0</v>
      </c>
      <c r="M363" s="705">
        <v>0</v>
      </c>
      <c r="N363" s="671">
        <v>1</v>
      </c>
      <c r="O363" s="706">
        <v>0.5</v>
      </c>
      <c r="P363" s="705"/>
      <c r="Q363" s="682"/>
      <c r="R363" s="671"/>
      <c r="S363" s="682">
        <v>0</v>
      </c>
      <c r="T363" s="706"/>
      <c r="U363" s="242">
        <v>0</v>
      </c>
    </row>
    <row r="364" spans="1:21" ht="14.4" customHeight="1" x14ac:dyDescent="0.3">
      <c r="A364" s="680">
        <v>10</v>
      </c>
      <c r="B364" s="671" t="s">
        <v>551</v>
      </c>
      <c r="C364" s="671">
        <v>89301101</v>
      </c>
      <c r="D364" s="703" t="s">
        <v>4588</v>
      </c>
      <c r="E364" s="704" t="s">
        <v>2577</v>
      </c>
      <c r="F364" s="671" t="s">
        <v>2515</v>
      </c>
      <c r="G364" s="671" t="s">
        <v>2947</v>
      </c>
      <c r="H364" s="671" t="s">
        <v>817</v>
      </c>
      <c r="I364" s="671" t="s">
        <v>1526</v>
      </c>
      <c r="J364" s="671" t="s">
        <v>2459</v>
      </c>
      <c r="K364" s="671" t="s">
        <v>1360</v>
      </c>
      <c r="L364" s="705">
        <v>137.66</v>
      </c>
      <c r="M364" s="705">
        <v>137.66</v>
      </c>
      <c r="N364" s="671">
        <v>1</v>
      </c>
      <c r="O364" s="706">
        <v>0.5</v>
      </c>
      <c r="P364" s="705">
        <v>137.66</v>
      </c>
      <c r="Q364" s="682">
        <v>1</v>
      </c>
      <c r="R364" s="671">
        <v>1</v>
      </c>
      <c r="S364" s="682">
        <v>1</v>
      </c>
      <c r="T364" s="706">
        <v>0.5</v>
      </c>
      <c r="U364" s="242">
        <v>1</v>
      </c>
    </row>
    <row r="365" spans="1:21" ht="14.4" customHeight="1" x14ac:dyDescent="0.3">
      <c r="A365" s="680">
        <v>10</v>
      </c>
      <c r="B365" s="671" t="s">
        <v>551</v>
      </c>
      <c r="C365" s="671">
        <v>89301101</v>
      </c>
      <c r="D365" s="703" t="s">
        <v>4588</v>
      </c>
      <c r="E365" s="704" t="s">
        <v>2577</v>
      </c>
      <c r="F365" s="671" t="s">
        <v>2515</v>
      </c>
      <c r="G365" s="671" t="s">
        <v>2947</v>
      </c>
      <c r="H365" s="671" t="s">
        <v>817</v>
      </c>
      <c r="I365" s="671" t="s">
        <v>1562</v>
      </c>
      <c r="J365" s="671" t="s">
        <v>1563</v>
      </c>
      <c r="K365" s="671" t="s">
        <v>2475</v>
      </c>
      <c r="L365" s="705">
        <v>116.8</v>
      </c>
      <c r="M365" s="705">
        <v>233.6</v>
      </c>
      <c r="N365" s="671">
        <v>2</v>
      </c>
      <c r="O365" s="706">
        <v>0.5</v>
      </c>
      <c r="P365" s="705"/>
      <c r="Q365" s="682">
        <v>0</v>
      </c>
      <c r="R365" s="671"/>
      <c r="S365" s="682">
        <v>0</v>
      </c>
      <c r="T365" s="706"/>
      <c r="U365" s="242">
        <v>0</v>
      </c>
    </row>
    <row r="366" spans="1:21" ht="14.4" customHeight="1" x14ac:dyDescent="0.3">
      <c r="A366" s="680">
        <v>10</v>
      </c>
      <c r="B366" s="671" t="s">
        <v>551</v>
      </c>
      <c r="C366" s="671">
        <v>89301101</v>
      </c>
      <c r="D366" s="703" t="s">
        <v>4588</v>
      </c>
      <c r="E366" s="704" t="s">
        <v>2577</v>
      </c>
      <c r="F366" s="671" t="s">
        <v>2515</v>
      </c>
      <c r="G366" s="671" t="s">
        <v>2947</v>
      </c>
      <c r="H366" s="671" t="s">
        <v>817</v>
      </c>
      <c r="I366" s="671" t="s">
        <v>2327</v>
      </c>
      <c r="J366" s="671" t="s">
        <v>2428</v>
      </c>
      <c r="K366" s="671" t="s">
        <v>2489</v>
      </c>
      <c r="L366" s="705">
        <v>41.3</v>
      </c>
      <c r="M366" s="705">
        <v>123.89999999999999</v>
      </c>
      <c r="N366" s="671">
        <v>3</v>
      </c>
      <c r="O366" s="706">
        <v>1.5</v>
      </c>
      <c r="P366" s="705"/>
      <c r="Q366" s="682">
        <v>0</v>
      </c>
      <c r="R366" s="671"/>
      <c r="S366" s="682">
        <v>0</v>
      </c>
      <c r="T366" s="706"/>
      <c r="U366" s="242">
        <v>0</v>
      </c>
    </row>
    <row r="367" spans="1:21" ht="14.4" customHeight="1" x14ac:dyDescent="0.3">
      <c r="A367" s="680">
        <v>10</v>
      </c>
      <c r="B367" s="671" t="s">
        <v>551</v>
      </c>
      <c r="C367" s="671">
        <v>89301101</v>
      </c>
      <c r="D367" s="703" t="s">
        <v>4588</v>
      </c>
      <c r="E367" s="704" t="s">
        <v>2577</v>
      </c>
      <c r="F367" s="671" t="s">
        <v>2515</v>
      </c>
      <c r="G367" s="671" t="s">
        <v>2660</v>
      </c>
      <c r="H367" s="671" t="s">
        <v>550</v>
      </c>
      <c r="I367" s="671" t="s">
        <v>878</v>
      </c>
      <c r="J367" s="671" t="s">
        <v>879</v>
      </c>
      <c r="K367" s="671" t="s">
        <v>2661</v>
      </c>
      <c r="L367" s="705">
        <v>38.65</v>
      </c>
      <c r="M367" s="705">
        <v>38.65</v>
      </c>
      <c r="N367" s="671">
        <v>1</v>
      </c>
      <c r="O367" s="706">
        <v>1</v>
      </c>
      <c r="P367" s="705"/>
      <c r="Q367" s="682">
        <v>0</v>
      </c>
      <c r="R367" s="671"/>
      <c r="S367" s="682">
        <v>0</v>
      </c>
      <c r="T367" s="706"/>
      <c r="U367" s="242">
        <v>0</v>
      </c>
    </row>
    <row r="368" spans="1:21" ht="14.4" customHeight="1" x14ac:dyDescent="0.3">
      <c r="A368" s="680">
        <v>10</v>
      </c>
      <c r="B368" s="671" t="s">
        <v>551</v>
      </c>
      <c r="C368" s="671">
        <v>89301101</v>
      </c>
      <c r="D368" s="703" t="s">
        <v>4588</v>
      </c>
      <c r="E368" s="704" t="s">
        <v>2577</v>
      </c>
      <c r="F368" s="671" t="s">
        <v>2515</v>
      </c>
      <c r="G368" s="671" t="s">
        <v>2891</v>
      </c>
      <c r="H368" s="671" t="s">
        <v>550</v>
      </c>
      <c r="I368" s="671" t="s">
        <v>2892</v>
      </c>
      <c r="J368" s="671" t="s">
        <v>2893</v>
      </c>
      <c r="K368" s="671" t="s">
        <v>2894</v>
      </c>
      <c r="L368" s="705">
        <v>0</v>
      </c>
      <c r="M368" s="705">
        <v>0</v>
      </c>
      <c r="N368" s="671">
        <v>1</v>
      </c>
      <c r="O368" s="706">
        <v>1</v>
      </c>
      <c r="P368" s="705"/>
      <c r="Q368" s="682"/>
      <c r="R368" s="671"/>
      <c r="S368" s="682">
        <v>0</v>
      </c>
      <c r="T368" s="706"/>
      <c r="U368" s="242">
        <v>0</v>
      </c>
    </row>
    <row r="369" spans="1:21" ht="14.4" customHeight="1" x14ac:dyDescent="0.3">
      <c r="A369" s="680">
        <v>10</v>
      </c>
      <c r="B369" s="671" t="s">
        <v>551</v>
      </c>
      <c r="C369" s="671">
        <v>89301101</v>
      </c>
      <c r="D369" s="703" t="s">
        <v>4588</v>
      </c>
      <c r="E369" s="704" t="s">
        <v>2577</v>
      </c>
      <c r="F369" s="671" t="s">
        <v>2515</v>
      </c>
      <c r="G369" s="671" t="s">
        <v>3087</v>
      </c>
      <c r="H369" s="671" t="s">
        <v>817</v>
      </c>
      <c r="I369" s="671" t="s">
        <v>3088</v>
      </c>
      <c r="J369" s="671" t="s">
        <v>1963</v>
      </c>
      <c r="K369" s="671" t="s">
        <v>3089</v>
      </c>
      <c r="L369" s="705">
        <v>0</v>
      </c>
      <c r="M369" s="705">
        <v>0</v>
      </c>
      <c r="N369" s="671">
        <v>1</v>
      </c>
      <c r="O369" s="706">
        <v>0.5</v>
      </c>
      <c r="P369" s="705">
        <v>0</v>
      </c>
      <c r="Q369" s="682"/>
      <c r="R369" s="671">
        <v>1</v>
      </c>
      <c r="S369" s="682">
        <v>1</v>
      </c>
      <c r="T369" s="706">
        <v>0.5</v>
      </c>
      <c r="U369" s="242">
        <v>1</v>
      </c>
    </row>
    <row r="370" spans="1:21" ht="14.4" customHeight="1" x14ac:dyDescent="0.3">
      <c r="A370" s="680">
        <v>10</v>
      </c>
      <c r="B370" s="671" t="s">
        <v>551</v>
      </c>
      <c r="C370" s="671">
        <v>89301101</v>
      </c>
      <c r="D370" s="703" t="s">
        <v>4588</v>
      </c>
      <c r="E370" s="704" t="s">
        <v>2577</v>
      </c>
      <c r="F370" s="671" t="s">
        <v>2515</v>
      </c>
      <c r="G370" s="671" t="s">
        <v>2949</v>
      </c>
      <c r="H370" s="671" t="s">
        <v>550</v>
      </c>
      <c r="I370" s="671" t="s">
        <v>2950</v>
      </c>
      <c r="J370" s="671" t="s">
        <v>2951</v>
      </c>
      <c r="K370" s="671" t="s">
        <v>2952</v>
      </c>
      <c r="L370" s="705">
        <v>0</v>
      </c>
      <c r="M370" s="705">
        <v>0</v>
      </c>
      <c r="N370" s="671">
        <v>1</v>
      </c>
      <c r="O370" s="706">
        <v>0.5</v>
      </c>
      <c r="P370" s="705"/>
      <c r="Q370" s="682"/>
      <c r="R370" s="671"/>
      <c r="S370" s="682">
        <v>0</v>
      </c>
      <c r="T370" s="706"/>
      <c r="U370" s="242">
        <v>0</v>
      </c>
    </row>
    <row r="371" spans="1:21" ht="14.4" customHeight="1" x14ac:dyDescent="0.3">
      <c r="A371" s="680">
        <v>10</v>
      </c>
      <c r="B371" s="671" t="s">
        <v>551</v>
      </c>
      <c r="C371" s="671">
        <v>89301101</v>
      </c>
      <c r="D371" s="703" t="s">
        <v>4588</v>
      </c>
      <c r="E371" s="704" t="s">
        <v>2577</v>
      </c>
      <c r="F371" s="671" t="s">
        <v>2515</v>
      </c>
      <c r="G371" s="671" t="s">
        <v>3090</v>
      </c>
      <c r="H371" s="671" t="s">
        <v>550</v>
      </c>
      <c r="I371" s="671" t="s">
        <v>3091</v>
      </c>
      <c r="J371" s="671" t="s">
        <v>3092</v>
      </c>
      <c r="K371" s="671" t="s">
        <v>3093</v>
      </c>
      <c r="L371" s="705">
        <v>0</v>
      </c>
      <c r="M371" s="705">
        <v>0</v>
      </c>
      <c r="N371" s="671">
        <v>1</v>
      </c>
      <c r="O371" s="706">
        <v>0.5</v>
      </c>
      <c r="P371" s="705"/>
      <c r="Q371" s="682"/>
      <c r="R371" s="671"/>
      <c r="S371" s="682">
        <v>0</v>
      </c>
      <c r="T371" s="706"/>
      <c r="U371" s="242">
        <v>0</v>
      </c>
    </row>
    <row r="372" spans="1:21" ht="14.4" customHeight="1" x14ac:dyDescent="0.3">
      <c r="A372" s="680">
        <v>10</v>
      </c>
      <c r="B372" s="671" t="s">
        <v>551</v>
      </c>
      <c r="C372" s="671">
        <v>89301101</v>
      </c>
      <c r="D372" s="703" t="s">
        <v>4588</v>
      </c>
      <c r="E372" s="704" t="s">
        <v>2577</v>
      </c>
      <c r="F372" s="671" t="s">
        <v>2515</v>
      </c>
      <c r="G372" s="671" t="s">
        <v>3074</v>
      </c>
      <c r="H372" s="671" t="s">
        <v>817</v>
      </c>
      <c r="I372" s="671" t="s">
        <v>3075</v>
      </c>
      <c r="J372" s="671" t="s">
        <v>3076</v>
      </c>
      <c r="K372" s="671" t="s">
        <v>3077</v>
      </c>
      <c r="L372" s="705">
        <v>254.23</v>
      </c>
      <c r="M372" s="705">
        <v>254.23</v>
      </c>
      <c r="N372" s="671">
        <v>1</v>
      </c>
      <c r="O372" s="706">
        <v>0.5</v>
      </c>
      <c r="P372" s="705"/>
      <c r="Q372" s="682">
        <v>0</v>
      </c>
      <c r="R372" s="671"/>
      <c r="S372" s="682">
        <v>0</v>
      </c>
      <c r="T372" s="706"/>
      <c r="U372" s="242">
        <v>0</v>
      </c>
    </row>
    <row r="373" spans="1:21" ht="14.4" customHeight="1" x14ac:dyDescent="0.3">
      <c r="A373" s="680">
        <v>10</v>
      </c>
      <c r="B373" s="671" t="s">
        <v>551</v>
      </c>
      <c r="C373" s="671">
        <v>89301101</v>
      </c>
      <c r="D373" s="703" t="s">
        <v>4588</v>
      </c>
      <c r="E373" s="704" t="s">
        <v>2577</v>
      </c>
      <c r="F373" s="671" t="s">
        <v>2515</v>
      </c>
      <c r="G373" s="671" t="s">
        <v>2746</v>
      </c>
      <c r="H373" s="671" t="s">
        <v>550</v>
      </c>
      <c r="I373" s="671" t="s">
        <v>3031</v>
      </c>
      <c r="J373" s="671" t="s">
        <v>2748</v>
      </c>
      <c r="K373" s="671" t="s">
        <v>980</v>
      </c>
      <c r="L373" s="705">
        <v>97.97</v>
      </c>
      <c r="M373" s="705">
        <v>97.97</v>
      </c>
      <c r="N373" s="671">
        <v>1</v>
      </c>
      <c r="O373" s="706">
        <v>1</v>
      </c>
      <c r="P373" s="705"/>
      <c r="Q373" s="682">
        <v>0</v>
      </c>
      <c r="R373" s="671"/>
      <c r="S373" s="682">
        <v>0</v>
      </c>
      <c r="T373" s="706"/>
      <c r="U373" s="242">
        <v>0</v>
      </c>
    </row>
    <row r="374" spans="1:21" ht="14.4" customHeight="1" x14ac:dyDescent="0.3">
      <c r="A374" s="680">
        <v>10</v>
      </c>
      <c r="B374" s="671" t="s">
        <v>551</v>
      </c>
      <c r="C374" s="671">
        <v>89301101</v>
      </c>
      <c r="D374" s="703" t="s">
        <v>4588</v>
      </c>
      <c r="E374" s="704" t="s">
        <v>2577</v>
      </c>
      <c r="F374" s="671" t="s">
        <v>2515</v>
      </c>
      <c r="G374" s="671" t="s">
        <v>2746</v>
      </c>
      <c r="H374" s="671" t="s">
        <v>550</v>
      </c>
      <c r="I374" s="671" t="s">
        <v>2747</v>
      </c>
      <c r="J374" s="671" t="s">
        <v>2748</v>
      </c>
      <c r="K374" s="671" t="s">
        <v>1235</v>
      </c>
      <c r="L374" s="705">
        <v>314.89999999999998</v>
      </c>
      <c r="M374" s="705">
        <v>314.89999999999998</v>
      </c>
      <c r="N374" s="671">
        <v>1</v>
      </c>
      <c r="O374" s="706">
        <v>0.5</v>
      </c>
      <c r="P374" s="705"/>
      <c r="Q374" s="682">
        <v>0</v>
      </c>
      <c r="R374" s="671"/>
      <c r="S374" s="682">
        <v>0</v>
      </c>
      <c r="T374" s="706"/>
      <c r="U374" s="242">
        <v>0</v>
      </c>
    </row>
    <row r="375" spans="1:21" ht="14.4" customHeight="1" x14ac:dyDescent="0.3">
      <c r="A375" s="680">
        <v>10</v>
      </c>
      <c r="B375" s="671" t="s">
        <v>551</v>
      </c>
      <c r="C375" s="671">
        <v>89301101</v>
      </c>
      <c r="D375" s="703" t="s">
        <v>4588</v>
      </c>
      <c r="E375" s="704" t="s">
        <v>2577</v>
      </c>
      <c r="F375" s="671" t="s">
        <v>2515</v>
      </c>
      <c r="G375" s="671" t="s">
        <v>2746</v>
      </c>
      <c r="H375" s="671" t="s">
        <v>550</v>
      </c>
      <c r="I375" s="671" t="s">
        <v>3094</v>
      </c>
      <c r="J375" s="671" t="s">
        <v>1305</v>
      </c>
      <c r="K375" s="671" t="s">
        <v>3095</v>
      </c>
      <c r="L375" s="705">
        <v>0</v>
      </c>
      <c r="M375" s="705">
        <v>0</v>
      </c>
      <c r="N375" s="671">
        <v>1</v>
      </c>
      <c r="O375" s="706">
        <v>0.5</v>
      </c>
      <c r="P375" s="705"/>
      <c r="Q375" s="682"/>
      <c r="R375" s="671"/>
      <c r="S375" s="682">
        <v>0</v>
      </c>
      <c r="T375" s="706"/>
      <c r="U375" s="242">
        <v>0</v>
      </c>
    </row>
    <row r="376" spans="1:21" ht="14.4" customHeight="1" x14ac:dyDescent="0.3">
      <c r="A376" s="680">
        <v>10</v>
      </c>
      <c r="B376" s="671" t="s">
        <v>551</v>
      </c>
      <c r="C376" s="671">
        <v>89301101</v>
      </c>
      <c r="D376" s="703" t="s">
        <v>4588</v>
      </c>
      <c r="E376" s="704" t="s">
        <v>2577</v>
      </c>
      <c r="F376" s="671" t="s">
        <v>2515</v>
      </c>
      <c r="G376" s="671" t="s">
        <v>3096</v>
      </c>
      <c r="H376" s="671" t="s">
        <v>550</v>
      </c>
      <c r="I376" s="671" t="s">
        <v>1746</v>
      </c>
      <c r="J376" s="671" t="s">
        <v>3097</v>
      </c>
      <c r="K376" s="671" t="s">
        <v>3098</v>
      </c>
      <c r="L376" s="705">
        <v>0</v>
      </c>
      <c r="M376" s="705">
        <v>0</v>
      </c>
      <c r="N376" s="671">
        <v>1</v>
      </c>
      <c r="O376" s="706">
        <v>0.5</v>
      </c>
      <c r="P376" s="705">
        <v>0</v>
      </c>
      <c r="Q376" s="682"/>
      <c r="R376" s="671">
        <v>1</v>
      </c>
      <c r="S376" s="682">
        <v>1</v>
      </c>
      <c r="T376" s="706">
        <v>0.5</v>
      </c>
      <c r="U376" s="242">
        <v>1</v>
      </c>
    </row>
    <row r="377" spans="1:21" ht="14.4" customHeight="1" x14ac:dyDescent="0.3">
      <c r="A377" s="680">
        <v>10</v>
      </c>
      <c r="B377" s="671" t="s">
        <v>551</v>
      </c>
      <c r="C377" s="671">
        <v>89301101</v>
      </c>
      <c r="D377" s="703" t="s">
        <v>4588</v>
      </c>
      <c r="E377" s="704" t="s">
        <v>2577</v>
      </c>
      <c r="F377" s="671" t="s">
        <v>2515</v>
      </c>
      <c r="G377" s="671" t="s">
        <v>3099</v>
      </c>
      <c r="H377" s="671" t="s">
        <v>817</v>
      </c>
      <c r="I377" s="671" t="s">
        <v>1145</v>
      </c>
      <c r="J377" s="671" t="s">
        <v>1146</v>
      </c>
      <c r="K377" s="671" t="s">
        <v>2448</v>
      </c>
      <c r="L377" s="705">
        <v>94.8</v>
      </c>
      <c r="M377" s="705">
        <v>94.8</v>
      </c>
      <c r="N377" s="671">
        <v>1</v>
      </c>
      <c r="O377" s="706">
        <v>1</v>
      </c>
      <c r="P377" s="705"/>
      <c r="Q377" s="682">
        <v>0</v>
      </c>
      <c r="R377" s="671"/>
      <c r="S377" s="682">
        <v>0</v>
      </c>
      <c r="T377" s="706"/>
      <c r="U377" s="242">
        <v>0</v>
      </c>
    </row>
    <row r="378" spans="1:21" ht="14.4" customHeight="1" x14ac:dyDescent="0.3">
      <c r="A378" s="680">
        <v>10</v>
      </c>
      <c r="B378" s="671" t="s">
        <v>551</v>
      </c>
      <c r="C378" s="671">
        <v>89301101</v>
      </c>
      <c r="D378" s="703" t="s">
        <v>4588</v>
      </c>
      <c r="E378" s="704" t="s">
        <v>2577</v>
      </c>
      <c r="F378" s="671" t="s">
        <v>2515</v>
      </c>
      <c r="G378" s="671" t="s">
        <v>2873</v>
      </c>
      <c r="H378" s="671" t="s">
        <v>817</v>
      </c>
      <c r="I378" s="671" t="s">
        <v>1454</v>
      </c>
      <c r="J378" s="671" t="s">
        <v>2468</v>
      </c>
      <c r="K378" s="671" t="s">
        <v>2469</v>
      </c>
      <c r="L378" s="705">
        <v>201.75</v>
      </c>
      <c r="M378" s="705">
        <v>403.5</v>
      </c>
      <c r="N378" s="671">
        <v>2</v>
      </c>
      <c r="O378" s="706">
        <v>1</v>
      </c>
      <c r="P378" s="705"/>
      <c r="Q378" s="682">
        <v>0</v>
      </c>
      <c r="R378" s="671"/>
      <c r="S378" s="682">
        <v>0</v>
      </c>
      <c r="T378" s="706"/>
      <c r="U378" s="242">
        <v>0</v>
      </c>
    </row>
    <row r="379" spans="1:21" ht="14.4" customHeight="1" x14ac:dyDescent="0.3">
      <c r="A379" s="680">
        <v>10</v>
      </c>
      <c r="B379" s="671" t="s">
        <v>551</v>
      </c>
      <c r="C379" s="671">
        <v>89301101</v>
      </c>
      <c r="D379" s="703" t="s">
        <v>4588</v>
      </c>
      <c r="E379" s="704" t="s">
        <v>2577</v>
      </c>
      <c r="F379" s="671" t="s">
        <v>2515</v>
      </c>
      <c r="G379" s="671" t="s">
        <v>2749</v>
      </c>
      <c r="H379" s="671" t="s">
        <v>550</v>
      </c>
      <c r="I379" s="671" t="s">
        <v>912</v>
      </c>
      <c r="J379" s="671" t="s">
        <v>913</v>
      </c>
      <c r="K379" s="671" t="s">
        <v>2991</v>
      </c>
      <c r="L379" s="705">
        <v>13.38</v>
      </c>
      <c r="M379" s="705">
        <v>13.38</v>
      </c>
      <c r="N379" s="671">
        <v>1</v>
      </c>
      <c r="O379" s="706">
        <v>1</v>
      </c>
      <c r="P379" s="705"/>
      <c r="Q379" s="682">
        <v>0</v>
      </c>
      <c r="R379" s="671"/>
      <c r="S379" s="682">
        <v>0</v>
      </c>
      <c r="T379" s="706"/>
      <c r="U379" s="242">
        <v>0</v>
      </c>
    </row>
    <row r="380" spans="1:21" ht="14.4" customHeight="1" x14ac:dyDescent="0.3">
      <c r="A380" s="680">
        <v>10</v>
      </c>
      <c r="B380" s="671" t="s">
        <v>551</v>
      </c>
      <c r="C380" s="671">
        <v>89301101</v>
      </c>
      <c r="D380" s="703" t="s">
        <v>4588</v>
      </c>
      <c r="E380" s="704" t="s">
        <v>2577</v>
      </c>
      <c r="F380" s="671" t="s">
        <v>2515</v>
      </c>
      <c r="G380" s="671" t="s">
        <v>3100</v>
      </c>
      <c r="H380" s="671" t="s">
        <v>550</v>
      </c>
      <c r="I380" s="671" t="s">
        <v>1404</v>
      </c>
      <c r="J380" s="671" t="s">
        <v>3101</v>
      </c>
      <c r="K380" s="671" t="s">
        <v>3102</v>
      </c>
      <c r="L380" s="705">
        <v>49.81</v>
      </c>
      <c r="M380" s="705">
        <v>49.81</v>
      </c>
      <c r="N380" s="671">
        <v>1</v>
      </c>
      <c r="O380" s="706">
        <v>0.5</v>
      </c>
      <c r="P380" s="705"/>
      <c r="Q380" s="682">
        <v>0</v>
      </c>
      <c r="R380" s="671"/>
      <c r="S380" s="682">
        <v>0</v>
      </c>
      <c r="T380" s="706"/>
      <c r="U380" s="242">
        <v>0</v>
      </c>
    </row>
    <row r="381" spans="1:21" ht="14.4" customHeight="1" x14ac:dyDescent="0.3">
      <c r="A381" s="680">
        <v>10</v>
      </c>
      <c r="B381" s="671" t="s">
        <v>551</v>
      </c>
      <c r="C381" s="671">
        <v>89301101</v>
      </c>
      <c r="D381" s="703" t="s">
        <v>4588</v>
      </c>
      <c r="E381" s="704" t="s">
        <v>2577</v>
      </c>
      <c r="F381" s="671" t="s">
        <v>2515</v>
      </c>
      <c r="G381" s="671" t="s">
        <v>3060</v>
      </c>
      <c r="H381" s="671" t="s">
        <v>817</v>
      </c>
      <c r="I381" s="671" t="s">
        <v>831</v>
      </c>
      <c r="J381" s="671" t="s">
        <v>832</v>
      </c>
      <c r="K381" s="671" t="s">
        <v>833</v>
      </c>
      <c r="L381" s="705">
        <v>974.75</v>
      </c>
      <c r="M381" s="705">
        <v>974.75</v>
      </c>
      <c r="N381" s="671">
        <v>1</v>
      </c>
      <c r="O381" s="706">
        <v>0.5</v>
      </c>
      <c r="P381" s="705"/>
      <c r="Q381" s="682">
        <v>0</v>
      </c>
      <c r="R381" s="671"/>
      <c r="S381" s="682">
        <v>0</v>
      </c>
      <c r="T381" s="706"/>
      <c r="U381" s="242">
        <v>0</v>
      </c>
    </row>
    <row r="382" spans="1:21" ht="14.4" customHeight="1" x14ac:dyDescent="0.3">
      <c r="A382" s="680">
        <v>10</v>
      </c>
      <c r="B382" s="671" t="s">
        <v>551</v>
      </c>
      <c r="C382" s="671">
        <v>89301101</v>
      </c>
      <c r="D382" s="703" t="s">
        <v>4588</v>
      </c>
      <c r="E382" s="704" t="s">
        <v>2577</v>
      </c>
      <c r="F382" s="671" t="s">
        <v>2516</v>
      </c>
      <c r="G382" s="671" t="s">
        <v>2622</v>
      </c>
      <c r="H382" s="671" t="s">
        <v>550</v>
      </c>
      <c r="I382" s="671" t="s">
        <v>575</v>
      </c>
      <c r="J382" s="671" t="s">
        <v>2623</v>
      </c>
      <c r="K382" s="671"/>
      <c r="L382" s="705">
        <v>0</v>
      </c>
      <c r="M382" s="705">
        <v>0</v>
      </c>
      <c r="N382" s="671">
        <v>1</v>
      </c>
      <c r="O382" s="706">
        <v>1</v>
      </c>
      <c r="P382" s="705">
        <v>0</v>
      </c>
      <c r="Q382" s="682"/>
      <c r="R382" s="671">
        <v>1</v>
      </c>
      <c r="S382" s="682">
        <v>1</v>
      </c>
      <c r="T382" s="706">
        <v>1</v>
      </c>
      <c r="U382" s="242">
        <v>1</v>
      </c>
    </row>
    <row r="383" spans="1:21" ht="14.4" customHeight="1" x14ac:dyDescent="0.3">
      <c r="A383" s="680">
        <v>10</v>
      </c>
      <c r="B383" s="671" t="s">
        <v>551</v>
      </c>
      <c r="C383" s="671">
        <v>89301101</v>
      </c>
      <c r="D383" s="703" t="s">
        <v>4588</v>
      </c>
      <c r="E383" s="704" t="s">
        <v>2579</v>
      </c>
      <c r="F383" s="671" t="s">
        <v>2515</v>
      </c>
      <c r="G383" s="671" t="s">
        <v>2643</v>
      </c>
      <c r="H383" s="671" t="s">
        <v>550</v>
      </c>
      <c r="I383" s="671" t="s">
        <v>900</v>
      </c>
      <c r="J383" s="671" t="s">
        <v>2644</v>
      </c>
      <c r="K383" s="671" t="s">
        <v>2645</v>
      </c>
      <c r="L383" s="705">
        <v>41.07</v>
      </c>
      <c r="M383" s="705">
        <v>41.07</v>
      </c>
      <c r="N383" s="671">
        <v>1</v>
      </c>
      <c r="O383" s="706">
        <v>1</v>
      </c>
      <c r="P383" s="705"/>
      <c r="Q383" s="682">
        <v>0</v>
      </c>
      <c r="R383" s="671"/>
      <c r="S383" s="682">
        <v>0</v>
      </c>
      <c r="T383" s="706"/>
      <c r="U383" s="242">
        <v>0</v>
      </c>
    </row>
    <row r="384" spans="1:21" ht="14.4" customHeight="1" x14ac:dyDescent="0.3">
      <c r="A384" s="680">
        <v>10</v>
      </c>
      <c r="B384" s="671" t="s">
        <v>551</v>
      </c>
      <c r="C384" s="671">
        <v>89301101</v>
      </c>
      <c r="D384" s="703" t="s">
        <v>4588</v>
      </c>
      <c r="E384" s="704" t="s">
        <v>2579</v>
      </c>
      <c r="F384" s="671" t="s">
        <v>2515</v>
      </c>
      <c r="G384" s="671" t="s">
        <v>2891</v>
      </c>
      <c r="H384" s="671" t="s">
        <v>550</v>
      </c>
      <c r="I384" s="671" t="s">
        <v>2892</v>
      </c>
      <c r="J384" s="671" t="s">
        <v>2893</v>
      </c>
      <c r="K384" s="671" t="s">
        <v>2894</v>
      </c>
      <c r="L384" s="705">
        <v>0</v>
      </c>
      <c r="M384" s="705">
        <v>0</v>
      </c>
      <c r="N384" s="671">
        <v>1</v>
      </c>
      <c r="O384" s="706">
        <v>0.5</v>
      </c>
      <c r="P384" s="705"/>
      <c r="Q384" s="682"/>
      <c r="R384" s="671"/>
      <c r="S384" s="682">
        <v>0</v>
      </c>
      <c r="T384" s="706"/>
      <c r="U384" s="242">
        <v>0</v>
      </c>
    </row>
    <row r="385" spans="1:21" ht="14.4" customHeight="1" x14ac:dyDescent="0.3">
      <c r="A385" s="680">
        <v>10</v>
      </c>
      <c r="B385" s="671" t="s">
        <v>551</v>
      </c>
      <c r="C385" s="671">
        <v>89301101</v>
      </c>
      <c r="D385" s="703" t="s">
        <v>4588</v>
      </c>
      <c r="E385" s="704" t="s">
        <v>2579</v>
      </c>
      <c r="F385" s="671" t="s">
        <v>2515</v>
      </c>
      <c r="G385" s="671" t="s">
        <v>3103</v>
      </c>
      <c r="H385" s="671" t="s">
        <v>550</v>
      </c>
      <c r="I385" s="671" t="s">
        <v>3104</v>
      </c>
      <c r="J385" s="671" t="s">
        <v>3105</v>
      </c>
      <c r="K385" s="671" t="s">
        <v>3106</v>
      </c>
      <c r="L385" s="705">
        <v>0</v>
      </c>
      <c r="M385" s="705">
        <v>0</v>
      </c>
      <c r="N385" s="671">
        <v>1</v>
      </c>
      <c r="O385" s="706">
        <v>0.5</v>
      </c>
      <c r="P385" s="705"/>
      <c r="Q385" s="682"/>
      <c r="R385" s="671"/>
      <c r="S385" s="682">
        <v>0</v>
      </c>
      <c r="T385" s="706"/>
      <c r="U385" s="242">
        <v>0</v>
      </c>
    </row>
    <row r="386" spans="1:21" ht="14.4" customHeight="1" x14ac:dyDescent="0.3">
      <c r="A386" s="680">
        <v>10</v>
      </c>
      <c r="B386" s="671" t="s">
        <v>551</v>
      </c>
      <c r="C386" s="671">
        <v>89301101</v>
      </c>
      <c r="D386" s="703" t="s">
        <v>4588</v>
      </c>
      <c r="E386" s="704" t="s">
        <v>2580</v>
      </c>
      <c r="F386" s="671" t="s">
        <v>2515</v>
      </c>
      <c r="G386" s="671" t="s">
        <v>2902</v>
      </c>
      <c r="H386" s="671" t="s">
        <v>550</v>
      </c>
      <c r="I386" s="671" t="s">
        <v>1197</v>
      </c>
      <c r="J386" s="671" t="s">
        <v>3064</v>
      </c>
      <c r="K386" s="671" t="s">
        <v>3065</v>
      </c>
      <c r="L386" s="705">
        <v>20.65</v>
      </c>
      <c r="M386" s="705">
        <v>20.65</v>
      </c>
      <c r="N386" s="671">
        <v>1</v>
      </c>
      <c r="O386" s="706">
        <v>1</v>
      </c>
      <c r="P386" s="705"/>
      <c r="Q386" s="682">
        <v>0</v>
      </c>
      <c r="R386" s="671"/>
      <c r="S386" s="682">
        <v>0</v>
      </c>
      <c r="T386" s="706"/>
      <c r="U386" s="242">
        <v>0</v>
      </c>
    </row>
    <row r="387" spans="1:21" ht="14.4" customHeight="1" x14ac:dyDescent="0.3">
      <c r="A387" s="680">
        <v>10</v>
      </c>
      <c r="B387" s="671" t="s">
        <v>551</v>
      </c>
      <c r="C387" s="671">
        <v>89301101</v>
      </c>
      <c r="D387" s="703" t="s">
        <v>4588</v>
      </c>
      <c r="E387" s="704" t="s">
        <v>2580</v>
      </c>
      <c r="F387" s="671" t="s">
        <v>2515</v>
      </c>
      <c r="G387" s="671" t="s">
        <v>2625</v>
      </c>
      <c r="H387" s="671" t="s">
        <v>817</v>
      </c>
      <c r="I387" s="671" t="s">
        <v>1201</v>
      </c>
      <c r="J387" s="671" t="s">
        <v>2437</v>
      </c>
      <c r="K387" s="671" t="s">
        <v>2438</v>
      </c>
      <c r="L387" s="705">
        <v>333.31</v>
      </c>
      <c r="M387" s="705">
        <v>333.31</v>
      </c>
      <c r="N387" s="671">
        <v>1</v>
      </c>
      <c r="O387" s="706">
        <v>1</v>
      </c>
      <c r="P387" s="705"/>
      <c r="Q387" s="682">
        <v>0</v>
      </c>
      <c r="R387" s="671"/>
      <c r="S387" s="682">
        <v>0</v>
      </c>
      <c r="T387" s="706"/>
      <c r="U387" s="242">
        <v>0</v>
      </c>
    </row>
    <row r="388" spans="1:21" ht="14.4" customHeight="1" x14ac:dyDescent="0.3">
      <c r="A388" s="680">
        <v>10</v>
      </c>
      <c r="B388" s="671" t="s">
        <v>551</v>
      </c>
      <c r="C388" s="671">
        <v>89301101</v>
      </c>
      <c r="D388" s="703" t="s">
        <v>4588</v>
      </c>
      <c r="E388" s="704" t="s">
        <v>2580</v>
      </c>
      <c r="F388" s="671" t="s">
        <v>2515</v>
      </c>
      <c r="G388" s="671" t="s">
        <v>2625</v>
      </c>
      <c r="H388" s="671" t="s">
        <v>817</v>
      </c>
      <c r="I388" s="671" t="s">
        <v>928</v>
      </c>
      <c r="J388" s="671" t="s">
        <v>929</v>
      </c>
      <c r="K388" s="671" t="s">
        <v>930</v>
      </c>
      <c r="L388" s="705">
        <v>152.36000000000001</v>
      </c>
      <c r="M388" s="705">
        <v>152.36000000000001</v>
      </c>
      <c r="N388" s="671">
        <v>1</v>
      </c>
      <c r="O388" s="706">
        <v>1</v>
      </c>
      <c r="P388" s="705"/>
      <c r="Q388" s="682">
        <v>0</v>
      </c>
      <c r="R388" s="671"/>
      <c r="S388" s="682">
        <v>0</v>
      </c>
      <c r="T388" s="706"/>
      <c r="U388" s="242">
        <v>0</v>
      </c>
    </row>
    <row r="389" spans="1:21" ht="14.4" customHeight="1" x14ac:dyDescent="0.3">
      <c r="A389" s="680">
        <v>10</v>
      </c>
      <c r="B389" s="671" t="s">
        <v>551</v>
      </c>
      <c r="C389" s="671">
        <v>89301101</v>
      </c>
      <c r="D389" s="703" t="s">
        <v>4588</v>
      </c>
      <c r="E389" s="704" t="s">
        <v>2580</v>
      </c>
      <c r="F389" s="671" t="s">
        <v>2515</v>
      </c>
      <c r="G389" s="671" t="s">
        <v>3025</v>
      </c>
      <c r="H389" s="671" t="s">
        <v>817</v>
      </c>
      <c r="I389" s="671" t="s">
        <v>3107</v>
      </c>
      <c r="J389" s="671" t="s">
        <v>3108</v>
      </c>
      <c r="K389" s="671" t="s">
        <v>3109</v>
      </c>
      <c r="L389" s="705">
        <v>603.38</v>
      </c>
      <c r="M389" s="705">
        <v>603.38</v>
      </c>
      <c r="N389" s="671">
        <v>1</v>
      </c>
      <c r="O389" s="706">
        <v>1</v>
      </c>
      <c r="P389" s="705"/>
      <c r="Q389" s="682">
        <v>0</v>
      </c>
      <c r="R389" s="671"/>
      <c r="S389" s="682">
        <v>0</v>
      </c>
      <c r="T389" s="706"/>
      <c r="U389" s="242">
        <v>0</v>
      </c>
    </row>
    <row r="390" spans="1:21" ht="14.4" customHeight="1" x14ac:dyDescent="0.3">
      <c r="A390" s="680">
        <v>10</v>
      </c>
      <c r="B390" s="671" t="s">
        <v>551</v>
      </c>
      <c r="C390" s="671">
        <v>89301101</v>
      </c>
      <c r="D390" s="703" t="s">
        <v>4588</v>
      </c>
      <c r="E390" s="704" t="s">
        <v>2580</v>
      </c>
      <c r="F390" s="671" t="s">
        <v>2515</v>
      </c>
      <c r="G390" s="671" t="s">
        <v>2643</v>
      </c>
      <c r="H390" s="671" t="s">
        <v>550</v>
      </c>
      <c r="I390" s="671" t="s">
        <v>1171</v>
      </c>
      <c r="J390" s="671" t="s">
        <v>1172</v>
      </c>
      <c r="K390" s="671" t="s">
        <v>2733</v>
      </c>
      <c r="L390" s="705">
        <v>50.27</v>
      </c>
      <c r="M390" s="705">
        <v>50.27</v>
      </c>
      <c r="N390" s="671">
        <v>1</v>
      </c>
      <c r="O390" s="706">
        <v>1</v>
      </c>
      <c r="P390" s="705"/>
      <c r="Q390" s="682">
        <v>0</v>
      </c>
      <c r="R390" s="671"/>
      <c r="S390" s="682">
        <v>0</v>
      </c>
      <c r="T390" s="706"/>
      <c r="U390" s="242">
        <v>0</v>
      </c>
    </row>
    <row r="391" spans="1:21" ht="14.4" customHeight="1" x14ac:dyDescent="0.3">
      <c r="A391" s="680">
        <v>10</v>
      </c>
      <c r="B391" s="671" t="s">
        <v>551</v>
      </c>
      <c r="C391" s="671">
        <v>89301101</v>
      </c>
      <c r="D391" s="703" t="s">
        <v>4588</v>
      </c>
      <c r="E391" s="704" t="s">
        <v>2580</v>
      </c>
      <c r="F391" s="671" t="s">
        <v>2515</v>
      </c>
      <c r="G391" s="671" t="s">
        <v>2891</v>
      </c>
      <c r="H391" s="671" t="s">
        <v>550</v>
      </c>
      <c r="I391" s="671" t="s">
        <v>3110</v>
      </c>
      <c r="J391" s="671" t="s">
        <v>1223</v>
      </c>
      <c r="K391" s="671" t="s">
        <v>2894</v>
      </c>
      <c r="L391" s="705">
        <v>0</v>
      </c>
      <c r="M391" s="705">
        <v>0</v>
      </c>
      <c r="N391" s="671">
        <v>1</v>
      </c>
      <c r="O391" s="706">
        <v>1</v>
      </c>
      <c r="P391" s="705">
        <v>0</v>
      </c>
      <c r="Q391" s="682"/>
      <c r="R391" s="671">
        <v>1</v>
      </c>
      <c r="S391" s="682">
        <v>1</v>
      </c>
      <c r="T391" s="706">
        <v>1</v>
      </c>
      <c r="U391" s="242">
        <v>1</v>
      </c>
    </row>
    <row r="392" spans="1:21" ht="14.4" customHeight="1" x14ac:dyDescent="0.3">
      <c r="A392" s="680">
        <v>10</v>
      </c>
      <c r="B392" s="671" t="s">
        <v>551</v>
      </c>
      <c r="C392" s="671">
        <v>89301101</v>
      </c>
      <c r="D392" s="703" t="s">
        <v>4588</v>
      </c>
      <c r="E392" s="704" t="s">
        <v>2580</v>
      </c>
      <c r="F392" s="671" t="s">
        <v>2515</v>
      </c>
      <c r="G392" s="671" t="s">
        <v>3111</v>
      </c>
      <c r="H392" s="671" t="s">
        <v>550</v>
      </c>
      <c r="I392" s="671" t="s">
        <v>1178</v>
      </c>
      <c r="J392" s="671" t="s">
        <v>1179</v>
      </c>
      <c r="K392" s="671" t="s">
        <v>1180</v>
      </c>
      <c r="L392" s="705">
        <v>120.37</v>
      </c>
      <c r="M392" s="705">
        <v>120.37</v>
      </c>
      <c r="N392" s="671">
        <v>1</v>
      </c>
      <c r="O392" s="706">
        <v>1</v>
      </c>
      <c r="P392" s="705"/>
      <c r="Q392" s="682">
        <v>0</v>
      </c>
      <c r="R392" s="671"/>
      <c r="S392" s="682">
        <v>0</v>
      </c>
      <c r="T392" s="706"/>
      <c r="U392" s="242">
        <v>0</v>
      </c>
    </row>
    <row r="393" spans="1:21" ht="14.4" customHeight="1" x14ac:dyDescent="0.3">
      <c r="A393" s="680">
        <v>10</v>
      </c>
      <c r="B393" s="671" t="s">
        <v>551</v>
      </c>
      <c r="C393" s="671">
        <v>89301101</v>
      </c>
      <c r="D393" s="703" t="s">
        <v>4588</v>
      </c>
      <c r="E393" s="704" t="s">
        <v>2580</v>
      </c>
      <c r="F393" s="671" t="s">
        <v>2515</v>
      </c>
      <c r="G393" s="671" t="s">
        <v>2895</v>
      </c>
      <c r="H393" s="671" t="s">
        <v>550</v>
      </c>
      <c r="I393" s="671" t="s">
        <v>718</v>
      </c>
      <c r="J393" s="671" t="s">
        <v>719</v>
      </c>
      <c r="K393" s="671" t="s">
        <v>2896</v>
      </c>
      <c r="L393" s="705">
        <v>6.47</v>
      </c>
      <c r="M393" s="705">
        <v>6.47</v>
      </c>
      <c r="N393" s="671">
        <v>1</v>
      </c>
      <c r="O393" s="706">
        <v>0.5</v>
      </c>
      <c r="P393" s="705"/>
      <c r="Q393" s="682">
        <v>0</v>
      </c>
      <c r="R393" s="671"/>
      <c r="S393" s="682">
        <v>0</v>
      </c>
      <c r="T393" s="706"/>
      <c r="U393" s="242">
        <v>0</v>
      </c>
    </row>
    <row r="394" spans="1:21" ht="14.4" customHeight="1" x14ac:dyDescent="0.3">
      <c r="A394" s="680">
        <v>10</v>
      </c>
      <c r="B394" s="671" t="s">
        <v>551</v>
      </c>
      <c r="C394" s="671">
        <v>89301101</v>
      </c>
      <c r="D394" s="703" t="s">
        <v>4588</v>
      </c>
      <c r="E394" s="704" t="s">
        <v>2580</v>
      </c>
      <c r="F394" s="671" t="s">
        <v>2515</v>
      </c>
      <c r="G394" s="671" t="s">
        <v>2749</v>
      </c>
      <c r="H394" s="671" t="s">
        <v>550</v>
      </c>
      <c r="I394" s="671" t="s">
        <v>1175</v>
      </c>
      <c r="J394" s="671" t="s">
        <v>913</v>
      </c>
      <c r="K394" s="671" t="s">
        <v>2751</v>
      </c>
      <c r="L394" s="705">
        <v>23.46</v>
      </c>
      <c r="M394" s="705">
        <v>23.46</v>
      </c>
      <c r="N394" s="671">
        <v>1</v>
      </c>
      <c r="O394" s="706">
        <v>1</v>
      </c>
      <c r="P394" s="705"/>
      <c r="Q394" s="682">
        <v>0</v>
      </c>
      <c r="R394" s="671"/>
      <c r="S394" s="682">
        <v>0</v>
      </c>
      <c r="T394" s="706"/>
      <c r="U394" s="242">
        <v>0</v>
      </c>
    </row>
    <row r="395" spans="1:21" ht="14.4" customHeight="1" x14ac:dyDescent="0.3">
      <c r="A395" s="680">
        <v>10</v>
      </c>
      <c r="B395" s="671" t="s">
        <v>551</v>
      </c>
      <c r="C395" s="671">
        <v>89301101</v>
      </c>
      <c r="D395" s="703" t="s">
        <v>4588</v>
      </c>
      <c r="E395" s="704" t="s">
        <v>2580</v>
      </c>
      <c r="F395" s="671" t="s">
        <v>2515</v>
      </c>
      <c r="G395" s="671" t="s">
        <v>2749</v>
      </c>
      <c r="H395" s="671" t="s">
        <v>550</v>
      </c>
      <c r="I395" s="671" t="s">
        <v>912</v>
      </c>
      <c r="J395" s="671" t="s">
        <v>913</v>
      </c>
      <c r="K395" s="671" t="s">
        <v>2991</v>
      </c>
      <c r="L395" s="705">
        <v>13.38</v>
      </c>
      <c r="M395" s="705">
        <v>13.38</v>
      </c>
      <c r="N395" s="671">
        <v>1</v>
      </c>
      <c r="O395" s="706">
        <v>0.5</v>
      </c>
      <c r="P395" s="705"/>
      <c r="Q395" s="682">
        <v>0</v>
      </c>
      <c r="R395" s="671"/>
      <c r="S395" s="682">
        <v>0</v>
      </c>
      <c r="T395" s="706"/>
      <c r="U395" s="242">
        <v>0</v>
      </c>
    </row>
    <row r="396" spans="1:21" ht="14.4" customHeight="1" x14ac:dyDescent="0.3">
      <c r="A396" s="680">
        <v>10</v>
      </c>
      <c r="B396" s="671" t="s">
        <v>551</v>
      </c>
      <c r="C396" s="671">
        <v>89301101</v>
      </c>
      <c r="D396" s="703" t="s">
        <v>4588</v>
      </c>
      <c r="E396" s="704" t="s">
        <v>2580</v>
      </c>
      <c r="F396" s="671" t="s">
        <v>2516</v>
      </c>
      <c r="G396" s="671" t="s">
        <v>2622</v>
      </c>
      <c r="H396" s="671" t="s">
        <v>550</v>
      </c>
      <c r="I396" s="671" t="s">
        <v>730</v>
      </c>
      <c r="J396" s="671" t="s">
        <v>2623</v>
      </c>
      <c r="K396" s="671"/>
      <c r="L396" s="705">
        <v>0</v>
      </c>
      <c r="M396" s="705">
        <v>0</v>
      </c>
      <c r="N396" s="671">
        <v>1</v>
      </c>
      <c r="O396" s="706">
        <v>1</v>
      </c>
      <c r="P396" s="705"/>
      <c r="Q396" s="682"/>
      <c r="R396" s="671"/>
      <c r="S396" s="682">
        <v>0</v>
      </c>
      <c r="T396" s="706"/>
      <c r="U396" s="242">
        <v>0</v>
      </c>
    </row>
    <row r="397" spans="1:21" ht="14.4" customHeight="1" x14ac:dyDescent="0.3">
      <c r="A397" s="680">
        <v>10</v>
      </c>
      <c r="B397" s="671" t="s">
        <v>551</v>
      </c>
      <c r="C397" s="671">
        <v>89301101</v>
      </c>
      <c r="D397" s="703" t="s">
        <v>4588</v>
      </c>
      <c r="E397" s="704" t="s">
        <v>2580</v>
      </c>
      <c r="F397" s="671" t="s">
        <v>2516</v>
      </c>
      <c r="G397" s="671" t="s">
        <v>2622</v>
      </c>
      <c r="H397" s="671" t="s">
        <v>550</v>
      </c>
      <c r="I397" s="671" t="s">
        <v>2624</v>
      </c>
      <c r="J397" s="671" t="s">
        <v>2623</v>
      </c>
      <c r="K397" s="671"/>
      <c r="L397" s="705">
        <v>0</v>
      </c>
      <c r="M397" s="705">
        <v>0</v>
      </c>
      <c r="N397" s="671">
        <v>1</v>
      </c>
      <c r="O397" s="706">
        <v>1</v>
      </c>
      <c r="P397" s="705"/>
      <c r="Q397" s="682"/>
      <c r="R397" s="671"/>
      <c r="S397" s="682">
        <v>0</v>
      </c>
      <c r="T397" s="706"/>
      <c r="U397" s="242">
        <v>0</v>
      </c>
    </row>
    <row r="398" spans="1:21" ht="14.4" customHeight="1" x14ac:dyDescent="0.3">
      <c r="A398" s="680">
        <v>10</v>
      </c>
      <c r="B398" s="671" t="s">
        <v>551</v>
      </c>
      <c r="C398" s="671">
        <v>89301101</v>
      </c>
      <c r="D398" s="703" t="s">
        <v>4588</v>
      </c>
      <c r="E398" s="704" t="s">
        <v>2581</v>
      </c>
      <c r="F398" s="671" t="s">
        <v>2515</v>
      </c>
      <c r="G398" s="671" t="s">
        <v>2625</v>
      </c>
      <c r="H398" s="671" t="s">
        <v>817</v>
      </c>
      <c r="I398" s="671" t="s">
        <v>3035</v>
      </c>
      <c r="J398" s="671" t="s">
        <v>929</v>
      </c>
      <c r="K398" s="671" t="s">
        <v>3036</v>
      </c>
      <c r="L398" s="705">
        <v>304.74</v>
      </c>
      <c r="M398" s="705">
        <v>304.74</v>
      </c>
      <c r="N398" s="671">
        <v>1</v>
      </c>
      <c r="O398" s="706">
        <v>1</v>
      </c>
      <c r="P398" s="705"/>
      <c r="Q398" s="682">
        <v>0</v>
      </c>
      <c r="R398" s="671"/>
      <c r="S398" s="682">
        <v>0</v>
      </c>
      <c r="T398" s="706"/>
      <c r="U398" s="242">
        <v>0</v>
      </c>
    </row>
    <row r="399" spans="1:21" ht="14.4" customHeight="1" x14ac:dyDescent="0.3">
      <c r="A399" s="680">
        <v>10</v>
      </c>
      <c r="B399" s="671" t="s">
        <v>551</v>
      </c>
      <c r="C399" s="671">
        <v>89301101</v>
      </c>
      <c r="D399" s="703" t="s">
        <v>4588</v>
      </c>
      <c r="E399" s="704" t="s">
        <v>2581</v>
      </c>
      <c r="F399" s="671" t="s">
        <v>2515</v>
      </c>
      <c r="G399" s="671" t="s">
        <v>2855</v>
      </c>
      <c r="H399" s="671" t="s">
        <v>817</v>
      </c>
      <c r="I399" s="671" t="s">
        <v>2918</v>
      </c>
      <c r="J399" s="671" t="s">
        <v>939</v>
      </c>
      <c r="K399" s="671" t="s">
        <v>1360</v>
      </c>
      <c r="L399" s="705">
        <v>0</v>
      </c>
      <c r="M399" s="705">
        <v>0</v>
      </c>
      <c r="N399" s="671">
        <v>2</v>
      </c>
      <c r="O399" s="706">
        <v>2</v>
      </c>
      <c r="P399" s="705"/>
      <c r="Q399" s="682"/>
      <c r="R399" s="671"/>
      <c r="S399" s="682">
        <v>0</v>
      </c>
      <c r="T399" s="706"/>
      <c r="U399" s="242">
        <v>0</v>
      </c>
    </row>
    <row r="400" spans="1:21" ht="14.4" customHeight="1" x14ac:dyDescent="0.3">
      <c r="A400" s="680">
        <v>10</v>
      </c>
      <c r="B400" s="671" t="s">
        <v>551</v>
      </c>
      <c r="C400" s="671">
        <v>89301101</v>
      </c>
      <c r="D400" s="703" t="s">
        <v>4588</v>
      </c>
      <c r="E400" s="704" t="s">
        <v>2581</v>
      </c>
      <c r="F400" s="671" t="s">
        <v>2515</v>
      </c>
      <c r="G400" s="671" t="s">
        <v>2855</v>
      </c>
      <c r="H400" s="671" t="s">
        <v>817</v>
      </c>
      <c r="I400" s="671" t="s">
        <v>3081</v>
      </c>
      <c r="J400" s="671" t="s">
        <v>1516</v>
      </c>
      <c r="K400" s="671" t="s">
        <v>1360</v>
      </c>
      <c r="L400" s="705">
        <v>0</v>
      </c>
      <c r="M400" s="705">
        <v>0</v>
      </c>
      <c r="N400" s="671">
        <v>1</v>
      </c>
      <c r="O400" s="706">
        <v>1</v>
      </c>
      <c r="P400" s="705">
        <v>0</v>
      </c>
      <c r="Q400" s="682"/>
      <c r="R400" s="671">
        <v>1</v>
      </c>
      <c r="S400" s="682">
        <v>1</v>
      </c>
      <c r="T400" s="706">
        <v>1</v>
      </c>
      <c r="U400" s="242">
        <v>1</v>
      </c>
    </row>
    <row r="401" spans="1:21" ht="14.4" customHeight="1" x14ac:dyDescent="0.3">
      <c r="A401" s="680">
        <v>10</v>
      </c>
      <c r="B401" s="671" t="s">
        <v>551</v>
      </c>
      <c r="C401" s="671">
        <v>89301101</v>
      </c>
      <c r="D401" s="703" t="s">
        <v>4588</v>
      </c>
      <c r="E401" s="704" t="s">
        <v>2581</v>
      </c>
      <c r="F401" s="671" t="s">
        <v>2515</v>
      </c>
      <c r="G401" s="671" t="s">
        <v>2926</v>
      </c>
      <c r="H401" s="671" t="s">
        <v>550</v>
      </c>
      <c r="I401" s="671" t="s">
        <v>949</v>
      </c>
      <c r="J401" s="671" t="s">
        <v>3059</v>
      </c>
      <c r="K401" s="671" t="s">
        <v>2867</v>
      </c>
      <c r="L401" s="705">
        <v>14.2</v>
      </c>
      <c r="M401" s="705">
        <v>14.2</v>
      </c>
      <c r="N401" s="671">
        <v>1</v>
      </c>
      <c r="O401" s="706">
        <v>0.5</v>
      </c>
      <c r="P401" s="705"/>
      <c r="Q401" s="682">
        <v>0</v>
      </c>
      <c r="R401" s="671"/>
      <c r="S401" s="682">
        <v>0</v>
      </c>
      <c r="T401" s="706"/>
      <c r="U401" s="242">
        <v>0</v>
      </c>
    </row>
    <row r="402" spans="1:21" ht="14.4" customHeight="1" x14ac:dyDescent="0.3">
      <c r="A402" s="680">
        <v>10</v>
      </c>
      <c r="B402" s="671" t="s">
        <v>551</v>
      </c>
      <c r="C402" s="671">
        <v>89301101</v>
      </c>
      <c r="D402" s="703" t="s">
        <v>4588</v>
      </c>
      <c r="E402" s="704" t="s">
        <v>2581</v>
      </c>
      <c r="F402" s="671" t="s">
        <v>2515</v>
      </c>
      <c r="G402" s="671" t="s">
        <v>2926</v>
      </c>
      <c r="H402" s="671" t="s">
        <v>550</v>
      </c>
      <c r="I402" s="671" t="s">
        <v>1636</v>
      </c>
      <c r="J402" s="671" t="s">
        <v>3042</v>
      </c>
      <c r="K402" s="671" t="s">
        <v>3043</v>
      </c>
      <c r="L402" s="705">
        <v>94.89</v>
      </c>
      <c r="M402" s="705">
        <v>94.89</v>
      </c>
      <c r="N402" s="671">
        <v>1</v>
      </c>
      <c r="O402" s="706">
        <v>0.5</v>
      </c>
      <c r="P402" s="705"/>
      <c r="Q402" s="682">
        <v>0</v>
      </c>
      <c r="R402" s="671"/>
      <c r="S402" s="682">
        <v>0</v>
      </c>
      <c r="T402" s="706"/>
      <c r="U402" s="242">
        <v>0</v>
      </c>
    </row>
    <row r="403" spans="1:21" ht="14.4" customHeight="1" x14ac:dyDescent="0.3">
      <c r="A403" s="680">
        <v>10</v>
      </c>
      <c r="B403" s="671" t="s">
        <v>551</v>
      </c>
      <c r="C403" s="671">
        <v>89301101</v>
      </c>
      <c r="D403" s="703" t="s">
        <v>4588</v>
      </c>
      <c r="E403" s="704" t="s">
        <v>2581</v>
      </c>
      <c r="F403" s="671" t="s">
        <v>2515</v>
      </c>
      <c r="G403" s="671" t="s">
        <v>2926</v>
      </c>
      <c r="H403" s="671" t="s">
        <v>550</v>
      </c>
      <c r="I403" s="671" t="s">
        <v>2927</v>
      </c>
      <c r="J403" s="671" t="s">
        <v>2928</v>
      </c>
      <c r="K403" s="671" t="s">
        <v>2929</v>
      </c>
      <c r="L403" s="705">
        <v>189.78</v>
      </c>
      <c r="M403" s="705">
        <v>189.78</v>
      </c>
      <c r="N403" s="671">
        <v>1</v>
      </c>
      <c r="O403" s="706">
        <v>1</v>
      </c>
      <c r="P403" s="705">
        <v>189.78</v>
      </c>
      <c r="Q403" s="682">
        <v>1</v>
      </c>
      <c r="R403" s="671">
        <v>1</v>
      </c>
      <c r="S403" s="682">
        <v>1</v>
      </c>
      <c r="T403" s="706">
        <v>1</v>
      </c>
      <c r="U403" s="242">
        <v>1</v>
      </c>
    </row>
    <row r="404" spans="1:21" ht="14.4" customHeight="1" x14ac:dyDescent="0.3">
      <c r="A404" s="680">
        <v>10</v>
      </c>
      <c r="B404" s="671" t="s">
        <v>551</v>
      </c>
      <c r="C404" s="671">
        <v>89301101</v>
      </c>
      <c r="D404" s="703" t="s">
        <v>4588</v>
      </c>
      <c r="E404" s="704" t="s">
        <v>2581</v>
      </c>
      <c r="F404" s="671" t="s">
        <v>2515</v>
      </c>
      <c r="G404" s="671" t="s">
        <v>3046</v>
      </c>
      <c r="H404" s="671" t="s">
        <v>817</v>
      </c>
      <c r="I404" s="671" t="s">
        <v>3112</v>
      </c>
      <c r="J404" s="671" t="s">
        <v>2288</v>
      </c>
      <c r="K404" s="671" t="s">
        <v>3113</v>
      </c>
      <c r="L404" s="705">
        <v>80.47</v>
      </c>
      <c r="M404" s="705">
        <v>80.47</v>
      </c>
      <c r="N404" s="671">
        <v>1</v>
      </c>
      <c r="O404" s="706">
        <v>0.5</v>
      </c>
      <c r="P404" s="705">
        <v>80.47</v>
      </c>
      <c r="Q404" s="682">
        <v>1</v>
      </c>
      <c r="R404" s="671">
        <v>1</v>
      </c>
      <c r="S404" s="682">
        <v>1</v>
      </c>
      <c r="T404" s="706">
        <v>0.5</v>
      </c>
      <c r="U404" s="242">
        <v>1</v>
      </c>
    </row>
    <row r="405" spans="1:21" ht="14.4" customHeight="1" x14ac:dyDescent="0.3">
      <c r="A405" s="680">
        <v>10</v>
      </c>
      <c r="B405" s="671" t="s">
        <v>551</v>
      </c>
      <c r="C405" s="671">
        <v>89301101</v>
      </c>
      <c r="D405" s="703" t="s">
        <v>4588</v>
      </c>
      <c r="E405" s="704" t="s">
        <v>2581</v>
      </c>
      <c r="F405" s="671" t="s">
        <v>2515</v>
      </c>
      <c r="G405" s="671" t="s">
        <v>2968</v>
      </c>
      <c r="H405" s="671" t="s">
        <v>817</v>
      </c>
      <c r="I405" s="671" t="s">
        <v>1164</v>
      </c>
      <c r="J405" s="671" t="s">
        <v>1165</v>
      </c>
      <c r="K405" s="671" t="s">
        <v>2449</v>
      </c>
      <c r="L405" s="705">
        <v>107.54</v>
      </c>
      <c r="M405" s="705">
        <v>2150.8000000000002</v>
      </c>
      <c r="N405" s="671">
        <v>20</v>
      </c>
      <c r="O405" s="706">
        <v>1</v>
      </c>
      <c r="P405" s="705">
        <v>2150.8000000000002</v>
      </c>
      <c r="Q405" s="682">
        <v>1</v>
      </c>
      <c r="R405" s="671">
        <v>20</v>
      </c>
      <c r="S405" s="682">
        <v>1</v>
      </c>
      <c r="T405" s="706">
        <v>1</v>
      </c>
      <c r="U405" s="242">
        <v>1</v>
      </c>
    </row>
    <row r="406" spans="1:21" ht="14.4" customHeight="1" x14ac:dyDescent="0.3">
      <c r="A406" s="680">
        <v>10</v>
      </c>
      <c r="B406" s="671" t="s">
        <v>551</v>
      </c>
      <c r="C406" s="671">
        <v>89301101</v>
      </c>
      <c r="D406" s="703" t="s">
        <v>4588</v>
      </c>
      <c r="E406" s="704" t="s">
        <v>2581</v>
      </c>
      <c r="F406" s="671" t="s">
        <v>2515</v>
      </c>
      <c r="G406" s="671" t="s">
        <v>2968</v>
      </c>
      <c r="H406" s="671" t="s">
        <v>817</v>
      </c>
      <c r="I406" s="671" t="s">
        <v>3114</v>
      </c>
      <c r="J406" s="671" t="s">
        <v>3115</v>
      </c>
      <c r="K406" s="671" t="s">
        <v>1162</v>
      </c>
      <c r="L406" s="705">
        <v>65.81</v>
      </c>
      <c r="M406" s="705">
        <v>3948.6000000000004</v>
      </c>
      <c r="N406" s="671">
        <v>60</v>
      </c>
      <c r="O406" s="706">
        <v>1</v>
      </c>
      <c r="P406" s="705">
        <v>3948.6000000000004</v>
      </c>
      <c r="Q406" s="682">
        <v>1</v>
      </c>
      <c r="R406" s="671">
        <v>60</v>
      </c>
      <c r="S406" s="682">
        <v>1</v>
      </c>
      <c r="T406" s="706">
        <v>1</v>
      </c>
      <c r="U406" s="242">
        <v>1</v>
      </c>
    </row>
    <row r="407" spans="1:21" ht="14.4" customHeight="1" x14ac:dyDescent="0.3">
      <c r="A407" s="680">
        <v>10</v>
      </c>
      <c r="B407" s="671" t="s">
        <v>551</v>
      </c>
      <c r="C407" s="671">
        <v>89301101</v>
      </c>
      <c r="D407" s="703" t="s">
        <v>4588</v>
      </c>
      <c r="E407" s="704" t="s">
        <v>2581</v>
      </c>
      <c r="F407" s="671" t="s">
        <v>2515</v>
      </c>
      <c r="G407" s="671" t="s">
        <v>2968</v>
      </c>
      <c r="H407" s="671" t="s">
        <v>817</v>
      </c>
      <c r="I407" s="671" t="s">
        <v>3116</v>
      </c>
      <c r="J407" s="671" t="s">
        <v>3117</v>
      </c>
      <c r="K407" s="671" t="s">
        <v>1162</v>
      </c>
      <c r="L407" s="705">
        <v>65.81</v>
      </c>
      <c r="M407" s="705">
        <v>1908.49</v>
      </c>
      <c r="N407" s="671">
        <v>29</v>
      </c>
      <c r="O407" s="706">
        <v>2</v>
      </c>
      <c r="P407" s="705">
        <v>263.24</v>
      </c>
      <c r="Q407" s="682">
        <v>0.13793103448275862</v>
      </c>
      <c r="R407" s="671">
        <v>4</v>
      </c>
      <c r="S407" s="682">
        <v>0.13793103448275862</v>
      </c>
      <c r="T407" s="706">
        <v>1</v>
      </c>
      <c r="U407" s="242">
        <v>0.5</v>
      </c>
    </row>
    <row r="408" spans="1:21" ht="14.4" customHeight="1" x14ac:dyDescent="0.3">
      <c r="A408" s="680">
        <v>10</v>
      </c>
      <c r="B408" s="671" t="s">
        <v>551</v>
      </c>
      <c r="C408" s="671">
        <v>89301101</v>
      </c>
      <c r="D408" s="703" t="s">
        <v>4588</v>
      </c>
      <c r="E408" s="704" t="s">
        <v>2581</v>
      </c>
      <c r="F408" s="671" t="s">
        <v>2515</v>
      </c>
      <c r="G408" s="671" t="s">
        <v>2895</v>
      </c>
      <c r="H408" s="671" t="s">
        <v>550</v>
      </c>
      <c r="I408" s="671" t="s">
        <v>2269</v>
      </c>
      <c r="J408" s="671" t="s">
        <v>719</v>
      </c>
      <c r="K408" s="671" t="s">
        <v>2297</v>
      </c>
      <c r="L408" s="705">
        <v>29.97</v>
      </c>
      <c r="M408" s="705">
        <v>29.97</v>
      </c>
      <c r="N408" s="671">
        <v>1</v>
      </c>
      <c r="O408" s="706">
        <v>0.5</v>
      </c>
      <c r="P408" s="705">
        <v>29.97</v>
      </c>
      <c r="Q408" s="682">
        <v>1</v>
      </c>
      <c r="R408" s="671">
        <v>1</v>
      </c>
      <c r="S408" s="682">
        <v>1</v>
      </c>
      <c r="T408" s="706">
        <v>0.5</v>
      </c>
      <c r="U408" s="242">
        <v>1</v>
      </c>
    </row>
    <row r="409" spans="1:21" ht="14.4" customHeight="1" x14ac:dyDescent="0.3">
      <c r="A409" s="680">
        <v>10</v>
      </c>
      <c r="B409" s="671" t="s">
        <v>551</v>
      </c>
      <c r="C409" s="671">
        <v>89301101</v>
      </c>
      <c r="D409" s="703" t="s">
        <v>4588</v>
      </c>
      <c r="E409" s="704" t="s">
        <v>2583</v>
      </c>
      <c r="F409" s="671" t="s">
        <v>2515</v>
      </c>
      <c r="G409" s="671" t="s">
        <v>2625</v>
      </c>
      <c r="H409" s="671" t="s">
        <v>817</v>
      </c>
      <c r="I409" s="671" t="s">
        <v>928</v>
      </c>
      <c r="J409" s="671" t="s">
        <v>929</v>
      </c>
      <c r="K409" s="671" t="s">
        <v>930</v>
      </c>
      <c r="L409" s="705">
        <v>152.36000000000001</v>
      </c>
      <c r="M409" s="705">
        <v>152.36000000000001</v>
      </c>
      <c r="N409" s="671">
        <v>1</v>
      </c>
      <c r="O409" s="706">
        <v>1</v>
      </c>
      <c r="P409" s="705">
        <v>152.36000000000001</v>
      </c>
      <c r="Q409" s="682">
        <v>1</v>
      </c>
      <c r="R409" s="671">
        <v>1</v>
      </c>
      <c r="S409" s="682">
        <v>1</v>
      </c>
      <c r="T409" s="706">
        <v>1</v>
      </c>
      <c r="U409" s="242">
        <v>1</v>
      </c>
    </row>
    <row r="410" spans="1:21" ht="14.4" customHeight="1" x14ac:dyDescent="0.3">
      <c r="A410" s="680">
        <v>10</v>
      </c>
      <c r="B410" s="671" t="s">
        <v>551</v>
      </c>
      <c r="C410" s="671">
        <v>89301101</v>
      </c>
      <c r="D410" s="703" t="s">
        <v>4588</v>
      </c>
      <c r="E410" s="704" t="s">
        <v>2583</v>
      </c>
      <c r="F410" s="671" t="s">
        <v>2515</v>
      </c>
      <c r="G410" s="671" t="s">
        <v>3118</v>
      </c>
      <c r="H410" s="671" t="s">
        <v>550</v>
      </c>
      <c r="I410" s="671" t="s">
        <v>3119</v>
      </c>
      <c r="J410" s="671" t="s">
        <v>3120</v>
      </c>
      <c r="K410" s="671" t="s">
        <v>628</v>
      </c>
      <c r="L410" s="705">
        <v>45.75</v>
      </c>
      <c r="M410" s="705">
        <v>228.75</v>
      </c>
      <c r="N410" s="671">
        <v>5</v>
      </c>
      <c r="O410" s="706">
        <v>2</v>
      </c>
      <c r="P410" s="705"/>
      <c r="Q410" s="682">
        <v>0</v>
      </c>
      <c r="R410" s="671"/>
      <c r="S410" s="682">
        <v>0</v>
      </c>
      <c r="T410" s="706"/>
      <c r="U410" s="242">
        <v>0</v>
      </c>
    </row>
    <row r="411" spans="1:21" ht="14.4" customHeight="1" x14ac:dyDescent="0.3">
      <c r="A411" s="680">
        <v>10</v>
      </c>
      <c r="B411" s="671" t="s">
        <v>551</v>
      </c>
      <c r="C411" s="671">
        <v>89301101</v>
      </c>
      <c r="D411" s="703" t="s">
        <v>4588</v>
      </c>
      <c r="E411" s="704" t="s">
        <v>2583</v>
      </c>
      <c r="F411" s="671" t="s">
        <v>2515</v>
      </c>
      <c r="G411" s="671" t="s">
        <v>2887</v>
      </c>
      <c r="H411" s="671" t="s">
        <v>550</v>
      </c>
      <c r="I411" s="671" t="s">
        <v>2888</v>
      </c>
      <c r="J411" s="671" t="s">
        <v>2889</v>
      </c>
      <c r="K411" s="671" t="s">
        <v>2890</v>
      </c>
      <c r="L411" s="705">
        <v>45.75</v>
      </c>
      <c r="M411" s="705">
        <v>183</v>
      </c>
      <c r="N411" s="671">
        <v>4</v>
      </c>
      <c r="O411" s="706">
        <v>2</v>
      </c>
      <c r="P411" s="705">
        <v>91.5</v>
      </c>
      <c r="Q411" s="682">
        <v>0.5</v>
      </c>
      <c r="R411" s="671">
        <v>2</v>
      </c>
      <c r="S411" s="682">
        <v>0.5</v>
      </c>
      <c r="T411" s="706">
        <v>1</v>
      </c>
      <c r="U411" s="242">
        <v>0.5</v>
      </c>
    </row>
    <row r="412" spans="1:21" ht="14.4" customHeight="1" x14ac:dyDescent="0.3">
      <c r="A412" s="680">
        <v>10</v>
      </c>
      <c r="B412" s="671" t="s">
        <v>551</v>
      </c>
      <c r="C412" s="671">
        <v>89301101</v>
      </c>
      <c r="D412" s="703" t="s">
        <v>4588</v>
      </c>
      <c r="E412" s="704" t="s">
        <v>2583</v>
      </c>
      <c r="F412" s="671" t="s">
        <v>2515</v>
      </c>
      <c r="G412" s="671" t="s">
        <v>2926</v>
      </c>
      <c r="H412" s="671" t="s">
        <v>550</v>
      </c>
      <c r="I412" s="671" t="s">
        <v>949</v>
      </c>
      <c r="J412" s="671" t="s">
        <v>3059</v>
      </c>
      <c r="K412" s="671" t="s">
        <v>2867</v>
      </c>
      <c r="L412" s="705">
        <v>14.2</v>
      </c>
      <c r="M412" s="705">
        <v>14.2</v>
      </c>
      <c r="N412" s="671">
        <v>1</v>
      </c>
      <c r="O412" s="706">
        <v>0.5</v>
      </c>
      <c r="P412" s="705">
        <v>14.2</v>
      </c>
      <c r="Q412" s="682">
        <v>1</v>
      </c>
      <c r="R412" s="671">
        <v>1</v>
      </c>
      <c r="S412" s="682">
        <v>1</v>
      </c>
      <c r="T412" s="706">
        <v>0.5</v>
      </c>
      <c r="U412" s="242">
        <v>1</v>
      </c>
    </row>
    <row r="413" spans="1:21" ht="14.4" customHeight="1" x14ac:dyDescent="0.3">
      <c r="A413" s="680">
        <v>10</v>
      </c>
      <c r="B413" s="671" t="s">
        <v>551</v>
      </c>
      <c r="C413" s="671">
        <v>89301101</v>
      </c>
      <c r="D413" s="703" t="s">
        <v>4588</v>
      </c>
      <c r="E413" s="704" t="s">
        <v>2583</v>
      </c>
      <c r="F413" s="671" t="s">
        <v>2515</v>
      </c>
      <c r="G413" s="671" t="s">
        <v>2940</v>
      </c>
      <c r="H413" s="671" t="s">
        <v>550</v>
      </c>
      <c r="I413" s="671" t="s">
        <v>2941</v>
      </c>
      <c r="J413" s="671" t="s">
        <v>2942</v>
      </c>
      <c r="K413" s="671" t="s">
        <v>2943</v>
      </c>
      <c r="L413" s="705">
        <v>0</v>
      </c>
      <c r="M413" s="705">
        <v>0</v>
      </c>
      <c r="N413" s="671">
        <v>1</v>
      </c>
      <c r="O413" s="706">
        <v>1</v>
      </c>
      <c r="P413" s="705">
        <v>0</v>
      </c>
      <c r="Q413" s="682"/>
      <c r="R413" s="671">
        <v>1</v>
      </c>
      <c r="S413" s="682">
        <v>1</v>
      </c>
      <c r="T413" s="706">
        <v>1</v>
      </c>
      <c r="U413" s="242">
        <v>1</v>
      </c>
    </row>
    <row r="414" spans="1:21" ht="14.4" customHeight="1" x14ac:dyDescent="0.3">
      <c r="A414" s="680">
        <v>10</v>
      </c>
      <c r="B414" s="671" t="s">
        <v>551</v>
      </c>
      <c r="C414" s="671">
        <v>89301101</v>
      </c>
      <c r="D414" s="703" t="s">
        <v>4588</v>
      </c>
      <c r="E414" s="704" t="s">
        <v>2583</v>
      </c>
      <c r="F414" s="671" t="s">
        <v>2515</v>
      </c>
      <c r="G414" s="671" t="s">
        <v>2643</v>
      </c>
      <c r="H414" s="671" t="s">
        <v>550</v>
      </c>
      <c r="I414" s="671" t="s">
        <v>1171</v>
      </c>
      <c r="J414" s="671" t="s">
        <v>1172</v>
      </c>
      <c r="K414" s="671" t="s">
        <v>2733</v>
      </c>
      <c r="L414" s="705">
        <v>50.27</v>
      </c>
      <c r="M414" s="705">
        <v>251.35000000000002</v>
      </c>
      <c r="N414" s="671">
        <v>5</v>
      </c>
      <c r="O414" s="706">
        <v>2.5</v>
      </c>
      <c r="P414" s="705">
        <v>100.54</v>
      </c>
      <c r="Q414" s="682">
        <v>0.39999999999999997</v>
      </c>
      <c r="R414" s="671">
        <v>2</v>
      </c>
      <c r="S414" s="682">
        <v>0.4</v>
      </c>
      <c r="T414" s="706">
        <v>0.5</v>
      </c>
      <c r="U414" s="242">
        <v>0.2</v>
      </c>
    </row>
    <row r="415" spans="1:21" ht="14.4" customHeight="1" x14ac:dyDescent="0.3">
      <c r="A415" s="680">
        <v>10</v>
      </c>
      <c r="B415" s="671" t="s">
        <v>551</v>
      </c>
      <c r="C415" s="671">
        <v>89301101</v>
      </c>
      <c r="D415" s="703" t="s">
        <v>4588</v>
      </c>
      <c r="E415" s="704" t="s">
        <v>2583</v>
      </c>
      <c r="F415" s="671" t="s">
        <v>2515</v>
      </c>
      <c r="G415" s="671" t="s">
        <v>3121</v>
      </c>
      <c r="H415" s="671" t="s">
        <v>550</v>
      </c>
      <c r="I415" s="671" t="s">
        <v>671</v>
      </c>
      <c r="J415" s="671" t="s">
        <v>672</v>
      </c>
      <c r="K415" s="671" t="s">
        <v>3122</v>
      </c>
      <c r="L415" s="705">
        <v>0</v>
      </c>
      <c r="M415" s="705">
        <v>0</v>
      </c>
      <c r="N415" s="671">
        <v>6</v>
      </c>
      <c r="O415" s="706">
        <v>3</v>
      </c>
      <c r="P415" s="705">
        <v>0</v>
      </c>
      <c r="Q415" s="682"/>
      <c r="R415" s="671">
        <v>2</v>
      </c>
      <c r="S415" s="682">
        <v>0.33333333333333331</v>
      </c>
      <c r="T415" s="706">
        <v>1</v>
      </c>
      <c r="U415" s="242">
        <v>0.33333333333333331</v>
      </c>
    </row>
    <row r="416" spans="1:21" ht="14.4" customHeight="1" x14ac:dyDescent="0.3">
      <c r="A416" s="680">
        <v>10</v>
      </c>
      <c r="B416" s="671" t="s">
        <v>551</v>
      </c>
      <c r="C416" s="671">
        <v>89301101</v>
      </c>
      <c r="D416" s="703" t="s">
        <v>4588</v>
      </c>
      <c r="E416" s="704" t="s">
        <v>2583</v>
      </c>
      <c r="F416" s="671" t="s">
        <v>2515</v>
      </c>
      <c r="G416" s="671" t="s">
        <v>3121</v>
      </c>
      <c r="H416" s="671" t="s">
        <v>550</v>
      </c>
      <c r="I416" s="671" t="s">
        <v>3123</v>
      </c>
      <c r="J416" s="671" t="s">
        <v>672</v>
      </c>
      <c r="K416" s="671" t="s">
        <v>3124</v>
      </c>
      <c r="L416" s="705">
        <v>0</v>
      </c>
      <c r="M416" s="705">
        <v>0</v>
      </c>
      <c r="N416" s="671">
        <v>1</v>
      </c>
      <c r="O416" s="706">
        <v>0.5</v>
      </c>
      <c r="P416" s="705">
        <v>0</v>
      </c>
      <c r="Q416" s="682"/>
      <c r="R416" s="671">
        <v>1</v>
      </c>
      <c r="S416" s="682">
        <v>1</v>
      </c>
      <c r="T416" s="706">
        <v>0.5</v>
      </c>
      <c r="U416" s="242">
        <v>1</v>
      </c>
    </row>
    <row r="417" spans="1:21" ht="14.4" customHeight="1" x14ac:dyDescent="0.3">
      <c r="A417" s="680">
        <v>10</v>
      </c>
      <c r="B417" s="671" t="s">
        <v>551</v>
      </c>
      <c r="C417" s="671">
        <v>89301101</v>
      </c>
      <c r="D417" s="703" t="s">
        <v>4588</v>
      </c>
      <c r="E417" s="704" t="s">
        <v>2583</v>
      </c>
      <c r="F417" s="671" t="s">
        <v>2515</v>
      </c>
      <c r="G417" s="671" t="s">
        <v>3028</v>
      </c>
      <c r="H417" s="671" t="s">
        <v>550</v>
      </c>
      <c r="I417" s="671" t="s">
        <v>1587</v>
      </c>
      <c r="J417" s="671" t="s">
        <v>1588</v>
      </c>
      <c r="K417" s="671" t="s">
        <v>3029</v>
      </c>
      <c r="L417" s="705">
        <v>0</v>
      </c>
      <c r="M417" s="705">
        <v>0</v>
      </c>
      <c r="N417" s="671">
        <v>2</v>
      </c>
      <c r="O417" s="706">
        <v>1</v>
      </c>
      <c r="P417" s="705"/>
      <c r="Q417" s="682"/>
      <c r="R417" s="671"/>
      <c r="S417" s="682">
        <v>0</v>
      </c>
      <c r="T417" s="706"/>
      <c r="U417" s="242">
        <v>0</v>
      </c>
    </row>
    <row r="418" spans="1:21" ht="14.4" customHeight="1" x14ac:dyDescent="0.3">
      <c r="A418" s="680">
        <v>10</v>
      </c>
      <c r="B418" s="671" t="s">
        <v>551</v>
      </c>
      <c r="C418" s="671">
        <v>89301101</v>
      </c>
      <c r="D418" s="703" t="s">
        <v>4588</v>
      </c>
      <c r="E418" s="704" t="s">
        <v>2583</v>
      </c>
      <c r="F418" s="671" t="s">
        <v>2515</v>
      </c>
      <c r="G418" s="671" t="s">
        <v>2660</v>
      </c>
      <c r="H418" s="671" t="s">
        <v>550</v>
      </c>
      <c r="I418" s="671" t="s">
        <v>878</v>
      </c>
      <c r="J418" s="671" t="s">
        <v>879</v>
      </c>
      <c r="K418" s="671" t="s">
        <v>2661</v>
      </c>
      <c r="L418" s="705">
        <v>38.65</v>
      </c>
      <c r="M418" s="705">
        <v>657.05</v>
      </c>
      <c r="N418" s="671">
        <v>17</v>
      </c>
      <c r="O418" s="706">
        <v>9</v>
      </c>
      <c r="P418" s="705">
        <v>231.89999999999998</v>
      </c>
      <c r="Q418" s="682">
        <v>0.3529411764705882</v>
      </c>
      <c r="R418" s="671">
        <v>6</v>
      </c>
      <c r="S418" s="682">
        <v>0.35294117647058826</v>
      </c>
      <c r="T418" s="706">
        <v>2</v>
      </c>
      <c r="U418" s="242">
        <v>0.22222222222222221</v>
      </c>
    </row>
    <row r="419" spans="1:21" ht="14.4" customHeight="1" x14ac:dyDescent="0.3">
      <c r="A419" s="680">
        <v>10</v>
      </c>
      <c r="B419" s="671" t="s">
        <v>551</v>
      </c>
      <c r="C419" s="671">
        <v>89301101</v>
      </c>
      <c r="D419" s="703" t="s">
        <v>4588</v>
      </c>
      <c r="E419" s="704" t="s">
        <v>2583</v>
      </c>
      <c r="F419" s="671" t="s">
        <v>2515</v>
      </c>
      <c r="G419" s="671" t="s">
        <v>2891</v>
      </c>
      <c r="H419" s="671" t="s">
        <v>550</v>
      </c>
      <c r="I419" s="671" t="s">
        <v>798</v>
      </c>
      <c r="J419" s="671" t="s">
        <v>799</v>
      </c>
      <c r="K419" s="671" t="s">
        <v>800</v>
      </c>
      <c r="L419" s="705">
        <v>354.98</v>
      </c>
      <c r="M419" s="705">
        <v>354.98</v>
      </c>
      <c r="N419" s="671">
        <v>1</v>
      </c>
      <c r="O419" s="706">
        <v>1</v>
      </c>
      <c r="P419" s="705"/>
      <c r="Q419" s="682">
        <v>0</v>
      </c>
      <c r="R419" s="671"/>
      <c r="S419" s="682">
        <v>0</v>
      </c>
      <c r="T419" s="706"/>
      <c r="U419" s="242">
        <v>0</v>
      </c>
    </row>
    <row r="420" spans="1:21" ht="14.4" customHeight="1" x14ac:dyDescent="0.3">
      <c r="A420" s="680">
        <v>10</v>
      </c>
      <c r="B420" s="671" t="s">
        <v>551</v>
      </c>
      <c r="C420" s="671">
        <v>89301101</v>
      </c>
      <c r="D420" s="703" t="s">
        <v>4588</v>
      </c>
      <c r="E420" s="704" t="s">
        <v>2583</v>
      </c>
      <c r="F420" s="671" t="s">
        <v>2515</v>
      </c>
      <c r="G420" s="671" t="s">
        <v>3090</v>
      </c>
      <c r="H420" s="671" t="s">
        <v>550</v>
      </c>
      <c r="I420" s="671" t="s">
        <v>1120</v>
      </c>
      <c r="J420" s="671" t="s">
        <v>3092</v>
      </c>
      <c r="K420" s="671" t="s">
        <v>3125</v>
      </c>
      <c r="L420" s="705">
        <v>0</v>
      </c>
      <c r="M420" s="705">
        <v>0</v>
      </c>
      <c r="N420" s="671">
        <v>1</v>
      </c>
      <c r="O420" s="706">
        <v>1</v>
      </c>
      <c r="P420" s="705">
        <v>0</v>
      </c>
      <c r="Q420" s="682"/>
      <c r="R420" s="671">
        <v>1</v>
      </c>
      <c r="S420" s="682">
        <v>1</v>
      </c>
      <c r="T420" s="706">
        <v>1</v>
      </c>
      <c r="U420" s="242">
        <v>1</v>
      </c>
    </row>
    <row r="421" spans="1:21" ht="14.4" customHeight="1" x14ac:dyDescent="0.3">
      <c r="A421" s="680">
        <v>10</v>
      </c>
      <c r="B421" s="671" t="s">
        <v>551</v>
      </c>
      <c r="C421" s="671">
        <v>89301101</v>
      </c>
      <c r="D421" s="703" t="s">
        <v>4588</v>
      </c>
      <c r="E421" s="704" t="s">
        <v>2583</v>
      </c>
      <c r="F421" s="671" t="s">
        <v>2515</v>
      </c>
      <c r="G421" s="671" t="s">
        <v>3090</v>
      </c>
      <c r="H421" s="671" t="s">
        <v>550</v>
      </c>
      <c r="I421" s="671" t="s">
        <v>1401</v>
      </c>
      <c r="J421" s="671" t="s">
        <v>3126</v>
      </c>
      <c r="K421" s="671" t="s">
        <v>3127</v>
      </c>
      <c r="L421" s="705">
        <v>0</v>
      </c>
      <c r="M421" s="705">
        <v>0</v>
      </c>
      <c r="N421" s="671">
        <v>1</v>
      </c>
      <c r="O421" s="706">
        <v>1</v>
      </c>
      <c r="P421" s="705"/>
      <c r="Q421" s="682"/>
      <c r="R421" s="671"/>
      <c r="S421" s="682">
        <v>0</v>
      </c>
      <c r="T421" s="706"/>
      <c r="U421" s="242">
        <v>0</v>
      </c>
    </row>
    <row r="422" spans="1:21" ht="14.4" customHeight="1" x14ac:dyDescent="0.3">
      <c r="A422" s="680">
        <v>10</v>
      </c>
      <c r="B422" s="671" t="s">
        <v>551</v>
      </c>
      <c r="C422" s="671">
        <v>89301101</v>
      </c>
      <c r="D422" s="703" t="s">
        <v>4588</v>
      </c>
      <c r="E422" s="704" t="s">
        <v>2583</v>
      </c>
      <c r="F422" s="671" t="s">
        <v>2515</v>
      </c>
      <c r="G422" s="671" t="s">
        <v>2953</v>
      </c>
      <c r="H422" s="671" t="s">
        <v>550</v>
      </c>
      <c r="I422" s="671" t="s">
        <v>3128</v>
      </c>
      <c r="J422" s="671" t="s">
        <v>2958</v>
      </c>
      <c r="K422" s="671" t="s">
        <v>3129</v>
      </c>
      <c r="L422" s="705">
        <v>0</v>
      </c>
      <c r="M422" s="705">
        <v>0</v>
      </c>
      <c r="N422" s="671">
        <v>1</v>
      </c>
      <c r="O422" s="706">
        <v>0.5</v>
      </c>
      <c r="P422" s="705"/>
      <c r="Q422" s="682"/>
      <c r="R422" s="671"/>
      <c r="S422" s="682">
        <v>0</v>
      </c>
      <c r="T422" s="706"/>
      <c r="U422" s="242">
        <v>0</v>
      </c>
    </row>
    <row r="423" spans="1:21" ht="14.4" customHeight="1" x14ac:dyDescent="0.3">
      <c r="A423" s="680">
        <v>10</v>
      </c>
      <c r="B423" s="671" t="s">
        <v>551</v>
      </c>
      <c r="C423" s="671">
        <v>89301101</v>
      </c>
      <c r="D423" s="703" t="s">
        <v>4588</v>
      </c>
      <c r="E423" s="704" t="s">
        <v>2583</v>
      </c>
      <c r="F423" s="671" t="s">
        <v>2515</v>
      </c>
      <c r="G423" s="671" t="s">
        <v>2964</v>
      </c>
      <c r="H423" s="671" t="s">
        <v>550</v>
      </c>
      <c r="I423" s="671" t="s">
        <v>1182</v>
      </c>
      <c r="J423" s="671" t="s">
        <v>1183</v>
      </c>
      <c r="K423" s="671" t="s">
        <v>1184</v>
      </c>
      <c r="L423" s="705">
        <v>153.52000000000001</v>
      </c>
      <c r="M423" s="705">
        <v>153.52000000000001</v>
      </c>
      <c r="N423" s="671">
        <v>1</v>
      </c>
      <c r="O423" s="706">
        <v>0.5</v>
      </c>
      <c r="P423" s="705"/>
      <c r="Q423" s="682">
        <v>0</v>
      </c>
      <c r="R423" s="671"/>
      <c r="S423" s="682">
        <v>0</v>
      </c>
      <c r="T423" s="706"/>
      <c r="U423" s="242">
        <v>0</v>
      </c>
    </row>
    <row r="424" spans="1:21" ht="14.4" customHeight="1" x14ac:dyDescent="0.3">
      <c r="A424" s="680">
        <v>10</v>
      </c>
      <c r="B424" s="671" t="s">
        <v>551</v>
      </c>
      <c r="C424" s="671">
        <v>89301101</v>
      </c>
      <c r="D424" s="703" t="s">
        <v>4588</v>
      </c>
      <c r="E424" s="704" t="s">
        <v>2583</v>
      </c>
      <c r="F424" s="671" t="s">
        <v>2515</v>
      </c>
      <c r="G424" s="671" t="s">
        <v>2870</v>
      </c>
      <c r="H424" s="671" t="s">
        <v>550</v>
      </c>
      <c r="I424" s="671" t="s">
        <v>2871</v>
      </c>
      <c r="J424" s="671" t="s">
        <v>1098</v>
      </c>
      <c r="K424" s="671" t="s">
        <v>2872</v>
      </c>
      <c r="L424" s="705">
        <v>210.44</v>
      </c>
      <c r="M424" s="705">
        <v>210.44</v>
      </c>
      <c r="N424" s="671">
        <v>1</v>
      </c>
      <c r="O424" s="706">
        <v>0.5</v>
      </c>
      <c r="P424" s="705">
        <v>210.44</v>
      </c>
      <c r="Q424" s="682">
        <v>1</v>
      </c>
      <c r="R424" s="671">
        <v>1</v>
      </c>
      <c r="S424" s="682">
        <v>1</v>
      </c>
      <c r="T424" s="706">
        <v>0.5</v>
      </c>
      <c r="U424" s="242">
        <v>1</v>
      </c>
    </row>
    <row r="425" spans="1:21" ht="14.4" customHeight="1" x14ac:dyDescent="0.3">
      <c r="A425" s="680">
        <v>10</v>
      </c>
      <c r="B425" s="671" t="s">
        <v>551</v>
      </c>
      <c r="C425" s="671">
        <v>89301101</v>
      </c>
      <c r="D425" s="703" t="s">
        <v>4588</v>
      </c>
      <c r="E425" s="704" t="s">
        <v>2583</v>
      </c>
      <c r="F425" s="671" t="s">
        <v>2515</v>
      </c>
      <c r="G425" s="671" t="s">
        <v>2870</v>
      </c>
      <c r="H425" s="671" t="s">
        <v>550</v>
      </c>
      <c r="I425" s="671" t="s">
        <v>2989</v>
      </c>
      <c r="J425" s="671" t="s">
        <v>1098</v>
      </c>
      <c r="K425" s="671" t="s">
        <v>2990</v>
      </c>
      <c r="L425" s="705">
        <v>423.57</v>
      </c>
      <c r="M425" s="705">
        <v>423.57</v>
      </c>
      <c r="N425" s="671">
        <v>1</v>
      </c>
      <c r="O425" s="706">
        <v>0.5</v>
      </c>
      <c r="P425" s="705">
        <v>423.57</v>
      </c>
      <c r="Q425" s="682">
        <v>1</v>
      </c>
      <c r="R425" s="671">
        <v>1</v>
      </c>
      <c r="S425" s="682">
        <v>1</v>
      </c>
      <c r="T425" s="706">
        <v>0.5</v>
      </c>
      <c r="U425" s="242">
        <v>1</v>
      </c>
    </row>
    <row r="426" spans="1:21" ht="14.4" customHeight="1" x14ac:dyDescent="0.3">
      <c r="A426" s="680">
        <v>10</v>
      </c>
      <c r="B426" s="671" t="s">
        <v>551</v>
      </c>
      <c r="C426" s="671">
        <v>89301101</v>
      </c>
      <c r="D426" s="703" t="s">
        <v>4588</v>
      </c>
      <c r="E426" s="704" t="s">
        <v>2583</v>
      </c>
      <c r="F426" s="671" t="s">
        <v>2515</v>
      </c>
      <c r="G426" s="671" t="s">
        <v>2870</v>
      </c>
      <c r="H426" s="671" t="s">
        <v>550</v>
      </c>
      <c r="I426" s="671" t="s">
        <v>1097</v>
      </c>
      <c r="J426" s="671" t="s">
        <v>1098</v>
      </c>
      <c r="K426" s="671" t="s">
        <v>3066</v>
      </c>
      <c r="L426" s="705">
        <v>128.04</v>
      </c>
      <c r="M426" s="705">
        <v>128.04</v>
      </c>
      <c r="N426" s="671">
        <v>1</v>
      </c>
      <c r="O426" s="706">
        <v>0.5</v>
      </c>
      <c r="P426" s="705"/>
      <c r="Q426" s="682">
        <v>0</v>
      </c>
      <c r="R426" s="671"/>
      <c r="S426" s="682">
        <v>0</v>
      </c>
      <c r="T426" s="706"/>
      <c r="U426" s="242">
        <v>0</v>
      </c>
    </row>
    <row r="427" spans="1:21" ht="14.4" customHeight="1" x14ac:dyDescent="0.3">
      <c r="A427" s="680">
        <v>10</v>
      </c>
      <c r="B427" s="671" t="s">
        <v>551</v>
      </c>
      <c r="C427" s="671">
        <v>89301101</v>
      </c>
      <c r="D427" s="703" t="s">
        <v>4588</v>
      </c>
      <c r="E427" s="704" t="s">
        <v>2583</v>
      </c>
      <c r="F427" s="671" t="s">
        <v>2515</v>
      </c>
      <c r="G427" s="671" t="s">
        <v>2895</v>
      </c>
      <c r="H427" s="671" t="s">
        <v>550</v>
      </c>
      <c r="I427" s="671" t="s">
        <v>718</v>
      </c>
      <c r="J427" s="671" t="s">
        <v>719</v>
      </c>
      <c r="K427" s="671" t="s">
        <v>2896</v>
      </c>
      <c r="L427" s="705">
        <v>6.47</v>
      </c>
      <c r="M427" s="705">
        <v>12.94</v>
      </c>
      <c r="N427" s="671">
        <v>2</v>
      </c>
      <c r="O427" s="706">
        <v>0.5</v>
      </c>
      <c r="P427" s="705">
        <v>12.94</v>
      </c>
      <c r="Q427" s="682">
        <v>1</v>
      </c>
      <c r="R427" s="671">
        <v>2</v>
      </c>
      <c r="S427" s="682">
        <v>1</v>
      </c>
      <c r="T427" s="706">
        <v>0.5</v>
      </c>
      <c r="U427" s="242">
        <v>1</v>
      </c>
    </row>
    <row r="428" spans="1:21" ht="14.4" customHeight="1" x14ac:dyDescent="0.3">
      <c r="A428" s="680">
        <v>10</v>
      </c>
      <c r="B428" s="671" t="s">
        <v>551</v>
      </c>
      <c r="C428" s="671">
        <v>89301101</v>
      </c>
      <c r="D428" s="703" t="s">
        <v>4588</v>
      </c>
      <c r="E428" s="704" t="s">
        <v>2583</v>
      </c>
      <c r="F428" s="671" t="s">
        <v>2515</v>
      </c>
      <c r="G428" s="671" t="s">
        <v>3070</v>
      </c>
      <c r="H428" s="671" t="s">
        <v>550</v>
      </c>
      <c r="I428" s="671" t="s">
        <v>3130</v>
      </c>
      <c r="J428" s="671" t="s">
        <v>1187</v>
      </c>
      <c r="K428" s="671" t="s">
        <v>3131</v>
      </c>
      <c r="L428" s="705">
        <v>0</v>
      </c>
      <c r="M428" s="705">
        <v>0</v>
      </c>
      <c r="N428" s="671">
        <v>1</v>
      </c>
      <c r="O428" s="706">
        <v>0.5</v>
      </c>
      <c r="P428" s="705">
        <v>0</v>
      </c>
      <c r="Q428" s="682"/>
      <c r="R428" s="671">
        <v>1</v>
      </c>
      <c r="S428" s="682">
        <v>1</v>
      </c>
      <c r="T428" s="706">
        <v>0.5</v>
      </c>
      <c r="U428" s="242">
        <v>1</v>
      </c>
    </row>
    <row r="429" spans="1:21" ht="14.4" customHeight="1" x14ac:dyDescent="0.3">
      <c r="A429" s="680">
        <v>10</v>
      </c>
      <c r="B429" s="671" t="s">
        <v>551</v>
      </c>
      <c r="C429" s="671">
        <v>89301101</v>
      </c>
      <c r="D429" s="703" t="s">
        <v>4588</v>
      </c>
      <c r="E429" s="704" t="s">
        <v>2583</v>
      </c>
      <c r="F429" s="671" t="s">
        <v>2515</v>
      </c>
      <c r="G429" s="671" t="s">
        <v>2749</v>
      </c>
      <c r="H429" s="671" t="s">
        <v>550</v>
      </c>
      <c r="I429" s="671" t="s">
        <v>1175</v>
      </c>
      <c r="J429" s="671" t="s">
        <v>913</v>
      </c>
      <c r="K429" s="671" t="s">
        <v>2751</v>
      </c>
      <c r="L429" s="705">
        <v>23.46</v>
      </c>
      <c r="M429" s="705">
        <v>46.92</v>
      </c>
      <c r="N429" s="671">
        <v>2</v>
      </c>
      <c r="O429" s="706">
        <v>1</v>
      </c>
      <c r="P429" s="705">
        <v>23.46</v>
      </c>
      <c r="Q429" s="682">
        <v>0.5</v>
      </c>
      <c r="R429" s="671">
        <v>1</v>
      </c>
      <c r="S429" s="682">
        <v>0.5</v>
      </c>
      <c r="T429" s="706">
        <v>0.5</v>
      </c>
      <c r="U429" s="242">
        <v>0.5</v>
      </c>
    </row>
    <row r="430" spans="1:21" ht="14.4" customHeight="1" x14ac:dyDescent="0.3">
      <c r="A430" s="680">
        <v>10</v>
      </c>
      <c r="B430" s="671" t="s">
        <v>551</v>
      </c>
      <c r="C430" s="671">
        <v>89301101</v>
      </c>
      <c r="D430" s="703" t="s">
        <v>4588</v>
      </c>
      <c r="E430" s="704" t="s">
        <v>2583</v>
      </c>
      <c r="F430" s="671" t="s">
        <v>2515</v>
      </c>
      <c r="G430" s="671" t="s">
        <v>2749</v>
      </c>
      <c r="H430" s="671" t="s">
        <v>550</v>
      </c>
      <c r="I430" s="671" t="s">
        <v>912</v>
      </c>
      <c r="J430" s="671" t="s">
        <v>913</v>
      </c>
      <c r="K430" s="671" t="s">
        <v>2991</v>
      </c>
      <c r="L430" s="705">
        <v>13.38</v>
      </c>
      <c r="M430" s="705">
        <v>26.76</v>
      </c>
      <c r="N430" s="671">
        <v>2</v>
      </c>
      <c r="O430" s="706">
        <v>1</v>
      </c>
      <c r="P430" s="705">
        <v>26.76</v>
      </c>
      <c r="Q430" s="682">
        <v>1</v>
      </c>
      <c r="R430" s="671">
        <v>2</v>
      </c>
      <c r="S430" s="682">
        <v>1</v>
      </c>
      <c r="T430" s="706">
        <v>1</v>
      </c>
      <c r="U430" s="242">
        <v>1</v>
      </c>
    </row>
    <row r="431" spans="1:21" ht="14.4" customHeight="1" x14ac:dyDescent="0.3">
      <c r="A431" s="680">
        <v>10</v>
      </c>
      <c r="B431" s="671" t="s">
        <v>551</v>
      </c>
      <c r="C431" s="671">
        <v>89301101</v>
      </c>
      <c r="D431" s="703" t="s">
        <v>4588</v>
      </c>
      <c r="E431" s="704" t="s">
        <v>2585</v>
      </c>
      <c r="F431" s="671" t="s">
        <v>2515</v>
      </c>
      <c r="G431" s="671" t="s">
        <v>2625</v>
      </c>
      <c r="H431" s="671" t="s">
        <v>817</v>
      </c>
      <c r="I431" s="671" t="s">
        <v>1201</v>
      </c>
      <c r="J431" s="671" t="s">
        <v>2437</v>
      </c>
      <c r="K431" s="671" t="s">
        <v>2438</v>
      </c>
      <c r="L431" s="705">
        <v>333.31</v>
      </c>
      <c r="M431" s="705">
        <v>666.62</v>
      </c>
      <c r="N431" s="671">
        <v>2</v>
      </c>
      <c r="O431" s="706">
        <v>0.5</v>
      </c>
      <c r="P431" s="705"/>
      <c r="Q431" s="682">
        <v>0</v>
      </c>
      <c r="R431" s="671"/>
      <c r="S431" s="682">
        <v>0</v>
      </c>
      <c r="T431" s="706"/>
      <c r="U431" s="242">
        <v>0</v>
      </c>
    </row>
    <row r="432" spans="1:21" ht="14.4" customHeight="1" x14ac:dyDescent="0.3">
      <c r="A432" s="680">
        <v>10</v>
      </c>
      <c r="B432" s="671" t="s">
        <v>551</v>
      </c>
      <c r="C432" s="671">
        <v>89301101</v>
      </c>
      <c r="D432" s="703" t="s">
        <v>4588</v>
      </c>
      <c r="E432" s="704" t="s">
        <v>2585</v>
      </c>
      <c r="F432" s="671" t="s">
        <v>2515</v>
      </c>
      <c r="G432" s="671" t="s">
        <v>2625</v>
      </c>
      <c r="H432" s="671" t="s">
        <v>817</v>
      </c>
      <c r="I432" s="671" t="s">
        <v>2905</v>
      </c>
      <c r="J432" s="671" t="s">
        <v>2906</v>
      </c>
      <c r="K432" s="671" t="s">
        <v>2907</v>
      </c>
      <c r="L432" s="705">
        <v>333.31</v>
      </c>
      <c r="M432" s="705">
        <v>333.31</v>
      </c>
      <c r="N432" s="671">
        <v>1</v>
      </c>
      <c r="O432" s="706">
        <v>1</v>
      </c>
      <c r="P432" s="705">
        <v>333.31</v>
      </c>
      <c r="Q432" s="682">
        <v>1</v>
      </c>
      <c r="R432" s="671">
        <v>1</v>
      </c>
      <c r="S432" s="682">
        <v>1</v>
      </c>
      <c r="T432" s="706">
        <v>1</v>
      </c>
      <c r="U432" s="242">
        <v>1</v>
      </c>
    </row>
    <row r="433" spans="1:21" ht="14.4" customHeight="1" x14ac:dyDescent="0.3">
      <c r="A433" s="680">
        <v>10</v>
      </c>
      <c r="B433" s="671" t="s">
        <v>551</v>
      </c>
      <c r="C433" s="671">
        <v>89301101</v>
      </c>
      <c r="D433" s="703" t="s">
        <v>4588</v>
      </c>
      <c r="E433" s="704" t="s">
        <v>2585</v>
      </c>
      <c r="F433" s="671" t="s">
        <v>2515</v>
      </c>
      <c r="G433" s="671" t="s">
        <v>2625</v>
      </c>
      <c r="H433" s="671" t="s">
        <v>817</v>
      </c>
      <c r="I433" s="671" t="s">
        <v>3035</v>
      </c>
      <c r="J433" s="671" t="s">
        <v>929</v>
      </c>
      <c r="K433" s="671" t="s">
        <v>3036</v>
      </c>
      <c r="L433" s="705">
        <v>304.74</v>
      </c>
      <c r="M433" s="705">
        <v>304.74</v>
      </c>
      <c r="N433" s="671">
        <v>1</v>
      </c>
      <c r="O433" s="706">
        <v>1</v>
      </c>
      <c r="P433" s="705"/>
      <c r="Q433" s="682">
        <v>0</v>
      </c>
      <c r="R433" s="671"/>
      <c r="S433" s="682">
        <v>0</v>
      </c>
      <c r="T433" s="706"/>
      <c r="U433" s="242">
        <v>0</v>
      </c>
    </row>
    <row r="434" spans="1:21" ht="14.4" customHeight="1" x14ac:dyDescent="0.3">
      <c r="A434" s="680">
        <v>10</v>
      </c>
      <c r="B434" s="671" t="s">
        <v>551</v>
      </c>
      <c r="C434" s="671">
        <v>89301101</v>
      </c>
      <c r="D434" s="703" t="s">
        <v>4588</v>
      </c>
      <c r="E434" s="704" t="s">
        <v>2585</v>
      </c>
      <c r="F434" s="671" t="s">
        <v>2515</v>
      </c>
      <c r="G434" s="671" t="s">
        <v>2625</v>
      </c>
      <c r="H434" s="671" t="s">
        <v>550</v>
      </c>
      <c r="I434" s="671" t="s">
        <v>3132</v>
      </c>
      <c r="J434" s="671" t="s">
        <v>2437</v>
      </c>
      <c r="K434" s="671" t="s">
        <v>2438</v>
      </c>
      <c r="L434" s="705">
        <v>333.31</v>
      </c>
      <c r="M434" s="705">
        <v>666.62</v>
      </c>
      <c r="N434" s="671">
        <v>2</v>
      </c>
      <c r="O434" s="706">
        <v>0.5</v>
      </c>
      <c r="P434" s="705"/>
      <c r="Q434" s="682">
        <v>0</v>
      </c>
      <c r="R434" s="671"/>
      <c r="S434" s="682">
        <v>0</v>
      </c>
      <c r="T434" s="706"/>
      <c r="U434" s="242">
        <v>0</v>
      </c>
    </row>
    <row r="435" spans="1:21" ht="14.4" customHeight="1" x14ac:dyDescent="0.3">
      <c r="A435" s="680">
        <v>10</v>
      </c>
      <c r="B435" s="671" t="s">
        <v>551</v>
      </c>
      <c r="C435" s="671">
        <v>89301101</v>
      </c>
      <c r="D435" s="703" t="s">
        <v>4588</v>
      </c>
      <c r="E435" s="704" t="s">
        <v>2585</v>
      </c>
      <c r="F435" s="671" t="s">
        <v>2515</v>
      </c>
      <c r="G435" s="671" t="s">
        <v>2908</v>
      </c>
      <c r="H435" s="671" t="s">
        <v>550</v>
      </c>
      <c r="I435" s="671" t="s">
        <v>3133</v>
      </c>
      <c r="J435" s="671" t="s">
        <v>2910</v>
      </c>
      <c r="K435" s="671" t="s">
        <v>2911</v>
      </c>
      <c r="L435" s="705">
        <v>473.33</v>
      </c>
      <c r="M435" s="705">
        <v>473.33</v>
      </c>
      <c r="N435" s="671">
        <v>1</v>
      </c>
      <c r="O435" s="706">
        <v>0.5</v>
      </c>
      <c r="P435" s="705">
        <v>473.33</v>
      </c>
      <c r="Q435" s="682">
        <v>1</v>
      </c>
      <c r="R435" s="671">
        <v>1</v>
      </c>
      <c r="S435" s="682">
        <v>1</v>
      </c>
      <c r="T435" s="706">
        <v>0.5</v>
      </c>
      <c r="U435" s="242">
        <v>1</v>
      </c>
    </row>
    <row r="436" spans="1:21" ht="14.4" customHeight="1" x14ac:dyDescent="0.3">
      <c r="A436" s="680">
        <v>10</v>
      </c>
      <c r="B436" s="671" t="s">
        <v>551</v>
      </c>
      <c r="C436" s="671">
        <v>89301101</v>
      </c>
      <c r="D436" s="703" t="s">
        <v>4588</v>
      </c>
      <c r="E436" s="704" t="s">
        <v>2585</v>
      </c>
      <c r="F436" s="671" t="s">
        <v>2515</v>
      </c>
      <c r="G436" s="671" t="s">
        <v>2908</v>
      </c>
      <c r="H436" s="671" t="s">
        <v>550</v>
      </c>
      <c r="I436" s="671" t="s">
        <v>2909</v>
      </c>
      <c r="J436" s="671" t="s">
        <v>2910</v>
      </c>
      <c r="K436" s="671" t="s">
        <v>2911</v>
      </c>
      <c r="L436" s="705">
        <v>473.33</v>
      </c>
      <c r="M436" s="705">
        <v>473.33</v>
      </c>
      <c r="N436" s="671">
        <v>1</v>
      </c>
      <c r="O436" s="706">
        <v>1</v>
      </c>
      <c r="P436" s="705">
        <v>473.33</v>
      </c>
      <c r="Q436" s="682">
        <v>1</v>
      </c>
      <c r="R436" s="671">
        <v>1</v>
      </c>
      <c r="S436" s="682">
        <v>1</v>
      </c>
      <c r="T436" s="706">
        <v>1</v>
      </c>
      <c r="U436" s="242">
        <v>1</v>
      </c>
    </row>
    <row r="437" spans="1:21" ht="14.4" customHeight="1" x14ac:dyDescent="0.3">
      <c r="A437" s="680">
        <v>10</v>
      </c>
      <c r="B437" s="671" t="s">
        <v>551</v>
      </c>
      <c r="C437" s="671">
        <v>89301101</v>
      </c>
      <c r="D437" s="703" t="s">
        <v>4588</v>
      </c>
      <c r="E437" s="704" t="s">
        <v>2585</v>
      </c>
      <c r="F437" s="671" t="s">
        <v>2515</v>
      </c>
      <c r="G437" s="671" t="s">
        <v>2908</v>
      </c>
      <c r="H437" s="671" t="s">
        <v>550</v>
      </c>
      <c r="I437" s="671" t="s">
        <v>3134</v>
      </c>
      <c r="J437" s="671" t="s">
        <v>2910</v>
      </c>
      <c r="K437" s="671" t="s">
        <v>2911</v>
      </c>
      <c r="L437" s="705">
        <v>473.33</v>
      </c>
      <c r="M437" s="705">
        <v>946.66</v>
      </c>
      <c r="N437" s="671">
        <v>2</v>
      </c>
      <c r="O437" s="706">
        <v>0.5</v>
      </c>
      <c r="P437" s="705">
        <v>946.66</v>
      </c>
      <c r="Q437" s="682">
        <v>1</v>
      </c>
      <c r="R437" s="671">
        <v>2</v>
      </c>
      <c r="S437" s="682">
        <v>1</v>
      </c>
      <c r="T437" s="706">
        <v>0.5</v>
      </c>
      <c r="U437" s="242">
        <v>1</v>
      </c>
    </row>
    <row r="438" spans="1:21" ht="14.4" customHeight="1" x14ac:dyDescent="0.3">
      <c r="A438" s="680">
        <v>10</v>
      </c>
      <c r="B438" s="671" t="s">
        <v>551</v>
      </c>
      <c r="C438" s="671">
        <v>89301101</v>
      </c>
      <c r="D438" s="703" t="s">
        <v>4588</v>
      </c>
      <c r="E438" s="704" t="s">
        <v>2585</v>
      </c>
      <c r="F438" s="671" t="s">
        <v>2515</v>
      </c>
      <c r="G438" s="671" t="s">
        <v>2855</v>
      </c>
      <c r="H438" s="671" t="s">
        <v>817</v>
      </c>
      <c r="I438" s="671" t="s">
        <v>938</v>
      </c>
      <c r="J438" s="671" t="s">
        <v>939</v>
      </c>
      <c r="K438" s="671" t="s">
        <v>2422</v>
      </c>
      <c r="L438" s="705">
        <v>46.05</v>
      </c>
      <c r="M438" s="705">
        <v>46.05</v>
      </c>
      <c r="N438" s="671">
        <v>1</v>
      </c>
      <c r="O438" s="706">
        <v>1</v>
      </c>
      <c r="P438" s="705"/>
      <c r="Q438" s="682">
        <v>0</v>
      </c>
      <c r="R438" s="671"/>
      <c r="S438" s="682">
        <v>0</v>
      </c>
      <c r="T438" s="706"/>
      <c r="U438" s="242">
        <v>0</v>
      </c>
    </row>
    <row r="439" spans="1:21" ht="14.4" customHeight="1" x14ac:dyDescent="0.3">
      <c r="A439" s="680">
        <v>10</v>
      </c>
      <c r="B439" s="671" t="s">
        <v>551</v>
      </c>
      <c r="C439" s="671">
        <v>89301101</v>
      </c>
      <c r="D439" s="703" t="s">
        <v>4588</v>
      </c>
      <c r="E439" s="704" t="s">
        <v>2585</v>
      </c>
      <c r="F439" s="671" t="s">
        <v>2515</v>
      </c>
      <c r="G439" s="671" t="s">
        <v>2855</v>
      </c>
      <c r="H439" s="671" t="s">
        <v>817</v>
      </c>
      <c r="I439" s="671" t="s">
        <v>1515</v>
      </c>
      <c r="J439" s="671" t="s">
        <v>1516</v>
      </c>
      <c r="K439" s="671" t="s">
        <v>2456</v>
      </c>
      <c r="L439" s="705">
        <v>138.16</v>
      </c>
      <c r="M439" s="705">
        <v>276.32</v>
      </c>
      <c r="N439" s="671">
        <v>2</v>
      </c>
      <c r="O439" s="706">
        <v>2</v>
      </c>
      <c r="P439" s="705">
        <v>138.16</v>
      </c>
      <c r="Q439" s="682">
        <v>0.5</v>
      </c>
      <c r="R439" s="671">
        <v>1</v>
      </c>
      <c r="S439" s="682">
        <v>0.5</v>
      </c>
      <c r="T439" s="706">
        <v>1</v>
      </c>
      <c r="U439" s="242">
        <v>0.5</v>
      </c>
    </row>
    <row r="440" spans="1:21" ht="14.4" customHeight="1" x14ac:dyDescent="0.3">
      <c r="A440" s="680">
        <v>10</v>
      </c>
      <c r="B440" s="671" t="s">
        <v>551</v>
      </c>
      <c r="C440" s="671">
        <v>89301101</v>
      </c>
      <c r="D440" s="703" t="s">
        <v>4588</v>
      </c>
      <c r="E440" s="704" t="s">
        <v>2585</v>
      </c>
      <c r="F440" s="671" t="s">
        <v>2515</v>
      </c>
      <c r="G440" s="671" t="s">
        <v>2855</v>
      </c>
      <c r="H440" s="671" t="s">
        <v>550</v>
      </c>
      <c r="I440" s="671" t="s">
        <v>3135</v>
      </c>
      <c r="J440" s="671" t="s">
        <v>1509</v>
      </c>
      <c r="K440" s="671" t="s">
        <v>2475</v>
      </c>
      <c r="L440" s="705">
        <v>0</v>
      </c>
      <c r="M440" s="705">
        <v>0</v>
      </c>
      <c r="N440" s="671">
        <v>1</v>
      </c>
      <c r="O440" s="706">
        <v>1</v>
      </c>
      <c r="P440" s="705"/>
      <c r="Q440" s="682"/>
      <c r="R440" s="671"/>
      <c r="S440" s="682">
        <v>0</v>
      </c>
      <c r="T440" s="706"/>
      <c r="U440" s="242">
        <v>0</v>
      </c>
    </row>
    <row r="441" spans="1:21" ht="14.4" customHeight="1" x14ac:dyDescent="0.3">
      <c r="A441" s="680">
        <v>10</v>
      </c>
      <c r="B441" s="671" t="s">
        <v>551</v>
      </c>
      <c r="C441" s="671">
        <v>89301101</v>
      </c>
      <c r="D441" s="703" t="s">
        <v>4588</v>
      </c>
      <c r="E441" s="704" t="s">
        <v>2585</v>
      </c>
      <c r="F441" s="671" t="s">
        <v>2515</v>
      </c>
      <c r="G441" s="671" t="s">
        <v>2947</v>
      </c>
      <c r="H441" s="671" t="s">
        <v>817</v>
      </c>
      <c r="I441" s="671" t="s">
        <v>1562</v>
      </c>
      <c r="J441" s="671" t="s">
        <v>1563</v>
      </c>
      <c r="K441" s="671" t="s">
        <v>2475</v>
      </c>
      <c r="L441" s="705">
        <v>116.8</v>
      </c>
      <c r="M441" s="705">
        <v>233.6</v>
      </c>
      <c r="N441" s="671">
        <v>2</v>
      </c>
      <c r="O441" s="706">
        <v>1</v>
      </c>
      <c r="P441" s="705"/>
      <c r="Q441" s="682">
        <v>0</v>
      </c>
      <c r="R441" s="671"/>
      <c r="S441" s="682">
        <v>0</v>
      </c>
      <c r="T441" s="706"/>
      <c r="U441" s="242">
        <v>0</v>
      </c>
    </row>
    <row r="442" spans="1:21" ht="14.4" customHeight="1" x14ac:dyDescent="0.3">
      <c r="A442" s="680">
        <v>10</v>
      </c>
      <c r="B442" s="671" t="s">
        <v>551</v>
      </c>
      <c r="C442" s="671">
        <v>89301101</v>
      </c>
      <c r="D442" s="703" t="s">
        <v>4588</v>
      </c>
      <c r="E442" s="704" t="s">
        <v>2585</v>
      </c>
      <c r="F442" s="671" t="s">
        <v>2515</v>
      </c>
      <c r="G442" s="671" t="s">
        <v>2953</v>
      </c>
      <c r="H442" s="671" t="s">
        <v>550</v>
      </c>
      <c r="I442" s="671" t="s">
        <v>3136</v>
      </c>
      <c r="J442" s="671" t="s">
        <v>2955</v>
      </c>
      <c r="K442" s="671" t="s">
        <v>2956</v>
      </c>
      <c r="L442" s="705">
        <v>810.99</v>
      </c>
      <c r="M442" s="705">
        <v>810.99</v>
      </c>
      <c r="N442" s="671">
        <v>1</v>
      </c>
      <c r="O442" s="706">
        <v>0.5</v>
      </c>
      <c r="P442" s="705">
        <v>810.99</v>
      </c>
      <c r="Q442" s="682">
        <v>1</v>
      </c>
      <c r="R442" s="671">
        <v>1</v>
      </c>
      <c r="S442" s="682">
        <v>1</v>
      </c>
      <c r="T442" s="706">
        <v>0.5</v>
      </c>
      <c r="U442" s="242">
        <v>1</v>
      </c>
    </row>
    <row r="443" spans="1:21" ht="14.4" customHeight="1" x14ac:dyDescent="0.3">
      <c r="A443" s="680">
        <v>10</v>
      </c>
      <c r="B443" s="671" t="s">
        <v>551</v>
      </c>
      <c r="C443" s="671">
        <v>89301101</v>
      </c>
      <c r="D443" s="703" t="s">
        <v>4588</v>
      </c>
      <c r="E443" s="704" t="s">
        <v>2585</v>
      </c>
      <c r="F443" s="671" t="s">
        <v>2515</v>
      </c>
      <c r="G443" s="671" t="s">
        <v>2953</v>
      </c>
      <c r="H443" s="671" t="s">
        <v>550</v>
      </c>
      <c r="I443" s="671" t="s">
        <v>2960</v>
      </c>
      <c r="J443" s="671" t="s">
        <v>2955</v>
      </c>
      <c r="K443" s="671" t="s">
        <v>2956</v>
      </c>
      <c r="L443" s="705">
        <v>810.99</v>
      </c>
      <c r="M443" s="705">
        <v>3243.96</v>
      </c>
      <c r="N443" s="671">
        <v>4</v>
      </c>
      <c r="O443" s="706">
        <v>1.5</v>
      </c>
      <c r="P443" s="705">
        <v>1621.98</v>
      </c>
      <c r="Q443" s="682">
        <v>0.5</v>
      </c>
      <c r="R443" s="671">
        <v>2</v>
      </c>
      <c r="S443" s="682">
        <v>0.5</v>
      </c>
      <c r="T443" s="706">
        <v>0.5</v>
      </c>
      <c r="U443" s="242">
        <v>0.33333333333333331</v>
      </c>
    </row>
    <row r="444" spans="1:21" ht="14.4" customHeight="1" x14ac:dyDescent="0.3">
      <c r="A444" s="680">
        <v>10</v>
      </c>
      <c r="B444" s="671" t="s">
        <v>551</v>
      </c>
      <c r="C444" s="671">
        <v>89301101</v>
      </c>
      <c r="D444" s="703" t="s">
        <v>4588</v>
      </c>
      <c r="E444" s="704" t="s">
        <v>2585</v>
      </c>
      <c r="F444" s="671" t="s">
        <v>2515</v>
      </c>
      <c r="G444" s="671" t="s">
        <v>2746</v>
      </c>
      <c r="H444" s="671" t="s">
        <v>550</v>
      </c>
      <c r="I444" s="671" t="s">
        <v>3031</v>
      </c>
      <c r="J444" s="671" t="s">
        <v>2748</v>
      </c>
      <c r="K444" s="671" t="s">
        <v>980</v>
      </c>
      <c r="L444" s="705">
        <v>97.97</v>
      </c>
      <c r="M444" s="705">
        <v>195.94</v>
      </c>
      <c r="N444" s="671">
        <v>2</v>
      </c>
      <c r="O444" s="706">
        <v>1</v>
      </c>
      <c r="P444" s="705"/>
      <c r="Q444" s="682">
        <v>0</v>
      </c>
      <c r="R444" s="671"/>
      <c r="S444" s="682">
        <v>0</v>
      </c>
      <c r="T444" s="706"/>
      <c r="U444" s="242">
        <v>0</v>
      </c>
    </row>
    <row r="445" spans="1:21" ht="14.4" customHeight="1" x14ac:dyDescent="0.3">
      <c r="A445" s="680">
        <v>10</v>
      </c>
      <c r="B445" s="671" t="s">
        <v>551</v>
      </c>
      <c r="C445" s="671">
        <v>89301101</v>
      </c>
      <c r="D445" s="703" t="s">
        <v>4588</v>
      </c>
      <c r="E445" s="704" t="s">
        <v>2585</v>
      </c>
      <c r="F445" s="671" t="s">
        <v>2515</v>
      </c>
      <c r="G445" s="671" t="s">
        <v>2746</v>
      </c>
      <c r="H445" s="671" t="s">
        <v>550</v>
      </c>
      <c r="I445" s="671" t="s">
        <v>2747</v>
      </c>
      <c r="J445" s="671" t="s">
        <v>2748</v>
      </c>
      <c r="K445" s="671" t="s">
        <v>1235</v>
      </c>
      <c r="L445" s="705">
        <v>314.89999999999998</v>
      </c>
      <c r="M445" s="705">
        <v>629.79999999999995</v>
      </c>
      <c r="N445" s="671">
        <v>2</v>
      </c>
      <c r="O445" s="706">
        <v>2</v>
      </c>
      <c r="P445" s="705">
        <v>314.89999999999998</v>
      </c>
      <c r="Q445" s="682">
        <v>0.5</v>
      </c>
      <c r="R445" s="671">
        <v>1</v>
      </c>
      <c r="S445" s="682">
        <v>0.5</v>
      </c>
      <c r="T445" s="706">
        <v>1</v>
      </c>
      <c r="U445" s="242">
        <v>0.5</v>
      </c>
    </row>
    <row r="446" spans="1:21" ht="14.4" customHeight="1" x14ac:dyDescent="0.3">
      <c r="A446" s="680">
        <v>10</v>
      </c>
      <c r="B446" s="671" t="s">
        <v>551</v>
      </c>
      <c r="C446" s="671">
        <v>89301101</v>
      </c>
      <c r="D446" s="703" t="s">
        <v>4588</v>
      </c>
      <c r="E446" s="704" t="s">
        <v>2585</v>
      </c>
      <c r="F446" s="671" t="s">
        <v>2515</v>
      </c>
      <c r="G446" s="671" t="s">
        <v>2746</v>
      </c>
      <c r="H446" s="671" t="s">
        <v>550</v>
      </c>
      <c r="I446" s="671" t="s">
        <v>1304</v>
      </c>
      <c r="J446" s="671" t="s">
        <v>1305</v>
      </c>
      <c r="K446" s="671" t="s">
        <v>3137</v>
      </c>
      <c r="L446" s="705">
        <v>0</v>
      </c>
      <c r="M446" s="705">
        <v>0</v>
      </c>
      <c r="N446" s="671">
        <v>1</v>
      </c>
      <c r="O446" s="706">
        <v>1</v>
      </c>
      <c r="P446" s="705"/>
      <c r="Q446" s="682"/>
      <c r="R446" s="671"/>
      <c r="S446" s="682">
        <v>0</v>
      </c>
      <c r="T446" s="706"/>
      <c r="U446" s="242">
        <v>0</v>
      </c>
    </row>
    <row r="447" spans="1:21" ht="14.4" customHeight="1" x14ac:dyDescent="0.3">
      <c r="A447" s="680">
        <v>10</v>
      </c>
      <c r="B447" s="671" t="s">
        <v>551</v>
      </c>
      <c r="C447" s="671">
        <v>89301101</v>
      </c>
      <c r="D447" s="703" t="s">
        <v>4588</v>
      </c>
      <c r="E447" s="704" t="s">
        <v>2585</v>
      </c>
      <c r="F447" s="671" t="s">
        <v>2515</v>
      </c>
      <c r="G447" s="671" t="s">
        <v>2968</v>
      </c>
      <c r="H447" s="671" t="s">
        <v>817</v>
      </c>
      <c r="I447" s="671" t="s">
        <v>1164</v>
      </c>
      <c r="J447" s="671" t="s">
        <v>1165</v>
      </c>
      <c r="K447" s="671" t="s">
        <v>2449</v>
      </c>
      <c r="L447" s="705">
        <v>107.54</v>
      </c>
      <c r="M447" s="705">
        <v>6990.1</v>
      </c>
      <c r="N447" s="671">
        <v>65</v>
      </c>
      <c r="O447" s="706">
        <v>2</v>
      </c>
      <c r="P447" s="705">
        <v>6990.1</v>
      </c>
      <c r="Q447" s="682">
        <v>1</v>
      </c>
      <c r="R447" s="671">
        <v>65</v>
      </c>
      <c r="S447" s="682">
        <v>1</v>
      </c>
      <c r="T447" s="706">
        <v>2</v>
      </c>
      <c r="U447" s="242">
        <v>1</v>
      </c>
    </row>
    <row r="448" spans="1:21" ht="14.4" customHeight="1" x14ac:dyDescent="0.3">
      <c r="A448" s="680">
        <v>10</v>
      </c>
      <c r="B448" s="671" t="s">
        <v>551</v>
      </c>
      <c r="C448" s="671">
        <v>89301101</v>
      </c>
      <c r="D448" s="703" t="s">
        <v>4588</v>
      </c>
      <c r="E448" s="704" t="s">
        <v>2585</v>
      </c>
      <c r="F448" s="671" t="s">
        <v>2515</v>
      </c>
      <c r="G448" s="671" t="s">
        <v>2968</v>
      </c>
      <c r="H448" s="671" t="s">
        <v>817</v>
      </c>
      <c r="I448" s="671" t="s">
        <v>1160</v>
      </c>
      <c r="J448" s="671" t="s">
        <v>2450</v>
      </c>
      <c r="K448" s="671" t="s">
        <v>1162</v>
      </c>
      <c r="L448" s="705">
        <v>32.6</v>
      </c>
      <c r="M448" s="705">
        <v>326</v>
      </c>
      <c r="N448" s="671">
        <v>10</v>
      </c>
      <c r="O448" s="706">
        <v>1</v>
      </c>
      <c r="P448" s="705"/>
      <c r="Q448" s="682">
        <v>0</v>
      </c>
      <c r="R448" s="671"/>
      <c r="S448" s="682">
        <v>0</v>
      </c>
      <c r="T448" s="706"/>
      <c r="U448" s="242">
        <v>0</v>
      </c>
    </row>
    <row r="449" spans="1:21" ht="14.4" customHeight="1" x14ac:dyDescent="0.3">
      <c r="A449" s="680">
        <v>10</v>
      </c>
      <c r="B449" s="671" t="s">
        <v>551</v>
      </c>
      <c r="C449" s="671">
        <v>89301101</v>
      </c>
      <c r="D449" s="703" t="s">
        <v>4588</v>
      </c>
      <c r="E449" s="704" t="s">
        <v>2585</v>
      </c>
      <c r="F449" s="671" t="s">
        <v>2515</v>
      </c>
      <c r="G449" s="671" t="s">
        <v>2968</v>
      </c>
      <c r="H449" s="671" t="s">
        <v>817</v>
      </c>
      <c r="I449" s="671" t="s">
        <v>3138</v>
      </c>
      <c r="J449" s="671" t="s">
        <v>3139</v>
      </c>
      <c r="K449" s="671" t="s">
        <v>1162</v>
      </c>
      <c r="L449" s="705">
        <v>32.380000000000003</v>
      </c>
      <c r="M449" s="705">
        <v>647.6</v>
      </c>
      <c r="N449" s="671">
        <v>20</v>
      </c>
      <c r="O449" s="706">
        <v>1</v>
      </c>
      <c r="P449" s="705"/>
      <c r="Q449" s="682">
        <v>0</v>
      </c>
      <c r="R449" s="671"/>
      <c r="S449" s="682">
        <v>0</v>
      </c>
      <c r="T449" s="706"/>
      <c r="U449" s="242">
        <v>0</v>
      </c>
    </row>
    <row r="450" spans="1:21" ht="14.4" customHeight="1" x14ac:dyDescent="0.3">
      <c r="A450" s="680">
        <v>10</v>
      </c>
      <c r="B450" s="671" t="s">
        <v>551</v>
      </c>
      <c r="C450" s="671">
        <v>89301101</v>
      </c>
      <c r="D450" s="703" t="s">
        <v>4588</v>
      </c>
      <c r="E450" s="704" t="s">
        <v>2585</v>
      </c>
      <c r="F450" s="671" t="s">
        <v>2515</v>
      </c>
      <c r="G450" s="671" t="s">
        <v>2968</v>
      </c>
      <c r="H450" s="671" t="s">
        <v>817</v>
      </c>
      <c r="I450" s="671" t="s">
        <v>2969</v>
      </c>
      <c r="J450" s="671" t="s">
        <v>2970</v>
      </c>
      <c r="K450" s="671" t="s">
        <v>2971</v>
      </c>
      <c r="L450" s="705">
        <v>189.56</v>
      </c>
      <c r="M450" s="705">
        <v>1895.6</v>
      </c>
      <c r="N450" s="671">
        <v>10</v>
      </c>
      <c r="O450" s="706">
        <v>2</v>
      </c>
      <c r="P450" s="705">
        <v>1895.6</v>
      </c>
      <c r="Q450" s="682">
        <v>1</v>
      </c>
      <c r="R450" s="671">
        <v>10</v>
      </c>
      <c r="S450" s="682">
        <v>1</v>
      </c>
      <c r="T450" s="706">
        <v>2</v>
      </c>
      <c r="U450" s="242">
        <v>1</v>
      </c>
    </row>
    <row r="451" spans="1:21" ht="14.4" customHeight="1" x14ac:dyDescent="0.3">
      <c r="A451" s="680">
        <v>10</v>
      </c>
      <c r="B451" s="671" t="s">
        <v>551</v>
      </c>
      <c r="C451" s="671">
        <v>89301101</v>
      </c>
      <c r="D451" s="703" t="s">
        <v>4588</v>
      </c>
      <c r="E451" s="704" t="s">
        <v>2585</v>
      </c>
      <c r="F451" s="671" t="s">
        <v>2515</v>
      </c>
      <c r="G451" s="671" t="s">
        <v>2968</v>
      </c>
      <c r="H451" s="671" t="s">
        <v>817</v>
      </c>
      <c r="I451" s="671" t="s">
        <v>3007</v>
      </c>
      <c r="J451" s="671" t="s">
        <v>3008</v>
      </c>
      <c r="K451" s="671" t="s">
        <v>1162</v>
      </c>
      <c r="L451" s="705">
        <v>31.59</v>
      </c>
      <c r="M451" s="705">
        <v>631.79999999999995</v>
      </c>
      <c r="N451" s="671">
        <v>20</v>
      </c>
      <c r="O451" s="706">
        <v>0.5</v>
      </c>
      <c r="P451" s="705">
        <v>631.79999999999995</v>
      </c>
      <c r="Q451" s="682">
        <v>1</v>
      </c>
      <c r="R451" s="671">
        <v>20</v>
      </c>
      <c r="S451" s="682">
        <v>1</v>
      </c>
      <c r="T451" s="706">
        <v>0.5</v>
      </c>
      <c r="U451" s="242">
        <v>1</v>
      </c>
    </row>
    <row r="452" spans="1:21" ht="14.4" customHeight="1" x14ac:dyDescent="0.3">
      <c r="A452" s="680">
        <v>10</v>
      </c>
      <c r="B452" s="671" t="s">
        <v>551</v>
      </c>
      <c r="C452" s="671">
        <v>89301101</v>
      </c>
      <c r="D452" s="703" t="s">
        <v>4588</v>
      </c>
      <c r="E452" s="704" t="s">
        <v>2585</v>
      </c>
      <c r="F452" s="671" t="s">
        <v>2515</v>
      </c>
      <c r="G452" s="671" t="s">
        <v>2968</v>
      </c>
      <c r="H452" s="671" t="s">
        <v>817</v>
      </c>
      <c r="I452" s="671" t="s">
        <v>3009</v>
      </c>
      <c r="J452" s="671" t="s">
        <v>3010</v>
      </c>
      <c r="K452" s="671" t="s">
        <v>1162</v>
      </c>
      <c r="L452" s="705">
        <v>31.59</v>
      </c>
      <c r="M452" s="705">
        <v>631.79999999999995</v>
      </c>
      <c r="N452" s="671">
        <v>20</v>
      </c>
      <c r="O452" s="706">
        <v>0.5</v>
      </c>
      <c r="P452" s="705">
        <v>631.79999999999995</v>
      </c>
      <c r="Q452" s="682">
        <v>1</v>
      </c>
      <c r="R452" s="671">
        <v>20</v>
      </c>
      <c r="S452" s="682">
        <v>1</v>
      </c>
      <c r="T452" s="706">
        <v>0.5</v>
      </c>
      <c r="U452" s="242">
        <v>1</v>
      </c>
    </row>
    <row r="453" spans="1:21" ht="14.4" customHeight="1" x14ac:dyDescent="0.3">
      <c r="A453" s="680">
        <v>10</v>
      </c>
      <c r="B453" s="671" t="s">
        <v>551</v>
      </c>
      <c r="C453" s="671">
        <v>89301101</v>
      </c>
      <c r="D453" s="703" t="s">
        <v>4588</v>
      </c>
      <c r="E453" s="704" t="s">
        <v>2585</v>
      </c>
      <c r="F453" s="671" t="s">
        <v>2515</v>
      </c>
      <c r="G453" s="671" t="s">
        <v>2968</v>
      </c>
      <c r="H453" s="671" t="s">
        <v>817</v>
      </c>
      <c r="I453" s="671" t="s">
        <v>1471</v>
      </c>
      <c r="J453" s="671" t="s">
        <v>1472</v>
      </c>
      <c r="K453" s="671" t="s">
        <v>1473</v>
      </c>
      <c r="L453" s="705">
        <v>105.31</v>
      </c>
      <c r="M453" s="705">
        <v>1579.65</v>
      </c>
      <c r="N453" s="671">
        <v>15</v>
      </c>
      <c r="O453" s="706">
        <v>1</v>
      </c>
      <c r="P453" s="705">
        <v>1579.65</v>
      </c>
      <c r="Q453" s="682">
        <v>1</v>
      </c>
      <c r="R453" s="671">
        <v>15</v>
      </c>
      <c r="S453" s="682">
        <v>1</v>
      </c>
      <c r="T453" s="706">
        <v>1</v>
      </c>
      <c r="U453" s="242">
        <v>1</v>
      </c>
    </row>
    <row r="454" spans="1:21" ht="14.4" customHeight="1" x14ac:dyDescent="0.3">
      <c r="A454" s="680">
        <v>10</v>
      </c>
      <c r="B454" s="671" t="s">
        <v>551</v>
      </c>
      <c r="C454" s="671">
        <v>89301101</v>
      </c>
      <c r="D454" s="703" t="s">
        <v>4588</v>
      </c>
      <c r="E454" s="704" t="s">
        <v>2585</v>
      </c>
      <c r="F454" s="671" t="s">
        <v>2515</v>
      </c>
      <c r="G454" s="671" t="s">
        <v>2968</v>
      </c>
      <c r="H454" s="671" t="s">
        <v>817</v>
      </c>
      <c r="I454" s="671" t="s">
        <v>2972</v>
      </c>
      <c r="J454" s="671" t="s">
        <v>2973</v>
      </c>
      <c r="K454" s="671" t="s">
        <v>2974</v>
      </c>
      <c r="L454" s="705">
        <v>84.19</v>
      </c>
      <c r="M454" s="705">
        <v>1683.8</v>
      </c>
      <c r="N454" s="671">
        <v>20</v>
      </c>
      <c r="O454" s="706">
        <v>1</v>
      </c>
      <c r="P454" s="705">
        <v>1683.8</v>
      </c>
      <c r="Q454" s="682">
        <v>1</v>
      </c>
      <c r="R454" s="671">
        <v>20</v>
      </c>
      <c r="S454" s="682">
        <v>1</v>
      </c>
      <c r="T454" s="706">
        <v>1</v>
      </c>
      <c r="U454" s="242">
        <v>1</v>
      </c>
    </row>
    <row r="455" spans="1:21" ht="14.4" customHeight="1" x14ac:dyDescent="0.3">
      <c r="A455" s="680">
        <v>10</v>
      </c>
      <c r="B455" s="671" t="s">
        <v>551</v>
      </c>
      <c r="C455" s="671">
        <v>89301101</v>
      </c>
      <c r="D455" s="703" t="s">
        <v>4588</v>
      </c>
      <c r="E455" s="704" t="s">
        <v>2589</v>
      </c>
      <c r="F455" s="671" t="s">
        <v>2515</v>
      </c>
      <c r="G455" s="671" t="s">
        <v>2625</v>
      </c>
      <c r="H455" s="671" t="s">
        <v>817</v>
      </c>
      <c r="I455" s="671" t="s">
        <v>928</v>
      </c>
      <c r="J455" s="671" t="s">
        <v>929</v>
      </c>
      <c r="K455" s="671" t="s">
        <v>930</v>
      </c>
      <c r="L455" s="705">
        <v>152.36000000000001</v>
      </c>
      <c r="M455" s="705">
        <v>152.36000000000001</v>
      </c>
      <c r="N455" s="671">
        <v>1</v>
      </c>
      <c r="O455" s="706">
        <v>1</v>
      </c>
      <c r="P455" s="705"/>
      <c r="Q455" s="682">
        <v>0</v>
      </c>
      <c r="R455" s="671"/>
      <c r="S455" s="682">
        <v>0</v>
      </c>
      <c r="T455" s="706"/>
      <c r="U455" s="242">
        <v>0</v>
      </c>
    </row>
    <row r="456" spans="1:21" ht="14.4" customHeight="1" x14ac:dyDescent="0.3">
      <c r="A456" s="680">
        <v>10</v>
      </c>
      <c r="B456" s="671" t="s">
        <v>551</v>
      </c>
      <c r="C456" s="671">
        <v>89301101</v>
      </c>
      <c r="D456" s="703" t="s">
        <v>4588</v>
      </c>
      <c r="E456" s="704" t="s">
        <v>2589</v>
      </c>
      <c r="F456" s="671" t="s">
        <v>2515</v>
      </c>
      <c r="G456" s="671" t="s">
        <v>2936</v>
      </c>
      <c r="H456" s="671" t="s">
        <v>817</v>
      </c>
      <c r="I456" s="671" t="s">
        <v>839</v>
      </c>
      <c r="J456" s="671" t="s">
        <v>840</v>
      </c>
      <c r="K456" s="671" t="s">
        <v>2432</v>
      </c>
      <c r="L456" s="705">
        <v>333.26</v>
      </c>
      <c r="M456" s="705">
        <v>666.52</v>
      </c>
      <c r="N456" s="671">
        <v>2</v>
      </c>
      <c r="O456" s="706">
        <v>0.5</v>
      </c>
      <c r="P456" s="705">
        <v>666.52</v>
      </c>
      <c r="Q456" s="682">
        <v>1</v>
      </c>
      <c r="R456" s="671">
        <v>2</v>
      </c>
      <c r="S456" s="682">
        <v>1</v>
      </c>
      <c r="T456" s="706">
        <v>0.5</v>
      </c>
      <c r="U456" s="242">
        <v>1</v>
      </c>
    </row>
    <row r="457" spans="1:21" ht="14.4" customHeight="1" x14ac:dyDescent="0.3">
      <c r="A457" s="680">
        <v>10</v>
      </c>
      <c r="B457" s="671" t="s">
        <v>551</v>
      </c>
      <c r="C457" s="671">
        <v>89301101</v>
      </c>
      <c r="D457" s="703" t="s">
        <v>4588</v>
      </c>
      <c r="E457" s="704" t="s">
        <v>2589</v>
      </c>
      <c r="F457" s="671" t="s">
        <v>2515</v>
      </c>
      <c r="G457" s="671" t="s">
        <v>2895</v>
      </c>
      <c r="H457" s="671" t="s">
        <v>550</v>
      </c>
      <c r="I457" s="671" t="s">
        <v>718</v>
      </c>
      <c r="J457" s="671" t="s">
        <v>719</v>
      </c>
      <c r="K457" s="671" t="s">
        <v>2896</v>
      </c>
      <c r="L457" s="705">
        <v>6.47</v>
      </c>
      <c r="M457" s="705">
        <v>6.47</v>
      </c>
      <c r="N457" s="671">
        <v>1</v>
      </c>
      <c r="O457" s="706">
        <v>1</v>
      </c>
      <c r="P457" s="705"/>
      <c r="Q457" s="682">
        <v>0</v>
      </c>
      <c r="R457" s="671"/>
      <c r="S457" s="682">
        <v>0</v>
      </c>
      <c r="T457" s="706"/>
      <c r="U457" s="242">
        <v>0</v>
      </c>
    </row>
    <row r="458" spans="1:21" ht="14.4" customHeight="1" x14ac:dyDescent="0.3">
      <c r="A458" s="680">
        <v>10</v>
      </c>
      <c r="B458" s="671" t="s">
        <v>551</v>
      </c>
      <c r="C458" s="671">
        <v>89301101</v>
      </c>
      <c r="D458" s="703" t="s">
        <v>4588</v>
      </c>
      <c r="E458" s="704" t="s">
        <v>2589</v>
      </c>
      <c r="F458" s="671" t="s">
        <v>2515</v>
      </c>
      <c r="G458" s="671" t="s">
        <v>3099</v>
      </c>
      <c r="H458" s="671" t="s">
        <v>817</v>
      </c>
      <c r="I458" s="671" t="s">
        <v>1145</v>
      </c>
      <c r="J458" s="671" t="s">
        <v>1146</v>
      </c>
      <c r="K458" s="671" t="s">
        <v>2448</v>
      </c>
      <c r="L458" s="705">
        <v>94.8</v>
      </c>
      <c r="M458" s="705">
        <v>94.8</v>
      </c>
      <c r="N458" s="671">
        <v>1</v>
      </c>
      <c r="O458" s="706">
        <v>0.5</v>
      </c>
      <c r="P458" s="705">
        <v>94.8</v>
      </c>
      <c r="Q458" s="682">
        <v>1</v>
      </c>
      <c r="R458" s="671">
        <v>1</v>
      </c>
      <c r="S458" s="682">
        <v>1</v>
      </c>
      <c r="T458" s="706">
        <v>0.5</v>
      </c>
      <c r="U458" s="242">
        <v>1</v>
      </c>
    </row>
    <row r="459" spans="1:21" ht="14.4" customHeight="1" x14ac:dyDescent="0.3">
      <c r="A459" s="680">
        <v>10</v>
      </c>
      <c r="B459" s="671" t="s">
        <v>551</v>
      </c>
      <c r="C459" s="671">
        <v>89301101</v>
      </c>
      <c r="D459" s="703" t="s">
        <v>4588</v>
      </c>
      <c r="E459" s="704" t="s">
        <v>2589</v>
      </c>
      <c r="F459" s="671" t="s">
        <v>2516</v>
      </c>
      <c r="G459" s="671" t="s">
        <v>2622</v>
      </c>
      <c r="H459" s="671" t="s">
        <v>550</v>
      </c>
      <c r="I459" s="671" t="s">
        <v>3140</v>
      </c>
      <c r="J459" s="671" t="s">
        <v>2623</v>
      </c>
      <c r="K459" s="671"/>
      <c r="L459" s="705">
        <v>0</v>
      </c>
      <c r="M459" s="705">
        <v>0</v>
      </c>
      <c r="N459" s="671">
        <v>1</v>
      </c>
      <c r="O459" s="706">
        <v>1</v>
      </c>
      <c r="P459" s="705"/>
      <c r="Q459" s="682"/>
      <c r="R459" s="671"/>
      <c r="S459" s="682">
        <v>0</v>
      </c>
      <c r="T459" s="706"/>
      <c r="U459" s="242">
        <v>0</v>
      </c>
    </row>
    <row r="460" spans="1:21" ht="14.4" customHeight="1" x14ac:dyDescent="0.3">
      <c r="A460" s="680">
        <v>10</v>
      </c>
      <c r="B460" s="671" t="s">
        <v>551</v>
      </c>
      <c r="C460" s="671">
        <v>89301101</v>
      </c>
      <c r="D460" s="703" t="s">
        <v>4588</v>
      </c>
      <c r="E460" s="704" t="s">
        <v>2589</v>
      </c>
      <c r="F460" s="671" t="s">
        <v>2517</v>
      </c>
      <c r="G460" s="671" t="s">
        <v>2687</v>
      </c>
      <c r="H460" s="671" t="s">
        <v>550</v>
      </c>
      <c r="I460" s="671" t="s">
        <v>2706</v>
      </c>
      <c r="J460" s="671" t="s">
        <v>2707</v>
      </c>
      <c r="K460" s="671" t="s">
        <v>2690</v>
      </c>
      <c r="L460" s="705">
        <v>400</v>
      </c>
      <c r="M460" s="705">
        <v>800</v>
      </c>
      <c r="N460" s="671">
        <v>2</v>
      </c>
      <c r="O460" s="706">
        <v>1</v>
      </c>
      <c r="P460" s="705">
        <v>800</v>
      </c>
      <c r="Q460" s="682">
        <v>1</v>
      </c>
      <c r="R460" s="671">
        <v>2</v>
      </c>
      <c r="S460" s="682">
        <v>1</v>
      </c>
      <c r="T460" s="706">
        <v>1</v>
      </c>
      <c r="U460" s="242">
        <v>1</v>
      </c>
    </row>
    <row r="461" spans="1:21" ht="14.4" customHeight="1" x14ac:dyDescent="0.3">
      <c r="A461" s="680">
        <v>10</v>
      </c>
      <c r="B461" s="671" t="s">
        <v>551</v>
      </c>
      <c r="C461" s="671">
        <v>89301101</v>
      </c>
      <c r="D461" s="703" t="s">
        <v>4588</v>
      </c>
      <c r="E461" s="704" t="s">
        <v>2589</v>
      </c>
      <c r="F461" s="671" t="s">
        <v>2517</v>
      </c>
      <c r="G461" s="671" t="s">
        <v>2687</v>
      </c>
      <c r="H461" s="671" t="s">
        <v>550</v>
      </c>
      <c r="I461" s="671" t="s">
        <v>2884</v>
      </c>
      <c r="J461" s="671" t="s">
        <v>2885</v>
      </c>
      <c r="K461" s="671" t="s">
        <v>2886</v>
      </c>
      <c r="L461" s="705">
        <v>1000</v>
      </c>
      <c r="M461" s="705">
        <v>1000</v>
      </c>
      <c r="N461" s="671">
        <v>1</v>
      </c>
      <c r="O461" s="706">
        <v>1</v>
      </c>
      <c r="P461" s="705"/>
      <c r="Q461" s="682">
        <v>0</v>
      </c>
      <c r="R461" s="671"/>
      <c r="S461" s="682">
        <v>0</v>
      </c>
      <c r="T461" s="706"/>
      <c r="U461" s="242">
        <v>0</v>
      </c>
    </row>
    <row r="462" spans="1:21" ht="14.4" customHeight="1" x14ac:dyDescent="0.3">
      <c r="A462" s="680">
        <v>10</v>
      </c>
      <c r="B462" s="671" t="s">
        <v>551</v>
      </c>
      <c r="C462" s="671">
        <v>89301101</v>
      </c>
      <c r="D462" s="703" t="s">
        <v>4588</v>
      </c>
      <c r="E462" s="704" t="s">
        <v>2589</v>
      </c>
      <c r="F462" s="671" t="s">
        <v>2517</v>
      </c>
      <c r="G462" s="671" t="s">
        <v>2994</v>
      </c>
      <c r="H462" s="671" t="s">
        <v>550</v>
      </c>
      <c r="I462" s="671" t="s">
        <v>2995</v>
      </c>
      <c r="J462" s="671" t="s">
        <v>2996</v>
      </c>
      <c r="K462" s="671" t="s">
        <v>2997</v>
      </c>
      <c r="L462" s="705">
        <v>500</v>
      </c>
      <c r="M462" s="705">
        <v>1500</v>
      </c>
      <c r="N462" s="671">
        <v>3</v>
      </c>
      <c r="O462" s="706">
        <v>3</v>
      </c>
      <c r="P462" s="705">
        <v>1500</v>
      </c>
      <c r="Q462" s="682">
        <v>1</v>
      </c>
      <c r="R462" s="671">
        <v>3</v>
      </c>
      <c r="S462" s="682">
        <v>1</v>
      </c>
      <c r="T462" s="706">
        <v>3</v>
      </c>
      <c r="U462" s="242">
        <v>1</v>
      </c>
    </row>
    <row r="463" spans="1:21" ht="14.4" customHeight="1" x14ac:dyDescent="0.3">
      <c r="A463" s="680">
        <v>10</v>
      </c>
      <c r="B463" s="671" t="s">
        <v>551</v>
      </c>
      <c r="C463" s="671">
        <v>89301101</v>
      </c>
      <c r="D463" s="703" t="s">
        <v>4588</v>
      </c>
      <c r="E463" s="704" t="s">
        <v>2591</v>
      </c>
      <c r="F463" s="671" t="s">
        <v>2515</v>
      </c>
      <c r="G463" s="671" t="s">
        <v>2625</v>
      </c>
      <c r="H463" s="671" t="s">
        <v>817</v>
      </c>
      <c r="I463" s="671" t="s">
        <v>928</v>
      </c>
      <c r="J463" s="671" t="s">
        <v>929</v>
      </c>
      <c r="K463" s="671" t="s">
        <v>930</v>
      </c>
      <c r="L463" s="705">
        <v>152.36000000000001</v>
      </c>
      <c r="M463" s="705">
        <v>152.36000000000001</v>
      </c>
      <c r="N463" s="671">
        <v>1</v>
      </c>
      <c r="O463" s="706">
        <v>0.5</v>
      </c>
      <c r="P463" s="705"/>
      <c r="Q463" s="682">
        <v>0</v>
      </c>
      <c r="R463" s="671"/>
      <c r="S463" s="682">
        <v>0</v>
      </c>
      <c r="T463" s="706"/>
      <c r="U463" s="242">
        <v>0</v>
      </c>
    </row>
    <row r="464" spans="1:21" ht="14.4" customHeight="1" x14ac:dyDescent="0.3">
      <c r="A464" s="680">
        <v>10</v>
      </c>
      <c r="B464" s="671" t="s">
        <v>551</v>
      </c>
      <c r="C464" s="671">
        <v>89301101</v>
      </c>
      <c r="D464" s="703" t="s">
        <v>4588</v>
      </c>
      <c r="E464" s="704" t="s">
        <v>2591</v>
      </c>
      <c r="F464" s="671" t="s">
        <v>2515</v>
      </c>
      <c r="G464" s="671" t="s">
        <v>2625</v>
      </c>
      <c r="H464" s="671" t="s">
        <v>550</v>
      </c>
      <c r="I464" s="671" t="s">
        <v>3141</v>
      </c>
      <c r="J464" s="671" t="s">
        <v>929</v>
      </c>
      <c r="K464" s="671" t="s">
        <v>3142</v>
      </c>
      <c r="L464" s="705">
        <v>0</v>
      </c>
      <c r="M464" s="705">
        <v>0</v>
      </c>
      <c r="N464" s="671">
        <v>1</v>
      </c>
      <c r="O464" s="706">
        <v>1</v>
      </c>
      <c r="P464" s="705"/>
      <c r="Q464" s="682"/>
      <c r="R464" s="671"/>
      <c r="S464" s="682">
        <v>0</v>
      </c>
      <c r="T464" s="706"/>
      <c r="U464" s="242">
        <v>0</v>
      </c>
    </row>
    <row r="465" spans="1:21" ht="14.4" customHeight="1" x14ac:dyDescent="0.3">
      <c r="A465" s="680">
        <v>10</v>
      </c>
      <c r="B465" s="671" t="s">
        <v>551</v>
      </c>
      <c r="C465" s="671">
        <v>89301101</v>
      </c>
      <c r="D465" s="703" t="s">
        <v>4588</v>
      </c>
      <c r="E465" s="704" t="s">
        <v>2591</v>
      </c>
      <c r="F465" s="671" t="s">
        <v>2515</v>
      </c>
      <c r="G465" s="671" t="s">
        <v>2855</v>
      </c>
      <c r="H465" s="671" t="s">
        <v>817</v>
      </c>
      <c r="I465" s="671" t="s">
        <v>2918</v>
      </c>
      <c r="J465" s="671" t="s">
        <v>939</v>
      </c>
      <c r="K465" s="671" t="s">
        <v>1360</v>
      </c>
      <c r="L465" s="705">
        <v>0</v>
      </c>
      <c r="M465" s="705">
        <v>0</v>
      </c>
      <c r="N465" s="671">
        <v>5</v>
      </c>
      <c r="O465" s="706">
        <v>5</v>
      </c>
      <c r="P465" s="705">
        <v>0</v>
      </c>
      <c r="Q465" s="682"/>
      <c r="R465" s="671">
        <v>1</v>
      </c>
      <c r="S465" s="682">
        <v>0.2</v>
      </c>
      <c r="T465" s="706">
        <v>1</v>
      </c>
      <c r="U465" s="242">
        <v>0.2</v>
      </c>
    </row>
    <row r="466" spans="1:21" ht="14.4" customHeight="1" x14ac:dyDescent="0.3">
      <c r="A466" s="680">
        <v>10</v>
      </c>
      <c r="B466" s="671" t="s">
        <v>551</v>
      </c>
      <c r="C466" s="671">
        <v>89301101</v>
      </c>
      <c r="D466" s="703" t="s">
        <v>4588</v>
      </c>
      <c r="E466" s="704" t="s">
        <v>2591</v>
      </c>
      <c r="F466" s="671" t="s">
        <v>2515</v>
      </c>
      <c r="G466" s="671" t="s">
        <v>2855</v>
      </c>
      <c r="H466" s="671" t="s">
        <v>817</v>
      </c>
      <c r="I466" s="671" t="s">
        <v>938</v>
      </c>
      <c r="J466" s="671" t="s">
        <v>939</v>
      </c>
      <c r="K466" s="671" t="s">
        <v>2422</v>
      </c>
      <c r="L466" s="705">
        <v>46.05</v>
      </c>
      <c r="M466" s="705">
        <v>138.14999999999998</v>
      </c>
      <c r="N466" s="671">
        <v>3</v>
      </c>
      <c r="O466" s="706">
        <v>2</v>
      </c>
      <c r="P466" s="705">
        <v>92.1</v>
      </c>
      <c r="Q466" s="682">
        <v>0.66666666666666674</v>
      </c>
      <c r="R466" s="671">
        <v>2</v>
      </c>
      <c r="S466" s="682">
        <v>0.66666666666666663</v>
      </c>
      <c r="T466" s="706">
        <v>1</v>
      </c>
      <c r="U466" s="242">
        <v>0.5</v>
      </c>
    </row>
    <row r="467" spans="1:21" ht="14.4" customHeight="1" x14ac:dyDescent="0.3">
      <c r="A467" s="680">
        <v>10</v>
      </c>
      <c r="B467" s="671" t="s">
        <v>551</v>
      </c>
      <c r="C467" s="671">
        <v>89301101</v>
      </c>
      <c r="D467" s="703" t="s">
        <v>4588</v>
      </c>
      <c r="E467" s="704" t="s">
        <v>2591</v>
      </c>
      <c r="F467" s="671" t="s">
        <v>2515</v>
      </c>
      <c r="G467" s="671" t="s">
        <v>2926</v>
      </c>
      <c r="H467" s="671" t="s">
        <v>550</v>
      </c>
      <c r="I467" s="671" t="s">
        <v>949</v>
      </c>
      <c r="J467" s="671" t="s">
        <v>3059</v>
      </c>
      <c r="K467" s="671" t="s">
        <v>2867</v>
      </c>
      <c r="L467" s="705">
        <v>14.2</v>
      </c>
      <c r="M467" s="705">
        <v>42.599999999999994</v>
      </c>
      <c r="N467" s="671">
        <v>3</v>
      </c>
      <c r="O467" s="706">
        <v>2.5</v>
      </c>
      <c r="P467" s="705">
        <v>28.4</v>
      </c>
      <c r="Q467" s="682">
        <v>0.66666666666666674</v>
      </c>
      <c r="R467" s="671">
        <v>2</v>
      </c>
      <c r="S467" s="682">
        <v>0.66666666666666663</v>
      </c>
      <c r="T467" s="706">
        <v>2</v>
      </c>
      <c r="U467" s="242">
        <v>0.8</v>
      </c>
    </row>
    <row r="468" spans="1:21" ht="14.4" customHeight="1" x14ac:dyDescent="0.3">
      <c r="A468" s="680">
        <v>10</v>
      </c>
      <c r="B468" s="671" t="s">
        <v>551</v>
      </c>
      <c r="C468" s="671">
        <v>89301101</v>
      </c>
      <c r="D468" s="703" t="s">
        <v>4588</v>
      </c>
      <c r="E468" s="704" t="s">
        <v>2591</v>
      </c>
      <c r="F468" s="671" t="s">
        <v>2515</v>
      </c>
      <c r="G468" s="671" t="s">
        <v>2926</v>
      </c>
      <c r="H468" s="671" t="s">
        <v>550</v>
      </c>
      <c r="I468" s="671" t="s">
        <v>1636</v>
      </c>
      <c r="J468" s="671" t="s">
        <v>3042</v>
      </c>
      <c r="K468" s="671" t="s">
        <v>3043</v>
      </c>
      <c r="L468" s="705">
        <v>94.89</v>
      </c>
      <c r="M468" s="705">
        <v>284.67</v>
      </c>
      <c r="N468" s="671">
        <v>3</v>
      </c>
      <c r="O468" s="706">
        <v>1.5</v>
      </c>
      <c r="P468" s="705">
        <v>189.78</v>
      </c>
      <c r="Q468" s="682">
        <v>0.66666666666666663</v>
      </c>
      <c r="R468" s="671">
        <v>2</v>
      </c>
      <c r="S468" s="682">
        <v>0.66666666666666663</v>
      </c>
      <c r="T468" s="706">
        <v>1</v>
      </c>
      <c r="U468" s="242">
        <v>0.66666666666666663</v>
      </c>
    </row>
    <row r="469" spans="1:21" ht="14.4" customHeight="1" x14ac:dyDescent="0.3">
      <c r="A469" s="680">
        <v>10</v>
      </c>
      <c r="B469" s="671" t="s">
        <v>551</v>
      </c>
      <c r="C469" s="671">
        <v>89301101</v>
      </c>
      <c r="D469" s="703" t="s">
        <v>4588</v>
      </c>
      <c r="E469" s="704" t="s">
        <v>2591</v>
      </c>
      <c r="F469" s="671" t="s">
        <v>2515</v>
      </c>
      <c r="G469" s="671" t="s">
        <v>3143</v>
      </c>
      <c r="H469" s="671" t="s">
        <v>550</v>
      </c>
      <c r="I469" s="671" t="s">
        <v>3144</v>
      </c>
      <c r="J469" s="671" t="s">
        <v>3145</v>
      </c>
      <c r="K469" s="671" t="s">
        <v>3146</v>
      </c>
      <c r="L469" s="705">
        <v>0</v>
      </c>
      <c r="M469" s="705">
        <v>0</v>
      </c>
      <c r="N469" s="671">
        <v>1</v>
      </c>
      <c r="O469" s="706">
        <v>0.5</v>
      </c>
      <c r="P469" s="705">
        <v>0</v>
      </c>
      <c r="Q469" s="682"/>
      <c r="R469" s="671">
        <v>1</v>
      </c>
      <c r="S469" s="682">
        <v>1</v>
      </c>
      <c r="T469" s="706">
        <v>0.5</v>
      </c>
      <c r="U469" s="242">
        <v>1</v>
      </c>
    </row>
    <row r="470" spans="1:21" ht="14.4" customHeight="1" x14ac:dyDescent="0.3">
      <c r="A470" s="680">
        <v>10</v>
      </c>
      <c r="B470" s="671" t="s">
        <v>551</v>
      </c>
      <c r="C470" s="671">
        <v>89301101</v>
      </c>
      <c r="D470" s="703" t="s">
        <v>4588</v>
      </c>
      <c r="E470" s="704" t="s">
        <v>2591</v>
      </c>
      <c r="F470" s="671" t="s">
        <v>2515</v>
      </c>
      <c r="G470" s="671" t="s">
        <v>2936</v>
      </c>
      <c r="H470" s="671" t="s">
        <v>817</v>
      </c>
      <c r="I470" s="671" t="s">
        <v>839</v>
      </c>
      <c r="J470" s="671" t="s">
        <v>840</v>
      </c>
      <c r="K470" s="671" t="s">
        <v>2432</v>
      </c>
      <c r="L470" s="705">
        <v>333.26</v>
      </c>
      <c r="M470" s="705">
        <v>1333.04</v>
      </c>
      <c r="N470" s="671">
        <v>4</v>
      </c>
      <c r="O470" s="706">
        <v>3</v>
      </c>
      <c r="P470" s="705">
        <v>666.52</v>
      </c>
      <c r="Q470" s="682">
        <v>0.5</v>
      </c>
      <c r="R470" s="671">
        <v>2</v>
      </c>
      <c r="S470" s="682">
        <v>0.5</v>
      </c>
      <c r="T470" s="706">
        <v>2</v>
      </c>
      <c r="U470" s="242">
        <v>0.66666666666666663</v>
      </c>
    </row>
    <row r="471" spans="1:21" ht="14.4" customHeight="1" x14ac:dyDescent="0.3">
      <c r="A471" s="680">
        <v>10</v>
      </c>
      <c r="B471" s="671" t="s">
        <v>551</v>
      </c>
      <c r="C471" s="671">
        <v>89301101</v>
      </c>
      <c r="D471" s="703" t="s">
        <v>4588</v>
      </c>
      <c r="E471" s="704" t="s">
        <v>2591</v>
      </c>
      <c r="F471" s="671" t="s">
        <v>2515</v>
      </c>
      <c r="G471" s="671" t="s">
        <v>3147</v>
      </c>
      <c r="H471" s="671" t="s">
        <v>550</v>
      </c>
      <c r="I471" s="671" t="s">
        <v>3148</v>
      </c>
      <c r="J471" s="671" t="s">
        <v>3149</v>
      </c>
      <c r="K471" s="671" t="s">
        <v>3150</v>
      </c>
      <c r="L471" s="705">
        <v>0</v>
      </c>
      <c r="M471" s="705">
        <v>0</v>
      </c>
      <c r="N471" s="671">
        <v>1</v>
      </c>
      <c r="O471" s="706">
        <v>0.5</v>
      </c>
      <c r="P471" s="705"/>
      <c r="Q471" s="682"/>
      <c r="R471" s="671"/>
      <c r="S471" s="682">
        <v>0</v>
      </c>
      <c r="T471" s="706"/>
      <c r="U471" s="242">
        <v>0</v>
      </c>
    </row>
    <row r="472" spans="1:21" ht="14.4" customHeight="1" x14ac:dyDescent="0.3">
      <c r="A472" s="680">
        <v>10</v>
      </c>
      <c r="B472" s="671" t="s">
        <v>551</v>
      </c>
      <c r="C472" s="671">
        <v>89301101</v>
      </c>
      <c r="D472" s="703" t="s">
        <v>4588</v>
      </c>
      <c r="E472" s="704" t="s">
        <v>2591</v>
      </c>
      <c r="F472" s="671" t="s">
        <v>2515</v>
      </c>
      <c r="G472" s="671" t="s">
        <v>3151</v>
      </c>
      <c r="H472" s="671" t="s">
        <v>550</v>
      </c>
      <c r="I472" s="671" t="s">
        <v>3152</v>
      </c>
      <c r="J472" s="671" t="s">
        <v>3153</v>
      </c>
      <c r="K472" s="671" t="s">
        <v>2146</v>
      </c>
      <c r="L472" s="705">
        <v>0</v>
      </c>
      <c r="M472" s="705">
        <v>0</v>
      </c>
      <c r="N472" s="671">
        <v>1</v>
      </c>
      <c r="O472" s="706">
        <v>0.5</v>
      </c>
      <c r="P472" s="705"/>
      <c r="Q472" s="682"/>
      <c r="R472" s="671"/>
      <c r="S472" s="682">
        <v>0</v>
      </c>
      <c r="T472" s="706"/>
      <c r="U472" s="242">
        <v>0</v>
      </c>
    </row>
    <row r="473" spans="1:21" ht="14.4" customHeight="1" x14ac:dyDescent="0.3">
      <c r="A473" s="680">
        <v>10</v>
      </c>
      <c r="B473" s="671" t="s">
        <v>551</v>
      </c>
      <c r="C473" s="671">
        <v>89301101</v>
      </c>
      <c r="D473" s="703" t="s">
        <v>4588</v>
      </c>
      <c r="E473" s="704" t="s">
        <v>2591</v>
      </c>
      <c r="F473" s="671" t="s">
        <v>2515</v>
      </c>
      <c r="G473" s="671" t="s">
        <v>2947</v>
      </c>
      <c r="H473" s="671" t="s">
        <v>817</v>
      </c>
      <c r="I473" s="671" t="s">
        <v>2327</v>
      </c>
      <c r="J473" s="671" t="s">
        <v>2428</v>
      </c>
      <c r="K473" s="671" t="s">
        <v>2489</v>
      </c>
      <c r="L473" s="705">
        <v>41.3</v>
      </c>
      <c r="M473" s="705">
        <v>82.6</v>
      </c>
      <c r="N473" s="671">
        <v>2</v>
      </c>
      <c r="O473" s="706">
        <v>2</v>
      </c>
      <c r="P473" s="705">
        <v>82.6</v>
      </c>
      <c r="Q473" s="682">
        <v>1</v>
      </c>
      <c r="R473" s="671">
        <v>2</v>
      </c>
      <c r="S473" s="682">
        <v>1</v>
      </c>
      <c r="T473" s="706">
        <v>2</v>
      </c>
      <c r="U473" s="242">
        <v>1</v>
      </c>
    </row>
    <row r="474" spans="1:21" ht="14.4" customHeight="1" x14ac:dyDescent="0.3">
      <c r="A474" s="680">
        <v>10</v>
      </c>
      <c r="B474" s="671" t="s">
        <v>551</v>
      </c>
      <c r="C474" s="671">
        <v>89301101</v>
      </c>
      <c r="D474" s="703" t="s">
        <v>4588</v>
      </c>
      <c r="E474" s="704" t="s">
        <v>2591</v>
      </c>
      <c r="F474" s="671" t="s">
        <v>2515</v>
      </c>
      <c r="G474" s="671" t="s">
        <v>3046</v>
      </c>
      <c r="H474" s="671" t="s">
        <v>817</v>
      </c>
      <c r="I474" s="671" t="s">
        <v>3112</v>
      </c>
      <c r="J474" s="671" t="s">
        <v>2288</v>
      </c>
      <c r="K474" s="671" t="s">
        <v>3113</v>
      </c>
      <c r="L474" s="705">
        <v>80.47</v>
      </c>
      <c r="M474" s="705">
        <v>80.47</v>
      </c>
      <c r="N474" s="671">
        <v>1</v>
      </c>
      <c r="O474" s="706">
        <v>0.5</v>
      </c>
      <c r="P474" s="705">
        <v>80.47</v>
      </c>
      <c r="Q474" s="682">
        <v>1</v>
      </c>
      <c r="R474" s="671">
        <v>1</v>
      </c>
      <c r="S474" s="682">
        <v>1</v>
      </c>
      <c r="T474" s="706">
        <v>0.5</v>
      </c>
      <c r="U474" s="242">
        <v>1</v>
      </c>
    </row>
    <row r="475" spans="1:21" ht="14.4" customHeight="1" x14ac:dyDescent="0.3">
      <c r="A475" s="680">
        <v>10</v>
      </c>
      <c r="B475" s="671" t="s">
        <v>551</v>
      </c>
      <c r="C475" s="671">
        <v>89301101</v>
      </c>
      <c r="D475" s="703" t="s">
        <v>4588</v>
      </c>
      <c r="E475" s="704" t="s">
        <v>2591</v>
      </c>
      <c r="F475" s="671" t="s">
        <v>2515</v>
      </c>
      <c r="G475" s="671" t="s">
        <v>2746</v>
      </c>
      <c r="H475" s="671" t="s">
        <v>550</v>
      </c>
      <c r="I475" s="671" t="s">
        <v>2747</v>
      </c>
      <c r="J475" s="671" t="s">
        <v>2748</v>
      </c>
      <c r="K475" s="671" t="s">
        <v>1235</v>
      </c>
      <c r="L475" s="705">
        <v>314.89999999999998</v>
      </c>
      <c r="M475" s="705">
        <v>314.89999999999998</v>
      </c>
      <c r="N475" s="671">
        <v>1</v>
      </c>
      <c r="O475" s="706">
        <v>1</v>
      </c>
      <c r="P475" s="705">
        <v>314.89999999999998</v>
      </c>
      <c r="Q475" s="682">
        <v>1</v>
      </c>
      <c r="R475" s="671">
        <v>1</v>
      </c>
      <c r="S475" s="682">
        <v>1</v>
      </c>
      <c r="T475" s="706">
        <v>1</v>
      </c>
      <c r="U475" s="242">
        <v>1</v>
      </c>
    </row>
    <row r="476" spans="1:21" ht="14.4" customHeight="1" x14ac:dyDescent="0.3">
      <c r="A476" s="680">
        <v>10</v>
      </c>
      <c r="B476" s="671" t="s">
        <v>551</v>
      </c>
      <c r="C476" s="671">
        <v>89301101</v>
      </c>
      <c r="D476" s="703" t="s">
        <v>4588</v>
      </c>
      <c r="E476" s="704" t="s">
        <v>2591</v>
      </c>
      <c r="F476" s="671" t="s">
        <v>2515</v>
      </c>
      <c r="G476" s="671" t="s">
        <v>2968</v>
      </c>
      <c r="H476" s="671" t="s">
        <v>817</v>
      </c>
      <c r="I476" s="671" t="s">
        <v>3154</v>
      </c>
      <c r="J476" s="671" t="s">
        <v>3155</v>
      </c>
      <c r="K476" s="671" t="s">
        <v>1162</v>
      </c>
      <c r="L476" s="705">
        <v>65.81</v>
      </c>
      <c r="M476" s="705">
        <v>329.05</v>
      </c>
      <c r="N476" s="671">
        <v>5</v>
      </c>
      <c r="O476" s="706">
        <v>1</v>
      </c>
      <c r="P476" s="705">
        <v>329.05</v>
      </c>
      <c r="Q476" s="682">
        <v>1</v>
      </c>
      <c r="R476" s="671">
        <v>5</v>
      </c>
      <c r="S476" s="682">
        <v>1</v>
      </c>
      <c r="T476" s="706">
        <v>1</v>
      </c>
      <c r="U476" s="242">
        <v>1</v>
      </c>
    </row>
    <row r="477" spans="1:21" ht="14.4" customHeight="1" x14ac:dyDescent="0.3">
      <c r="A477" s="680">
        <v>10</v>
      </c>
      <c r="B477" s="671" t="s">
        <v>551</v>
      </c>
      <c r="C477" s="671">
        <v>89301101</v>
      </c>
      <c r="D477" s="703" t="s">
        <v>4588</v>
      </c>
      <c r="E477" s="704" t="s">
        <v>2591</v>
      </c>
      <c r="F477" s="671" t="s">
        <v>2515</v>
      </c>
      <c r="G477" s="671" t="s">
        <v>3099</v>
      </c>
      <c r="H477" s="671" t="s">
        <v>817</v>
      </c>
      <c r="I477" s="671" t="s">
        <v>1145</v>
      </c>
      <c r="J477" s="671" t="s">
        <v>1146</v>
      </c>
      <c r="K477" s="671" t="s">
        <v>2448</v>
      </c>
      <c r="L477" s="705">
        <v>94.8</v>
      </c>
      <c r="M477" s="705">
        <v>189.6</v>
      </c>
      <c r="N477" s="671">
        <v>2</v>
      </c>
      <c r="O477" s="706">
        <v>1.5</v>
      </c>
      <c r="P477" s="705">
        <v>94.8</v>
      </c>
      <c r="Q477" s="682">
        <v>0.5</v>
      </c>
      <c r="R477" s="671">
        <v>1</v>
      </c>
      <c r="S477" s="682">
        <v>0.5</v>
      </c>
      <c r="T477" s="706">
        <v>1</v>
      </c>
      <c r="U477" s="242">
        <v>0.66666666666666663</v>
      </c>
    </row>
    <row r="478" spans="1:21" ht="14.4" customHeight="1" x14ac:dyDescent="0.3">
      <c r="A478" s="680">
        <v>10</v>
      </c>
      <c r="B478" s="671" t="s">
        <v>551</v>
      </c>
      <c r="C478" s="671">
        <v>89301101</v>
      </c>
      <c r="D478" s="703" t="s">
        <v>4588</v>
      </c>
      <c r="E478" s="704" t="s">
        <v>2591</v>
      </c>
      <c r="F478" s="671" t="s">
        <v>2515</v>
      </c>
      <c r="G478" s="671" t="s">
        <v>3099</v>
      </c>
      <c r="H478" s="671" t="s">
        <v>817</v>
      </c>
      <c r="I478" s="671" t="s">
        <v>823</v>
      </c>
      <c r="J478" s="671" t="s">
        <v>824</v>
      </c>
      <c r="K478" s="671" t="s">
        <v>825</v>
      </c>
      <c r="L478" s="705">
        <v>30.33</v>
      </c>
      <c r="M478" s="705">
        <v>30.33</v>
      </c>
      <c r="N478" s="671">
        <v>1</v>
      </c>
      <c r="O478" s="706">
        <v>0.5</v>
      </c>
      <c r="P478" s="705">
        <v>30.33</v>
      </c>
      <c r="Q478" s="682">
        <v>1</v>
      </c>
      <c r="R478" s="671">
        <v>1</v>
      </c>
      <c r="S478" s="682">
        <v>1</v>
      </c>
      <c r="T478" s="706">
        <v>0.5</v>
      </c>
      <c r="U478" s="242">
        <v>1</v>
      </c>
    </row>
    <row r="479" spans="1:21" ht="14.4" customHeight="1" x14ac:dyDescent="0.3">
      <c r="A479" s="680">
        <v>10</v>
      </c>
      <c r="B479" s="671" t="s">
        <v>551</v>
      </c>
      <c r="C479" s="671">
        <v>89301101</v>
      </c>
      <c r="D479" s="703" t="s">
        <v>4588</v>
      </c>
      <c r="E479" s="704" t="s">
        <v>2591</v>
      </c>
      <c r="F479" s="671" t="s">
        <v>2515</v>
      </c>
      <c r="G479" s="671" t="s">
        <v>3156</v>
      </c>
      <c r="H479" s="671" t="s">
        <v>550</v>
      </c>
      <c r="I479" s="671" t="s">
        <v>3157</v>
      </c>
      <c r="J479" s="671" t="s">
        <v>3158</v>
      </c>
      <c r="K479" s="671" t="s">
        <v>3159</v>
      </c>
      <c r="L479" s="705">
        <v>0</v>
      </c>
      <c r="M479" s="705">
        <v>0</v>
      </c>
      <c r="N479" s="671">
        <v>1</v>
      </c>
      <c r="O479" s="706">
        <v>1</v>
      </c>
      <c r="P479" s="705"/>
      <c r="Q479" s="682"/>
      <c r="R479" s="671"/>
      <c r="S479" s="682">
        <v>0</v>
      </c>
      <c r="T479" s="706"/>
      <c r="U479" s="242">
        <v>0</v>
      </c>
    </row>
    <row r="480" spans="1:21" ht="14.4" customHeight="1" x14ac:dyDescent="0.3">
      <c r="A480" s="680">
        <v>10</v>
      </c>
      <c r="B480" s="671" t="s">
        <v>551</v>
      </c>
      <c r="C480" s="671">
        <v>89301101</v>
      </c>
      <c r="D480" s="703" t="s">
        <v>4588</v>
      </c>
      <c r="E480" s="704" t="s">
        <v>2591</v>
      </c>
      <c r="F480" s="671" t="s">
        <v>2515</v>
      </c>
      <c r="G480" s="671" t="s">
        <v>2749</v>
      </c>
      <c r="H480" s="671" t="s">
        <v>550</v>
      </c>
      <c r="I480" s="671" t="s">
        <v>912</v>
      </c>
      <c r="J480" s="671" t="s">
        <v>913</v>
      </c>
      <c r="K480" s="671" t="s">
        <v>2991</v>
      </c>
      <c r="L480" s="705">
        <v>13.38</v>
      </c>
      <c r="M480" s="705">
        <v>13.38</v>
      </c>
      <c r="N480" s="671">
        <v>1</v>
      </c>
      <c r="O480" s="706">
        <v>0.5</v>
      </c>
      <c r="P480" s="705">
        <v>13.38</v>
      </c>
      <c r="Q480" s="682">
        <v>1</v>
      </c>
      <c r="R480" s="671">
        <v>1</v>
      </c>
      <c r="S480" s="682">
        <v>1</v>
      </c>
      <c r="T480" s="706">
        <v>0.5</v>
      </c>
      <c r="U480" s="242">
        <v>1</v>
      </c>
    </row>
    <row r="481" spans="1:21" ht="14.4" customHeight="1" x14ac:dyDescent="0.3">
      <c r="A481" s="680">
        <v>10</v>
      </c>
      <c r="B481" s="671" t="s">
        <v>551</v>
      </c>
      <c r="C481" s="671">
        <v>89301101</v>
      </c>
      <c r="D481" s="703" t="s">
        <v>4588</v>
      </c>
      <c r="E481" s="704" t="s">
        <v>2591</v>
      </c>
      <c r="F481" s="671" t="s">
        <v>2515</v>
      </c>
      <c r="G481" s="671" t="s">
        <v>3100</v>
      </c>
      <c r="H481" s="671" t="s">
        <v>550</v>
      </c>
      <c r="I481" s="671" t="s">
        <v>1404</v>
      </c>
      <c r="J481" s="671" t="s">
        <v>3101</v>
      </c>
      <c r="K481" s="671" t="s">
        <v>3102</v>
      </c>
      <c r="L481" s="705">
        <v>49.81</v>
      </c>
      <c r="M481" s="705">
        <v>49.81</v>
      </c>
      <c r="N481" s="671">
        <v>1</v>
      </c>
      <c r="O481" s="706">
        <v>1</v>
      </c>
      <c r="P481" s="705"/>
      <c r="Q481" s="682">
        <v>0</v>
      </c>
      <c r="R481" s="671"/>
      <c r="S481" s="682">
        <v>0</v>
      </c>
      <c r="T481" s="706"/>
      <c r="U481" s="242">
        <v>0</v>
      </c>
    </row>
    <row r="482" spans="1:21" ht="14.4" customHeight="1" x14ac:dyDescent="0.3">
      <c r="A482" s="680">
        <v>10</v>
      </c>
      <c r="B482" s="671" t="s">
        <v>551</v>
      </c>
      <c r="C482" s="671">
        <v>89301101</v>
      </c>
      <c r="D482" s="703" t="s">
        <v>4588</v>
      </c>
      <c r="E482" s="704" t="s">
        <v>2591</v>
      </c>
      <c r="F482" s="671" t="s">
        <v>2516</v>
      </c>
      <c r="G482" s="671" t="s">
        <v>2622</v>
      </c>
      <c r="H482" s="671" t="s">
        <v>550</v>
      </c>
      <c r="I482" s="671" t="s">
        <v>730</v>
      </c>
      <c r="J482" s="671" t="s">
        <v>2623</v>
      </c>
      <c r="K482" s="671"/>
      <c r="L482" s="705">
        <v>0</v>
      </c>
      <c r="M482" s="705">
        <v>0</v>
      </c>
      <c r="N482" s="671">
        <v>3</v>
      </c>
      <c r="O482" s="706">
        <v>3</v>
      </c>
      <c r="P482" s="705">
        <v>0</v>
      </c>
      <c r="Q482" s="682"/>
      <c r="R482" s="671">
        <v>1</v>
      </c>
      <c r="S482" s="682">
        <v>0.33333333333333331</v>
      </c>
      <c r="T482" s="706">
        <v>1</v>
      </c>
      <c r="U482" s="242">
        <v>0.33333333333333331</v>
      </c>
    </row>
    <row r="483" spans="1:21" ht="14.4" customHeight="1" x14ac:dyDescent="0.3">
      <c r="A483" s="680">
        <v>10</v>
      </c>
      <c r="B483" s="671" t="s">
        <v>551</v>
      </c>
      <c r="C483" s="671">
        <v>89301101</v>
      </c>
      <c r="D483" s="703" t="s">
        <v>4588</v>
      </c>
      <c r="E483" s="704" t="s">
        <v>2591</v>
      </c>
      <c r="F483" s="671" t="s">
        <v>2516</v>
      </c>
      <c r="G483" s="671" t="s">
        <v>2622</v>
      </c>
      <c r="H483" s="671" t="s">
        <v>550</v>
      </c>
      <c r="I483" s="671" t="s">
        <v>3160</v>
      </c>
      <c r="J483" s="671" t="s">
        <v>2623</v>
      </c>
      <c r="K483" s="671"/>
      <c r="L483" s="705">
        <v>0</v>
      </c>
      <c r="M483" s="705">
        <v>0</v>
      </c>
      <c r="N483" s="671">
        <v>1</v>
      </c>
      <c r="O483" s="706">
        <v>1</v>
      </c>
      <c r="P483" s="705"/>
      <c r="Q483" s="682"/>
      <c r="R483" s="671"/>
      <c r="S483" s="682">
        <v>0</v>
      </c>
      <c r="T483" s="706"/>
      <c r="U483" s="242">
        <v>0</v>
      </c>
    </row>
    <row r="484" spans="1:21" ht="14.4" customHeight="1" x14ac:dyDescent="0.3">
      <c r="A484" s="680">
        <v>10</v>
      </c>
      <c r="B484" s="671" t="s">
        <v>551</v>
      </c>
      <c r="C484" s="671">
        <v>89301101</v>
      </c>
      <c r="D484" s="703" t="s">
        <v>4588</v>
      </c>
      <c r="E484" s="704" t="s">
        <v>2591</v>
      </c>
      <c r="F484" s="671" t="s">
        <v>2517</v>
      </c>
      <c r="G484" s="671" t="s">
        <v>2994</v>
      </c>
      <c r="H484" s="671" t="s">
        <v>550</v>
      </c>
      <c r="I484" s="671" t="s">
        <v>2995</v>
      </c>
      <c r="J484" s="671" t="s">
        <v>2996</v>
      </c>
      <c r="K484" s="671" t="s">
        <v>2997</v>
      </c>
      <c r="L484" s="705">
        <v>500</v>
      </c>
      <c r="M484" s="705">
        <v>500</v>
      </c>
      <c r="N484" s="671">
        <v>1</v>
      </c>
      <c r="O484" s="706">
        <v>1</v>
      </c>
      <c r="P484" s="705">
        <v>500</v>
      </c>
      <c r="Q484" s="682">
        <v>1</v>
      </c>
      <c r="R484" s="671">
        <v>1</v>
      </c>
      <c r="S484" s="682">
        <v>1</v>
      </c>
      <c r="T484" s="706">
        <v>1</v>
      </c>
      <c r="U484" s="242">
        <v>1</v>
      </c>
    </row>
    <row r="485" spans="1:21" ht="14.4" customHeight="1" x14ac:dyDescent="0.3">
      <c r="A485" s="680">
        <v>10</v>
      </c>
      <c r="B485" s="671" t="s">
        <v>551</v>
      </c>
      <c r="C485" s="671">
        <v>89301101</v>
      </c>
      <c r="D485" s="703" t="s">
        <v>4588</v>
      </c>
      <c r="E485" s="704" t="s">
        <v>2592</v>
      </c>
      <c r="F485" s="671" t="s">
        <v>2515</v>
      </c>
      <c r="G485" s="671" t="s">
        <v>2625</v>
      </c>
      <c r="H485" s="671" t="s">
        <v>817</v>
      </c>
      <c r="I485" s="671" t="s">
        <v>928</v>
      </c>
      <c r="J485" s="671" t="s">
        <v>929</v>
      </c>
      <c r="K485" s="671" t="s">
        <v>930</v>
      </c>
      <c r="L485" s="705">
        <v>152.36000000000001</v>
      </c>
      <c r="M485" s="705">
        <v>152.36000000000001</v>
      </c>
      <c r="N485" s="671">
        <v>1</v>
      </c>
      <c r="O485" s="706">
        <v>1</v>
      </c>
      <c r="P485" s="705">
        <v>152.36000000000001</v>
      </c>
      <c r="Q485" s="682">
        <v>1</v>
      </c>
      <c r="R485" s="671">
        <v>1</v>
      </c>
      <c r="S485" s="682">
        <v>1</v>
      </c>
      <c r="T485" s="706">
        <v>1</v>
      </c>
      <c r="U485" s="242">
        <v>1</v>
      </c>
    </row>
    <row r="486" spans="1:21" ht="14.4" customHeight="1" x14ac:dyDescent="0.3">
      <c r="A486" s="680">
        <v>10</v>
      </c>
      <c r="B486" s="671" t="s">
        <v>551</v>
      </c>
      <c r="C486" s="671">
        <v>89301101</v>
      </c>
      <c r="D486" s="703" t="s">
        <v>4588</v>
      </c>
      <c r="E486" s="704" t="s">
        <v>2592</v>
      </c>
      <c r="F486" s="671" t="s">
        <v>2515</v>
      </c>
      <c r="G486" s="671" t="s">
        <v>2855</v>
      </c>
      <c r="H486" s="671" t="s">
        <v>817</v>
      </c>
      <c r="I486" s="671" t="s">
        <v>2918</v>
      </c>
      <c r="J486" s="671" t="s">
        <v>939</v>
      </c>
      <c r="K486" s="671" t="s">
        <v>1360</v>
      </c>
      <c r="L486" s="705">
        <v>0</v>
      </c>
      <c r="M486" s="705">
        <v>0</v>
      </c>
      <c r="N486" s="671">
        <v>1</v>
      </c>
      <c r="O486" s="706">
        <v>1</v>
      </c>
      <c r="P486" s="705"/>
      <c r="Q486" s="682"/>
      <c r="R486" s="671"/>
      <c r="S486" s="682">
        <v>0</v>
      </c>
      <c r="T486" s="706"/>
      <c r="U486" s="242">
        <v>0</v>
      </c>
    </row>
    <row r="487" spans="1:21" ht="14.4" customHeight="1" x14ac:dyDescent="0.3">
      <c r="A487" s="680">
        <v>10</v>
      </c>
      <c r="B487" s="671" t="s">
        <v>551</v>
      </c>
      <c r="C487" s="671">
        <v>89301101</v>
      </c>
      <c r="D487" s="703" t="s">
        <v>4588</v>
      </c>
      <c r="E487" s="704" t="s">
        <v>2592</v>
      </c>
      <c r="F487" s="671" t="s">
        <v>2515</v>
      </c>
      <c r="G487" s="671" t="s">
        <v>2855</v>
      </c>
      <c r="H487" s="671" t="s">
        <v>817</v>
      </c>
      <c r="I487" s="671" t="s">
        <v>938</v>
      </c>
      <c r="J487" s="671" t="s">
        <v>939</v>
      </c>
      <c r="K487" s="671" t="s">
        <v>2422</v>
      </c>
      <c r="L487" s="705">
        <v>46.05</v>
      </c>
      <c r="M487" s="705">
        <v>46.05</v>
      </c>
      <c r="N487" s="671">
        <v>1</v>
      </c>
      <c r="O487" s="706">
        <v>1</v>
      </c>
      <c r="P487" s="705"/>
      <c r="Q487" s="682">
        <v>0</v>
      </c>
      <c r="R487" s="671"/>
      <c r="S487" s="682">
        <v>0</v>
      </c>
      <c r="T487" s="706"/>
      <c r="U487" s="242">
        <v>0</v>
      </c>
    </row>
    <row r="488" spans="1:21" ht="14.4" customHeight="1" x14ac:dyDescent="0.3">
      <c r="A488" s="680">
        <v>10</v>
      </c>
      <c r="B488" s="671" t="s">
        <v>551</v>
      </c>
      <c r="C488" s="671">
        <v>89301101</v>
      </c>
      <c r="D488" s="703" t="s">
        <v>4588</v>
      </c>
      <c r="E488" s="704" t="s">
        <v>2592</v>
      </c>
      <c r="F488" s="671" t="s">
        <v>2515</v>
      </c>
      <c r="G488" s="671" t="s">
        <v>2855</v>
      </c>
      <c r="H488" s="671" t="s">
        <v>817</v>
      </c>
      <c r="I488" s="671" t="s">
        <v>1515</v>
      </c>
      <c r="J488" s="671" t="s">
        <v>1516</v>
      </c>
      <c r="K488" s="671" t="s">
        <v>2456</v>
      </c>
      <c r="L488" s="705">
        <v>138.16</v>
      </c>
      <c r="M488" s="705">
        <v>276.32</v>
      </c>
      <c r="N488" s="671">
        <v>2</v>
      </c>
      <c r="O488" s="706">
        <v>0.5</v>
      </c>
      <c r="P488" s="705">
        <v>276.32</v>
      </c>
      <c r="Q488" s="682">
        <v>1</v>
      </c>
      <c r="R488" s="671">
        <v>2</v>
      </c>
      <c r="S488" s="682">
        <v>1</v>
      </c>
      <c r="T488" s="706">
        <v>0.5</v>
      </c>
      <c r="U488" s="242">
        <v>1</v>
      </c>
    </row>
    <row r="489" spans="1:21" ht="14.4" customHeight="1" x14ac:dyDescent="0.3">
      <c r="A489" s="680">
        <v>10</v>
      </c>
      <c r="B489" s="671" t="s">
        <v>551</v>
      </c>
      <c r="C489" s="671">
        <v>89301101</v>
      </c>
      <c r="D489" s="703" t="s">
        <v>4588</v>
      </c>
      <c r="E489" s="704" t="s">
        <v>2592</v>
      </c>
      <c r="F489" s="671" t="s">
        <v>2515</v>
      </c>
      <c r="G489" s="671" t="s">
        <v>2926</v>
      </c>
      <c r="H489" s="671" t="s">
        <v>550</v>
      </c>
      <c r="I489" s="671" t="s">
        <v>949</v>
      </c>
      <c r="J489" s="671" t="s">
        <v>3059</v>
      </c>
      <c r="K489" s="671" t="s">
        <v>2867</v>
      </c>
      <c r="L489" s="705">
        <v>14.2</v>
      </c>
      <c r="M489" s="705">
        <v>14.2</v>
      </c>
      <c r="N489" s="671">
        <v>1</v>
      </c>
      <c r="O489" s="706">
        <v>0.5</v>
      </c>
      <c r="P489" s="705"/>
      <c r="Q489" s="682">
        <v>0</v>
      </c>
      <c r="R489" s="671"/>
      <c r="S489" s="682">
        <v>0</v>
      </c>
      <c r="T489" s="706"/>
      <c r="U489" s="242">
        <v>0</v>
      </c>
    </row>
    <row r="490" spans="1:21" ht="14.4" customHeight="1" x14ac:dyDescent="0.3">
      <c r="A490" s="680">
        <v>10</v>
      </c>
      <c r="B490" s="671" t="s">
        <v>551</v>
      </c>
      <c r="C490" s="671">
        <v>89301101</v>
      </c>
      <c r="D490" s="703" t="s">
        <v>4588</v>
      </c>
      <c r="E490" s="704" t="s">
        <v>2592</v>
      </c>
      <c r="F490" s="671" t="s">
        <v>2515</v>
      </c>
      <c r="G490" s="671" t="s">
        <v>2926</v>
      </c>
      <c r="H490" s="671" t="s">
        <v>550</v>
      </c>
      <c r="I490" s="671" t="s">
        <v>1636</v>
      </c>
      <c r="J490" s="671" t="s">
        <v>3042</v>
      </c>
      <c r="K490" s="671" t="s">
        <v>3043</v>
      </c>
      <c r="L490" s="705">
        <v>94.89</v>
      </c>
      <c r="M490" s="705">
        <v>94.89</v>
      </c>
      <c r="N490" s="671">
        <v>1</v>
      </c>
      <c r="O490" s="706">
        <v>0.5</v>
      </c>
      <c r="P490" s="705"/>
      <c r="Q490" s="682">
        <v>0</v>
      </c>
      <c r="R490" s="671"/>
      <c r="S490" s="682">
        <v>0</v>
      </c>
      <c r="T490" s="706"/>
      <c r="U490" s="242">
        <v>0</v>
      </c>
    </row>
    <row r="491" spans="1:21" ht="14.4" customHeight="1" x14ac:dyDescent="0.3">
      <c r="A491" s="680">
        <v>10</v>
      </c>
      <c r="B491" s="671" t="s">
        <v>551</v>
      </c>
      <c r="C491" s="671">
        <v>89301101</v>
      </c>
      <c r="D491" s="703" t="s">
        <v>4588</v>
      </c>
      <c r="E491" s="704" t="s">
        <v>2592</v>
      </c>
      <c r="F491" s="671" t="s">
        <v>2515</v>
      </c>
      <c r="G491" s="671" t="s">
        <v>2926</v>
      </c>
      <c r="H491" s="671" t="s">
        <v>550</v>
      </c>
      <c r="I491" s="671" t="s">
        <v>2927</v>
      </c>
      <c r="J491" s="671" t="s">
        <v>2928</v>
      </c>
      <c r="K491" s="671" t="s">
        <v>2929</v>
      </c>
      <c r="L491" s="705">
        <v>189.78</v>
      </c>
      <c r="M491" s="705">
        <v>189.78</v>
      </c>
      <c r="N491" s="671">
        <v>1</v>
      </c>
      <c r="O491" s="706">
        <v>1</v>
      </c>
      <c r="P491" s="705"/>
      <c r="Q491" s="682">
        <v>0</v>
      </c>
      <c r="R491" s="671"/>
      <c r="S491" s="682">
        <v>0</v>
      </c>
      <c r="T491" s="706"/>
      <c r="U491" s="242">
        <v>0</v>
      </c>
    </row>
    <row r="492" spans="1:21" ht="14.4" customHeight="1" x14ac:dyDescent="0.3">
      <c r="A492" s="680">
        <v>10</v>
      </c>
      <c r="B492" s="671" t="s">
        <v>551</v>
      </c>
      <c r="C492" s="671">
        <v>89301101</v>
      </c>
      <c r="D492" s="703" t="s">
        <v>4588</v>
      </c>
      <c r="E492" s="704" t="s">
        <v>2592</v>
      </c>
      <c r="F492" s="671" t="s">
        <v>2515</v>
      </c>
      <c r="G492" s="671" t="s">
        <v>2930</v>
      </c>
      <c r="H492" s="671" t="s">
        <v>550</v>
      </c>
      <c r="I492" s="671" t="s">
        <v>3161</v>
      </c>
      <c r="J492" s="671" t="s">
        <v>1264</v>
      </c>
      <c r="K492" s="671" t="s">
        <v>3162</v>
      </c>
      <c r="L492" s="705">
        <v>0</v>
      </c>
      <c r="M492" s="705">
        <v>0</v>
      </c>
      <c r="N492" s="671">
        <v>1</v>
      </c>
      <c r="O492" s="706">
        <v>0.5</v>
      </c>
      <c r="P492" s="705">
        <v>0</v>
      </c>
      <c r="Q492" s="682"/>
      <c r="R492" s="671">
        <v>1</v>
      </c>
      <c r="S492" s="682">
        <v>1</v>
      </c>
      <c r="T492" s="706">
        <v>0.5</v>
      </c>
      <c r="U492" s="242">
        <v>1</v>
      </c>
    </row>
    <row r="493" spans="1:21" ht="14.4" customHeight="1" x14ac:dyDescent="0.3">
      <c r="A493" s="680">
        <v>10</v>
      </c>
      <c r="B493" s="671" t="s">
        <v>551</v>
      </c>
      <c r="C493" s="671">
        <v>89301101</v>
      </c>
      <c r="D493" s="703" t="s">
        <v>4588</v>
      </c>
      <c r="E493" s="704" t="s">
        <v>2592</v>
      </c>
      <c r="F493" s="671" t="s">
        <v>2515</v>
      </c>
      <c r="G493" s="671" t="s">
        <v>2643</v>
      </c>
      <c r="H493" s="671" t="s">
        <v>550</v>
      </c>
      <c r="I493" s="671" t="s">
        <v>900</v>
      </c>
      <c r="J493" s="671" t="s">
        <v>2644</v>
      </c>
      <c r="K493" s="671" t="s">
        <v>2645</v>
      </c>
      <c r="L493" s="705">
        <v>41.07</v>
      </c>
      <c r="M493" s="705">
        <v>41.07</v>
      </c>
      <c r="N493" s="671">
        <v>1</v>
      </c>
      <c r="O493" s="706">
        <v>0.5</v>
      </c>
      <c r="P493" s="705">
        <v>41.07</v>
      </c>
      <c r="Q493" s="682">
        <v>1</v>
      </c>
      <c r="R493" s="671">
        <v>1</v>
      </c>
      <c r="S493" s="682">
        <v>1</v>
      </c>
      <c r="T493" s="706">
        <v>0.5</v>
      </c>
      <c r="U493" s="242">
        <v>1</v>
      </c>
    </row>
    <row r="494" spans="1:21" ht="14.4" customHeight="1" x14ac:dyDescent="0.3">
      <c r="A494" s="680">
        <v>10</v>
      </c>
      <c r="B494" s="671" t="s">
        <v>551</v>
      </c>
      <c r="C494" s="671">
        <v>89301101</v>
      </c>
      <c r="D494" s="703" t="s">
        <v>4588</v>
      </c>
      <c r="E494" s="704" t="s">
        <v>2592</v>
      </c>
      <c r="F494" s="671" t="s">
        <v>2515</v>
      </c>
      <c r="G494" s="671" t="s">
        <v>2947</v>
      </c>
      <c r="H494" s="671" t="s">
        <v>817</v>
      </c>
      <c r="I494" s="671" t="s">
        <v>2327</v>
      </c>
      <c r="J494" s="671" t="s">
        <v>2428</v>
      </c>
      <c r="K494" s="671" t="s">
        <v>2489</v>
      </c>
      <c r="L494" s="705">
        <v>41.3</v>
      </c>
      <c r="M494" s="705">
        <v>41.3</v>
      </c>
      <c r="N494" s="671">
        <v>1</v>
      </c>
      <c r="O494" s="706">
        <v>0.5</v>
      </c>
      <c r="P494" s="705">
        <v>41.3</v>
      </c>
      <c r="Q494" s="682">
        <v>1</v>
      </c>
      <c r="R494" s="671">
        <v>1</v>
      </c>
      <c r="S494" s="682">
        <v>1</v>
      </c>
      <c r="T494" s="706">
        <v>0.5</v>
      </c>
      <c r="U494" s="242">
        <v>1</v>
      </c>
    </row>
    <row r="495" spans="1:21" ht="14.4" customHeight="1" x14ac:dyDescent="0.3">
      <c r="A495" s="680">
        <v>10</v>
      </c>
      <c r="B495" s="671" t="s">
        <v>551</v>
      </c>
      <c r="C495" s="671">
        <v>89301101</v>
      </c>
      <c r="D495" s="703" t="s">
        <v>4588</v>
      </c>
      <c r="E495" s="704" t="s">
        <v>2592</v>
      </c>
      <c r="F495" s="671" t="s">
        <v>2515</v>
      </c>
      <c r="G495" s="671" t="s">
        <v>2660</v>
      </c>
      <c r="H495" s="671" t="s">
        <v>550</v>
      </c>
      <c r="I495" s="671" t="s">
        <v>878</v>
      </c>
      <c r="J495" s="671" t="s">
        <v>879</v>
      </c>
      <c r="K495" s="671" t="s">
        <v>2661</v>
      </c>
      <c r="L495" s="705">
        <v>38.65</v>
      </c>
      <c r="M495" s="705">
        <v>38.65</v>
      </c>
      <c r="N495" s="671">
        <v>1</v>
      </c>
      <c r="O495" s="706">
        <v>1</v>
      </c>
      <c r="P495" s="705"/>
      <c r="Q495" s="682">
        <v>0</v>
      </c>
      <c r="R495" s="671"/>
      <c r="S495" s="682">
        <v>0</v>
      </c>
      <c r="T495" s="706"/>
      <c r="U495" s="242">
        <v>0</v>
      </c>
    </row>
    <row r="496" spans="1:21" ht="14.4" customHeight="1" x14ac:dyDescent="0.3">
      <c r="A496" s="680">
        <v>10</v>
      </c>
      <c r="B496" s="671" t="s">
        <v>551</v>
      </c>
      <c r="C496" s="671">
        <v>89301101</v>
      </c>
      <c r="D496" s="703" t="s">
        <v>4588</v>
      </c>
      <c r="E496" s="704" t="s">
        <v>2592</v>
      </c>
      <c r="F496" s="671" t="s">
        <v>2515</v>
      </c>
      <c r="G496" s="671" t="s">
        <v>3046</v>
      </c>
      <c r="H496" s="671" t="s">
        <v>817</v>
      </c>
      <c r="I496" s="671" t="s">
        <v>3112</v>
      </c>
      <c r="J496" s="671" t="s">
        <v>2288</v>
      </c>
      <c r="K496" s="671" t="s">
        <v>3113</v>
      </c>
      <c r="L496" s="705">
        <v>80.47</v>
      </c>
      <c r="M496" s="705">
        <v>160.94</v>
      </c>
      <c r="N496" s="671">
        <v>2</v>
      </c>
      <c r="O496" s="706">
        <v>0.5</v>
      </c>
      <c r="P496" s="705"/>
      <c r="Q496" s="682">
        <v>0</v>
      </c>
      <c r="R496" s="671"/>
      <c r="S496" s="682">
        <v>0</v>
      </c>
      <c r="T496" s="706"/>
      <c r="U496" s="242">
        <v>0</v>
      </c>
    </row>
    <row r="497" spans="1:21" ht="14.4" customHeight="1" x14ac:dyDescent="0.3">
      <c r="A497" s="680">
        <v>10</v>
      </c>
      <c r="B497" s="671" t="s">
        <v>551</v>
      </c>
      <c r="C497" s="671">
        <v>89301101</v>
      </c>
      <c r="D497" s="703" t="s">
        <v>4588</v>
      </c>
      <c r="E497" s="704" t="s">
        <v>2592</v>
      </c>
      <c r="F497" s="671" t="s">
        <v>2515</v>
      </c>
      <c r="G497" s="671" t="s">
        <v>3017</v>
      </c>
      <c r="H497" s="671" t="s">
        <v>550</v>
      </c>
      <c r="I497" s="671" t="s">
        <v>3163</v>
      </c>
      <c r="J497" s="671" t="s">
        <v>3164</v>
      </c>
      <c r="K497" s="671" t="s">
        <v>3165</v>
      </c>
      <c r="L497" s="705">
        <v>734.49</v>
      </c>
      <c r="M497" s="705">
        <v>1468.98</v>
      </c>
      <c r="N497" s="671">
        <v>2</v>
      </c>
      <c r="O497" s="706">
        <v>0.5</v>
      </c>
      <c r="P497" s="705"/>
      <c r="Q497" s="682">
        <v>0</v>
      </c>
      <c r="R497" s="671"/>
      <c r="S497" s="682">
        <v>0</v>
      </c>
      <c r="T497" s="706"/>
      <c r="U497" s="242">
        <v>0</v>
      </c>
    </row>
    <row r="498" spans="1:21" ht="14.4" customHeight="1" x14ac:dyDescent="0.3">
      <c r="A498" s="680">
        <v>10</v>
      </c>
      <c r="B498" s="671" t="s">
        <v>551</v>
      </c>
      <c r="C498" s="671">
        <v>89301101</v>
      </c>
      <c r="D498" s="703" t="s">
        <v>4588</v>
      </c>
      <c r="E498" s="704" t="s">
        <v>2592</v>
      </c>
      <c r="F498" s="671" t="s">
        <v>2515</v>
      </c>
      <c r="G498" s="671" t="s">
        <v>3090</v>
      </c>
      <c r="H498" s="671" t="s">
        <v>550</v>
      </c>
      <c r="I498" s="671" t="s">
        <v>3166</v>
      </c>
      <c r="J498" s="671" t="s">
        <v>3126</v>
      </c>
      <c r="K498" s="671" t="s">
        <v>3167</v>
      </c>
      <c r="L498" s="705">
        <v>0</v>
      </c>
      <c r="M498" s="705">
        <v>0</v>
      </c>
      <c r="N498" s="671">
        <v>1</v>
      </c>
      <c r="O498" s="706">
        <v>0.5</v>
      </c>
      <c r="P498" s="705">
        <v>0</v>
      </c>
      <c r="Q498" s="682"/>
      <c r="R498" s="671">
        <v>1</v>
      </c>
      <c r="S498" s="682">
        <v>1</v>
      </c>
      <c r="T498" s="706">
        <v>0.5</v>
      </c>
      <c r="U498" s="242">
        <v>1</v>
      </c>
    </row>
    <row r="499" spans="1:21" ht="14.4" customHeight="1" x14ac:dyDescent="0.3">
      <c r="A499" s="680">
        <v>10</v>
      </c>
      <c r="B499" s="671" t="s">
        <v>551</v>
      </c>
      <c r="C499" s="671">
        <v>89301101</v>
      </c>
      <c r="D499" s="703" t="s">
        <v>4588</v>
      </c>
      <c r="E499" s="704" t="s">
        <v>2592</v>
      </c>
      <c r="F499" s="671" t="s">
        <v>2515</v>
      </c>
      <c r="G499" s="671" t="s">
        <v>2953</v>
      </c>
      <c r="H499" s="671" t="s">
        <v>550</v>
      </c>
      <c r="I499" s="671" t="s">
        <v>2957</v>
      </c>
      <c r="J499" s="671" t="s">
        <v>2958</v>
      </c>
      <c r="K499" s="671" t="s">
        <v>2959</v>
      </c>
      <c r="L499" s="705">
        <v>540.22</v>
      </c>
      <c r="M499" s="705">
        <v>540.22</v>
      </c>
      <c r="N499" s="671">
        <v>1</v>
      </c>
      <c r="O499" s="706">
        <v>0.5</v>
      </c>
      <c r="P499" s="705">
        <v>540.22</v>
      </c>
      <c r="Q499" s="682">
        <v>1</v>
      </c>
      <c r="R499" s="671">
        <v>1</v>
      </c>
      <c r="S499" s="682">
        <v>1</v>
      </c>
      <c r="T499" s="706">
        <v>0.5</v>
      </c>
      <c r="U499" s="242">
        <v>1</v>
      </c>
    </row>
    <row r="500" spans="1:21" ht="14.4" customHeight="1" x14ac:dyDescent="0.3">
      <c r="A500" s="680">
        <v>10</v>
      </c>
      <c r="B500" s="671" t="s">
        <v>551</v>
      </c>
      <c r="C500" s="671">
        <v>89301101</v>
      </c>
      <c r="D500" s="703" t="s">
        <v>4588</v>
      </c>
      <c r="E500" s="704" t="s">
        <v>2592</v>
      </c>
      <c r="F500" s="671" t="s">
        <v>2515</v>
      </c>
      <c r="G500" s="671" t="s">
        <v>2953</v>
      </c>
      <c r="H500" s="671" t="s">
        <v>550</v>
      </c>
      <c r="I500" s="671" t="s">
        <v>3168</v>
      </c>
      <c r="J500" s="671" t="s">
        <v>2958</v>
      </c>
      <c r="K500" s="671" t="s">
        <v>3169</v>
      </c>
      <c r="L500" s="705">
        <v>819.63</v>
      </c>
      <c r="M500" s="705">
        <v>819.63</v>
      </c>
      <c r="N500" s="671">
        <v>1</v>
      </c>
      <c r="O500" s="706">
        <v>0.5</v>
      </c>
      <c r="P500" s="705">
        <v>819.63</v>
      </c>
      <c r="Q500" s="682">
        <v>1</v>
      </c>
      <c r="R500" s="671">
        <v>1</v>
      </c>
      <c r="S500" s="682">
        <v>1</v>
      </c>
      <c r="T500" s="706">
        <v>0.5</v>
      </c>
      <c r="U500" s="242">
        <v>1</v>
      </c>
    </row>
    <row r="501" spans="1:21" ht="14.4" customHeight="1" x14ac:dyDescent="0.3">
      <c r="A501" s="680">
        <v>10</v>
      </c>
      <c r="B501" s="671" t="s">
        <v>551</v>
      </c>
      <c r="C501" s="671">
        <v>89301101</v>
      </c>
      <c r="D501" s="703" t="s">
        <v>4588</v>
      </c>
      <c r="E501" s="704" t="s">
        <v>2592</v>
      </c>
      <c r="F501" s="671" t="s">
        <v>2515</v>
      </c>
      <c r="G501" s="671" t="s">
        <v>2746</v>
      </c>
      <c r="H501" s="671" t="s">
        <v>550</v>
      </c>
      <c r="I501" s="671" t="s">
        <v>2747</v>
      </c>
      <c r="J501" s="671" t="s">
        <v>2748</v>
      </c>
      <c r="K501" s="671" t="s">
        <v>1235</v>
      </c>
      <c r="L501" s="705">
        <v>314.89999999999998</v>
      </c>
      <c r="M501" s="705">
        <v>314.89999999999998</v>
      </c>
      <c r="N501" s="671">
        <v>1</v>
      </c>
      <c r="O501" s="706">
        <v>1</v>
      </c>
      <c r="P501" s="705"/>
      <c r="Q501" s="682">
        <v>0</v>
      </c>
      <c r="R501" s="671"/>
      <c r="S501" s="682">
        <v>0</v>
      </c>
      <c r="T501" s="706"/>
      <c r="U501" s="242">
        <v>0</v>
      </c>
    </row>
    <row r="502" spans="1:21" ht="14.4" customHeight="1" x14ac:dyDescent="0.3">
      <c r="A502" s="680">
        <v>10</v>
      </c>
      <c r="B502" s="671" t="s">
        <v>551</v>
      </c>
      <c r="C502" s="671">
        <v>89301101</v>
      </c>
      <c r="D502" s="703" t="s">
        <v>4588</v>
      </c>
      <c r="E502" s="704" t="s">
        <v>2592</v>
      </c>
      <c r="F502" s="671" t="s">
        <v>2515</v>
      </c>
      <c r="G502" s="671" t="s">
        <v>3096</v>
      </c>
      <c r="H502" s="671" t="s">
        <v>550</v>
      </c>
      <c r="I502" s="671" t="s">
        <v>3170</v>
      </c>
      <c r="J502" s="671" t="s">
        <v>3171</v>
      </c>
      <c r="K502" s="671" t="s">
        <v>3172</v>
      </c>
      <c r="L502" s="705">
        <v>0</v>
      </c>
      <c r="M502" s="705">
        <v>0</v>
      </c>
      <c r="N502" s="671">
        <v>1</v>
      </c>
      <c r="O502" s="706">
        <v>0.5</v>
      </c>
      <c r="P502" s="705">
        <v>0</v>
      </c>
      <c r="Q502" s="682"/>
      <c r="R502" s="671">
        <v>1</v>
      </c>
      <c r="S502" s="682">
        <v>1</v>
      </c>
      <c r="T502" s="706">
        <v>0.5</v>
      </c>
      <c r="U502" s="242">
        <v>1</v>
      </c>
    </row>
    <row r="503" spans="1:21" ht="14.4" customHeight="1" x14ac:dyDescent="0.3">
      <c r="A503" s="680">
        <v>10</v>
      </c>
      <c r="B503" s="671" t="s">
        <v>551</v>
      </c>
      <c r="C503" s="671">
        <v>89301101</v>
      </c>
      <c r="D503" s="703" t="s">
        <v>4588</v>
      </c>
      <c r="E503" s="704" t="s">
        <v>2592</v>
      </c>
      <c r="F503" s="671" t="s">
        <v>2515</v>
      </c>
      <c r="G503" s="671" t="s">
        <v>3099</v>
      </c>
      <c r="H503" s="671" t="s">
        <v>817</v>
      </c>
      <c r="I503" s="671" t="s">
        <v>1145</v>
      </c>
      <c r="J503" s="671" t="s">
        <v>1146</v>
      </c>
      <c r="K503" s="671" t="s">
        <v>2448</v>
      </c>
      <c r="L503" s="705">
        <v>94.8</v>
      </c>
      <c r="M503" s="705">
        <v>94.8</v>
      </c>
      <c r="N503" s="671">
        <v>1</v>
      </c>
      <c r="O503" s="706">
        <v>1</v>
      </c>
      <c r="P503" s="705">
        <v>94.8</v>
      </c>
      <c r="Q503" s="682">
        <v>1</v>
      </c>
      <c r="R503" s="671">
        <v>1</v>
      </c>
      <c r="S503" s="682">
        <v>1</v>
      </c>
      <c r="T503" s="706">
        <v>1</v>
      </c>
      <c r="U503" s="242">
        <v>1</v>
      </c>
    </row>
    <row r="504" spans="1:21" ht="14.4" customHeight="1" x14ac:dyDescent="0.3">
      <c r="A504" s="680">
        <v>10</v>
      </c>
      <c r="B504" s="671" t="s">
        <v>551</v>
      </c>
      <c r="C504" s="671">
        <v>89301101</v>
      </c>
      <c r="D504" s="703" t="s">
        <v>4588</v>
      </c>
      <c r="E504" s="704" t="s">
        <v>2592</v>
      </c>
      <c r="F504" s="671" t="s">
        <v>2515</v>
      </c>
      <c r="G504" s="671" t="s">
        <v>3060</v>
      </c>
      <c r="H504" s="671" t="s">
        <v>817</v>
      </c>
      <c r="I504" s="671" t="s">
        <v>831</v>
      </c>
      <c r="J504" s="671" t="s">
        <v>832</v>
      </c>
      <c r="K504" s="671" t="s">
        <v>833</v>
      </c>
      <c r="L504" s="705">
        <v>974.75</v>
      </c>
      <c r="M504" s="705">
        <v>974.75</v>
      </c>
      <c r="N504" s="671">
        <v>1</v>
      </c>
      <c r="O504" s="706">
        <v>1</v>
      </c>
      <c r="P504" s="705"/>
      <c r="Q504" s="682">
        <v>0</v>
      </c>
      <c r="R504" s="671"/>
      <c r="S504" s="682">
        <v>0</v>
      </c>
      <c r="T504" s="706"/>
      <c r="U504" s="242">
        <v>0</v>
      </c>
    </row>
    <row r="505" spans="1:21" ht="14.4" customHeight="1" x14ac:dyDescent="0.3">
      <c r="A505" s="680">
        <v>10</v>
      </c>
      <c r="B505" s="671" t="s">
        <v>551</v>
      </c>
      <c r="C505" s="671">
        <v>89301101</v>
      </c>
      <c r="D505" s="703" t="s">
        <v>4588</v>
      </c>
      <c r="E505" s="704" t="s">
        <v>2593</v>
      </c>
      <c r="F505" s="671" t="s">
        <v>2515</v>
      </c>
      <c r="G505" s="671" t="s">
        <v>2625</v>
      </c>
      <c r="H505" s="671" t="s">
        <v>817</v>
      </c>
      <c r="I505" s="671" t="s">
        <v>1201</v>
      </c>
      <c r="J505" s="671" t="s">
        <v>2437</v>
      </c>
      <c r="K505" s="671" t="s">
        <v>2438</v>
      </c>
      <c r="L505" s="705">
        <v>333.31</v>
      </c>
      <c r="M505" s="705">
        <v>333.31</v>
      </c>
      <c r="N505" s="671">
        <v>1</v>
      </c>
      <c r="O505" s="706">
        <v>1</v>
      </c>
      <c r="P505" s="705"/>
      <c r="Q505" s="682">
        <v>0</v>
      </c>
      <c r="R505" s="671"/>
      <c r="S505" s="682">
        <v>0</v>
      </c>
      <c r="T505" s="706"/>
      <c r="U505" s="242">
        <v>0</v>
      </c>
    </row>
    <row r="506" spans="1:21" ht="14.4" customHeight="1" x14ac:dyDescent="0.3">
      <c r="A506" s="680">
        <v>10</v>
      </c>
      <c r="B506" s="671" t="s">
        <v>551</v>
      </c>
      <c r="C506" s="671">
        <v>89301101</v>
      </c>
      <c r="D506" s="703" t="s">
        <v>4588</v>
      </c>
      <c r="E506" s="704" t="s">
        <v>2593</v>
      </c>
      <c r="F506" s="671" t="s">
        <v>2515</v>
      </c>
      <c r="G506" s="671" t="s">
        <v>2625</v>
      </c>
      <c r="H506" s="671" t="s">
        <v>817</v>
      </c>
      <c r="I506" s="671" t="s">
        <v>2905</v>
      </c>
      <c r="J506" s="671" t="s">
        <v>2906</v>
      </c>
      <c r="K506" s="671" t="s">
        <v>2907</v>
      </c>
      <c r="L506" s="705">
        <v>333.31</v>
      </c>
      <c r="M506" s="705">
        <v>333.31</v>
      </c>
      <c r="N506" s="671">
        <v>1</v>
      </c>
      <c r="O506" s="706">
        <v>1</v>
      </c>
      <c r="P506" s="705">
        <v>333.31</v>
      </c>
      <c r="Q506" s="682">
        <v>1</v>
      </c>
      <c r="R506" s="671">
        <v>1</v>
      </c>
      <c r="S506" s="682">
        <v>1</v>
      </c>
      <c r="T506" s="706">
        <v>1</v>
      </c>
      <c r="U506" s="242">
        <v>1</v>
      </c>
    </row>
    <row r="507" spans="1:21" ht="14.4" customHeight="1" x14ac:dyDescent="0.3">
      <c r="A507" s="680">
        <v>10</v>
      </c>
      <c r="B507" s="671" t="s">
        <v>551</v>
      </c>
      <c r="C507" s="671">
        <v>89301101</v>
      </c>
      <c r="D507" s="703" t="s">
        <v>4588</v>
      </c>
      <c r="E507" s="704" t="s">
        <v>2593</v>
      </c>
      <c r="F507" s="671" t="s">
        <v>2515</v>
      </c>
      <c r="G507" s="671" t="s">
        <v>3118</v>
      </c>
      <c r="H507" s="671" t="s">
        <v>550</v>
      </c>
      <c r="I507" s="671" t="s">
        <v>3119</v>
      </c>
      <c r="J507" s="671" t="s">
        <v>3120</v>
      </c>
      <c r="K507" s="671" t="s">
        <v>628</v>
      </c>
      <c r="L507" s="705">
        <v>45.75</v>
      </c>
      <c r="M507" s="705">
        <v>137.25</v>
      </c>
      <c r="N507" s="671">
        <v>3</v>
      </c>
      <c r="O507" s="706">
        <v>3</v>
      </c>
      <c r="P507" s="705">
        <v>45.75</v>
      </c>
      <c r="Q507" s="682">
        <v>0.33333333333333331</v>
      </c>
      <c r="R507" s="671">
        <v>1</v>
      </c>
      <c r="S507" s="682">
        <v>0.33333333333333331</v>
      </c>
      <c r="T507" s="706">
        <v>1</v>
      </c>
      <c r="U507" s="242">
        <v>0.33333333333333331</v>
      </c>
    </row>
    <row r="508" spans="1:21" ht="14.4" customHeight="1" x14ac:dyDescent="0.3">
      <c r="A508" s="680">
        <v>10</v>
      </c>
      <c r="B508" s="671" t="s">
        <v>551</v>
      </c>
      <c r="C508" s="671">
        <v>89301101</v>
      </c>
      <c r="D508" s="703" t="s">
        <v>4588</v>
      </c>
      <c r="E508" s="704" t="s">
        <v>2593</v>
      </c>
      <c r="F508" s="671" t="s">
        <v>2515</v>
      </c>
      <c r="G508" s="671" t="s">
        <v>2827</v>
      </c>
      <c r="H508" s="671" t="s">
        <v>817</v>
      </c>
      <c r="I508" s="671" t="s">
        <v>1152</v>
      </c>
      <c r="J508" s="671" t="s">
        <v>1153</v>
      </c>
      <c r="K508" s="671" t="s">
        <v>753</v>
      </c>
      <c r="L508" s="705">
        <v>0</v>
      </c>
      <c r="M508" s="705">
        <v>0</v>
      </c>
      <c r="N508" s="671">
        <v>1</v>
      </c>
      <c r="O508" s="706">
        <v>1</v>
      </c>
      <c r="P508" s="705">
        <v>0</v>
      </c>
      <c r="Q508" s="682"/>
      <c r="R508" s="671">
        <v>1</v>
      </c>
      <c r="S508" s="682">
        <v>1</v>
      </c>
      <c r="T508" s="706">
        <v>1</v>
      </c>
      <c r="U508" s="242">
        <v>1</v>
      </c>
    </row>
    <row r="509" spans="1:21" ht="14.4" customHeight="1" x14ac:dyDescent="0.3">
      <c r="A509" s="680">
        <v>10</v>
      </c>
      <c r="B509" s="671" t="s">
        <v>551</v>
      </c>
      <c r="C509" s="671">
        <v>89301101</v>
      </c>
      <c r="D509" s="703" t="s">
        <v>4588</v>
      </c>
      <c r="E509" s="704" t="s">
        <v>2593</v>
      </c>
      <c r="F509" s="671" t="s">
        <v>2515</v>
      </c>
      <c r="G509" s="671" t="s">
        <v>2660</v>
      </c>
      <c r="H509" s="671" t="s">
        <v>550</v>
      </c>
      <c r="I509" s="671" t="s">
        <v>878</v>
      </c>
      <c r="J509" s="671" t="s">
        <v>879</v>
      </c>
      <c r="K509" s="671" t="s">
        <v>2661</v>
      </c>
      <c r="L509" s="705">
        <v>38.65</v>
      </c>
      <c r="M509" s="705">
        <v>154.6</v>
      </c>
      <c r="N509" s="671">
        <v>4</v>
      </c>
      <c r="O509" s="706">
        <v>4</v>
      </c>
      <c r="P509" s="705">
        <v>38.65</v>
      </c>
      <c r="Q509" s="682">
        <v>0.25</v>
      </c>
      <c r="R509" s="671">
        <v>1</v>
      </c>
      <c r="S509" s="682">
        <v>0.25</v>
      </c>
      <c r="T509" s="706">
        <v>1</v>
      </c>
      <c r="U509" s="242">
        <v>0.25</v>
      </c>
    </row>
    <row r="510" spans="1:21" ht="14.4" customHeight="1" x14ac:dyDescent="0.3">
      <c r="A510" s="680">
        <v>10</v>
      </c>
      <c r="B510" s="671" t="s">
        <v>551</v>
      </c>
      <c r="C510" s="671">
        <v>89301101</v>
      </c>
      <c r="D510" s="703" t="s">
        <v>4588</v>
      </c>
      <c r="E510" s="704" t="s">
        <v>2593</v>
      </c>
      <c r="F510" s="671" t="s">
        <v>2515</v>
      </c>
      <c r="G510" s="671" t="s">
        <v>2891</v>
      </c>
      <c r="H510" s="671" t="s">
        <v>550</v>
      </c>
      <c r="I510" s="671" t="s">
        <v>2892</v>
      </c>
      <c r="J510" s="671" t="s">
        <v>2893</v>
      </c>
      <c r="K510" s="671" t="s">
        <v>2894</v>
      </c>
      <c r="L510" s="705">
        <v>0</v>
      </c>
      <c r="M510" s="705">
        <v>0</v>
      </c>
      <c r="N510" s="671">
        <v>1</v>
      </c>
      <c r="O510" s="706">
        <v>0.5</v>
      </c>
      <c r="P510" s="705"/>
      <c r="Q510" s="682"/>
      <c r="R510" s="671"/>
      <c r="S510" s="682">
        <v>0</v>
      </c>
      <c r="T510" s="706"/>
      <c r="U510" s="242">
        <v>0</v>
      </c>
    </row>
    <row r="511" spans="1:21" ht="14.4" customHeight="1" x14ac:dyDescent="0.3">
      <c r="A511" s="680">
        <v>10</v>
      </c>
      <c r="B511" s="671" t="s">
        <v>551</v>
      </c>
      <c r="C511" s="671">
        <v>89301101</v>
      </c>
      <c r="D511" s="703" t="s">
        <v>4588</v>
      </c>
      <c r="E511" s="704" t="s">
        <v>2593</v>
      </c>
      <c r="F511" s="671" t="s">
        <v>2515</v>
      </c>
      <c r="G511" s="671" t="s">
        <v>3103</v>
      </c>
      <c r="H511" s="671" t="s">
        <v>550</v>
      </c>
      <c r="I511" s="671" t="s">
        <v>1332</v>
      </c>
      <c r="J511" s="671" t="s">
        <v>1333</v>
      </c>
      <c r="K511" s="671" t="s">
        <v>972</v>
      </c>
      <c r="L511" s="705">
        <v>0</v>
      </c>
      <c r="M511" s="705">
        <v>0</v>
      </c>
      <c r="N511" s="671">
        <v>1</v>
      </c>
      <c r="O511" s="706">
        <v>0.5</v>
      </c>
      <c r="P511" s="705"/>
      <c r="Q511" s="682"/>
      <c r="R511" s="671"/>
      <c r="S511" s="682">
        <v>0</v>
      </c>
      <c r="T511" s="706"/>
      <c r="U511" s="242">
        <v>0</v>
      </c>
    </row>
    <row r="512" spans="1:21" ht="14.4" customHeight="1" x14ac:dyDescent="0.3">
      <c r="A512" s="680">
        <v>10</v>
      </c>
      <c r="B512" s="671" t="s">
        <v>551</v>
      </c>
      <c r="C512" s="671">
        <v>89301101</v>
      </c>
      <c r="D512" s="703" t="s">
        <v>4588</v>
      </c>
      <c r="E512" s="704" t="s">
        <v>2593</v>
      </c>
      <c r="F512" s="671" t="s">
        <v>2515</v>
      </c>
      <c r="G512" s="671" t="s">
        <v>2870</v>
      </c>
      <c r="H512" s="671" t="s">
        <v>550</v>
      </c>
      <c r="I512" s="671" t="s">
        <v>3173</v>
      </c>
      <c r="J512" s="671" t="s">
        <v>3174</v>
      </c>
      <c r="K512" s="671" t="s">
        <v>3175</v>
      </c>
      <c r="L512" s="705">
        <v>181.41</v>
      </c>
      <c r="M512" s="705">
        <v>181.41</v>
      </c>
      <c r="N512" s="671">
        <v>1</v>
      </c>
      <c r="O512" s="706">
        <v>1</v>
      </c>
      <c r="P512" s="705"/>
      <c r="Q512" s="682">
        <v>0</v>
      </c>
      <c r="R512" s="671"/>
      <c r="S512" s="682">
        <v>0</v>
      </c>
      <c r="T512" s="706"/>
      <c r="U512" s="242">
        <v>0</v>
      </c>
    </row>
    <row r="513" spans="1:21" ht="14.4" customHeight="1" x14ac:dyDescent="0.3">
      <c r="A513" s="680">
        <v>10</v>
      </c>
      <c r="B513" s="671" t="s">
        <v>551</v>
      </c>
      <c r="C513" s="671">
        <v>89301101</v>
      </c>
      <c r="D513" s="703" t="s">
        <v>4588</v>
      </c>
      <c r="E513" s="704" t="s">
        <v>2593</v>
      </c>
      <c r="F513" s="671" t="s">
        <v>2515</v>
      </c>
      <c r="G513" s="671" t="s">
        <v>3070</v>
      </c>
      <c r="H513" s="671" t="s">
        <v>550</v>
      </c>
      <c r="I513" s="671" t="s">
        <v>1186</v>
      </c>
      <c r="J513" s="671" t="s">
        <v>1187</v>
      </c>
      <c r="K513" s="671" t="s">
        <v>1298</v>
      </c>
      <c r="L513" s="705">
        <v>104.9</v>
      </c>
      <c r="M513" s="705">
        <v>104.9</v>
      </c>
      <c r="N513" s="671">
        <v>1</v>
      </c>
      <c r="O513" s="706">
        <v>0.5</v>
      </c>
      <c r="P513" s="705"/>
      <c r="Q513" s="682">
        <v>0</v>
      </c>
      <c r="R513" s="671"/>
      <c r="S513" s="682">
        <v>0</v>
      </c>
      <c r="T513" s="706"/>
      <c r="U513" s="242">
        <v>0</v>
      </c>
    </row>
    <row r="514" spans="1:21" ht="14.4" customHeight="1" x14ac:dyDescent="0.3">
      <c r="A514" s="680">
        <v>10</v>
      </c>
      <c r="B514" s="671" t="s">
        <v>551</v>
      </c>
      <c r="C514" s="671">
        <v>89301101</v>
      </c>
      <c r="D514" s="703" t="s">
        <v>4588</v>
      </c>
      <c r="E514" s="704" t="s">
        <v>2593</v>
      </c>
      <c r="F514" s="671" t="s">
        <v>2515</v>
      </c>
      <c r="G514" s="671" t="s">
        <v>2749</v>
      </c>
      <c r="H514" s="671" t="s">
        <v>550</v>
      </c>
      <c r="I514" s="671" t="s">
        <v>912</v>
      </c>
      <c r="J514" s="671" t="s">
        <v>913</v>
      </c>
      <c r="K514" s="671" t="s">
        <v>2991</v>
      </c>
      <c r="L514" s="705">
        <v>13.38</v>
      </c>
      <c r="M514" s="705">
        <v>13.38</v>
      </c>
      <c r="N514" s="671">
        <v>1</v>
      </c>
      <c r="O514" s="706">
        <v>0.5</v>
      </c>
      <c r="P514" s="705"/>
      <c r="Q514" s="682">
        <v>0</v>
      </c>
      <c r="R514" s="671"/>
      <c r="S514" s="682">
        <v>0</v>
      </c>
      <c r="T514" s="706"/>
      <c r="U514" s="242">
        <v>0</v>
      </c>
    </row>
    <row r="515" spans="1:21" ht="14.4" customHeight="1" x14ac:dyDescent="0.3">
      <c r="A515" s="680">
        <v>10</v>
      </c>
      <c r="B515" s="671" t="s">
        <v>551</v>
      </c>
      <c r="C515" s="671">
        <v>89301101</v>
      </c>
      <c r="D515" s="703" t="s">
        <v>4588</v>
      </c>
      <c r="E515" s="704" t="s">
        <v>2593</v>
      </c>
      <c r="F515" s="671" t="s">
        <v>2515</v>
      </c>
      <c r="G515" s="671" t="s">
        <v>2658</v>
      </c>
      <c r="H515" s="671" t="s">
        <v>550</v>
      </c>
      <c r="I515" s="671" t="s">
        <v>3071</v>
      </c>
      <c r="J515" s="671" t="s">
        <v>905</v>
      </c>
      <c r="K515" s="671" t="s">
        <v>3072</v>
      </c>
      <c r="L515" s="705">
        <v>38.65</v>
      </c>
      <c r="M515" s="705">
        <v>77.3</v>
      </c>
      <c r="N515" s="671">
        <v>2</v>
      </c>
      <c r="O515" s="706">
        <v>2</v>
      </c>
      <c r="P515" s="705"/>
      <c r="Q515" s="682">
        <v>0</v>
      </c>
      <c r="R515" s="671"/>
      <c r="S515" s="682">
        <v>0</v>
      </c>
      <c r="T515" s="706"/>
      <c r="U515" s="242">
        <v>0</v>
      </c>
    </row>
    <row r="516" spans="1:21" ht="14.4" customHeight="1" x14ac:dyDescent="0.3">
      <c r="A516" s="680">
        <v>10</v>
      </c>
      <c r="B516" s="671" t="s">
        <v>551</v>
      </c>
      <c r="C516" s="671">
        <v>89301101</v>
      </c>
      <c r="D516" s="703" t="s">
        <v>4588</v>
      </c>
      <c r="E516" s="704" t="s">
        <v>2594</v>
      </c>
      <c r="F516" s="671" t="s">
        <v>2515</v>
      </c>
      <c r="G516" s="671" t="s">
        <v>2625</v>
      </c>
      <c r="H516" s="671" t="s">
        <v>817</v>
      </c>
      <c r="I516" s="671" t="s">
        <v>1201</v>
      </c>
      <c r="J516" s="671" t="s">
        <v>2437</v>
      </c>
      <c r="K516" s="671" t="s">
        <v>2438</v>
      </c>
      <c r="L516" s="705">
        <v>333.31</v>
      </c>
      <c r="M516" s="705">
        <v>333.31</v>
      </c>
      <c r="N516" s="671">
        <v>1</v>
      </c>
      <c r="O516" s="706">
        <v>0.5</v>
      </c>
      <c r="P516" s="705">
        <v>333.31</v>
      </c>
      <c r="Q516" s="682">
        <v>1</v>
      </c>
      <c r="R516" s="671">
        <v>1</v>
      </c>
      <c r="S516" s="682">
        <v>1</v>
      </c>
      <c r="T516" s="706">
        <v>0.5</v>
      </c>
      <c r="U516" s="242">
        <v>1</v>
      </c>
    </row>
    <row r="517" spans="1:21" ht="14.4" customHeight="1" x14ac:dyDescent="0.3">
      <c r="A517" s="680">
        <v>10</v>
      </c>
      <c r="B517" s="671" t="s">
        <v>551</v>
      </c>
      <c r="C517" s="671">
        <v>89301101</v>
      </c>
      <c r="D517" s="703" t="s">
        <v>4588</v>
      </c>
      <c r="E517" s="704" t="s">
        <v>2594</v>
      </c>
      <c r="F517" s="671" t="s">
        <v>2515</v>
      </c>
      <c r="G517" s="671" t="s">
        <v>3176</v>
      </c>
      <c r="H517" s="671" t="s">
        <v>550</v>
      </c>
      <c r="I517" s="671" t="s">
        <v>3177</v>
      </c>
      <c r="J517" s="671" t="s">
        <v>3178</v>
      </c>
      <c r="K517" s="671" t="s">
        <v>724</v>
      </c>
      <c r="L517" s="705">
        <v>0</v>
      </c>
      <c r="M517" s="705">
        <v>0</v>
      </c>
      <c r="N517" s="671">
        <v>1</v>
      </c>
      <c r="O517" s="706">
        <v>0.5</v>
      </c>
      <c r="P517" s="705"/>
      <c r="Q517" s="682"/>
      <c r="R517" s="671"/>
      <c r="S517" s="682">
        <v>0</v>
      </c>
      <c r="T517" s="706"/>
      <c r="U517" s="242">
        <v>0</v>
      </c>
    </row>
    <row r="518" spans="1:21" ht="14.4" customHeight="1" x14ac:dyDescent="0.3">
      <c r="A518" s="680">
        <v>10</v>
      </c>
      <c r="B518" s="671" t="s">
        <v>551</v>
      </c>
      <c r="C518" s="671">
        <v>89301101</v>
      </c>
      <c r="D518" s="703" t="s">
        <v>4588</v>
      </c>
      <c r="E518" s="704" t="s">
        <v>2594</v>
      </c>
      <c r="F518" s="671" t="s">
        <v>2515</v>
      </c>
      <c r="G518" s="671" t="s">
        <v>3179</v>
      </c>
      <c r="H518" s="671" t="s">
        <v>550</v>
      </c>
      <c r="I518" s="671" t="s">
        <v>1742</v>
      </c>
      <c r="J518" s="671" t="s">
        <v>3180</v>
      </c>
      <c r="K518" s="671" t="s">
        <v>3181</v>
      </c>
      <c r="L518" s="705">
        <v>0</v>
      </c>
      <c r="M518" s="705">
        <v>0</v>
      </c>
      <c r="N518" s="671">
        <v>1</v>
      </c>
      <c r="O518" s="706">
        <v>0.5</v>
      </c>
      <c r="P518" s="705">
        <v>0</v>
      </c>
      <c r="Q518" s="682"/>
      <c r="R518" s="671">
        <v>1</v>
      </c>
      <c r="S518" s="682">
        <v>1</v>
      </c>
      <c r="T518" s="706">
        <v>0.5</v>
      </c>
      <c r="U518" s="242">
        <v>1</v>
      </c>
    </row>
    <row r="519" spans="1:21" ht="14.4" customHeight="1" x14ac:dyDescent="0.3">
      <c r="A519" s="680">
        <v>10</v>
      </c>
      <c r="B519" s="671" t="s">
        <v>551</v>
      </c>
      <c r="C519" s="671">
        <v>89301101</v>
      </c>
      <c r="D519" s="703" t="s">
        <v>4588</v>
      </c>
      <c r="E519" s="704" t="s">
        <v>2594</v>
      </c>
      <c r="F519" s="671" t="s">
        <v>2515</v>
      </c>
      <c r="G519" s="671" t="s">
        <v>3179</v>
      </c>
      <c r="H519" s="671" t="s">
        <v>550</v>
      </c>
      <c r="I519" s="671" t="s">
        <v>3182</v>
      </c>
      <c r="J519" s="671" t="s">
        <v>3180</v>
      </c>
      <c r="K519" s="671" t="s">
        <v>3181</v>
      </c>
      <c r="L519" s="705">
        <v>0</v>
      </c>
      <c r="M519" s="705">
        <v>0</v>
      </c>
      <c r="N519" s="671">
        <v>1</v>
      </c>
      <c r="O519" s="706">
        <v>1</v>
      </c>
      <c r="P519" s="705">
        <v>0</v>
      </c>
      <c r="Q519" s="682"/>
      <c r="R519" s="671">
        <v>1</v>
      </c>
      <c r="S519" s="682">
        <v>1</v>
      </c>
      <c r="T519" s="706">
        <v>1</v>
      </c>
      <c r="U519" s="242">
        <v>1</v>
      </c>
    </row>
    <row r="520" spans="1:21" ht="14.4" customHeight="1" x14ac:dyDescent="0.3">
      <c r="A520" s="680">
        <v>10</v>
      </c>
      <c r="B520" s="671" t="s">
        <v>551</v>
      </c>
      <c r="C520" s="671">
        <v>89301101</v>
      </c>
      <c r="D520" s="703" t="s">
        <v>4588</v>
      </c>
      <c r="E520" s="704" t="s">
        <v>2594</v>
      </c>
      <c r="F520" s="671" t="s">
        <v>2515</v>
      </c>
      <c r="G520" s="671" t="s">
        <v>3147</v>
      </c>
      <c r="H520" s="671" t="s">
        <v>550</v>
      </c>
      <c r="I520" s="671" t="s">
        <v>1362</v>
      </c>
      <c r="J520" s="671" t="s">
        <v>3183</v>
      </c>
      <c r="K520" s="671" t="s">
        <v>3184</v>
      </c>
      <c r="L520" s="705">
        <v>39.39</v>
      </c>
      <c r="M520" s="705">
        <v>39.39</v>
      </c>
      <c r="N520" s="671">
        <v>1</v>
      </c>
      <c r="O520" s="706">
        <v>0.5</v>
      </c>
      <c r="P520" s="705"/>
      <c r="Q520" s="682">
        <v>0</v>
      </c>
      <c r="R520" s="671"/>
      <c r="S520" s="682">
        <v>0</v>
      </c>
      <c r="T520" s="706"/>
      <c r="U520" s="242">
        <v>0</v>
      </c>
    </row>
    <row r="521" spans="1:21" ht="14.4" customHeight="1" x14ac:dyDescent="0.3">
      <c r="A521" s="680">
        <v>10</v>
      </c>
      <c r="B521" s="671" t="s">
        <v>551</v>
      </c>
      <c r="C521" s="671">
        <v>89301101</v>
      </c>
      <c r="D521" s="703" t="s">
        <v>4588</v>
      </c>
      <c r="E521" s="704" t="s">
        <v>2594</v>
      </c>
      <c r="F521" s="671" t="s">
        <v>2515</v>
      </c>
      <c r="G521" s="671" t="s">
        <v>3005</v>
      </c>
      <c r="H521" s="671" t="s">
        <v>550</v>
      </c>
      <c r="I521" s="671" t="s">
        <v>1475</v>
      </c>
      <c r="J521" s="671" t="s">
        <v>1476</v>
      </c>
      <c r="K521" s="671" t="s">
        <v>3006</v>
      </c>
      <c r="L521" s="705">
        <v>31.54</v>
      </c>
      <c r="M521" s="705">
        <v>31.54</v>
      </c>
      <c r="N521" s="671">
        <v>1</v>
      </c>
      <c r="O521" s="706">
        <v>1</v>
      </c>
      <c r="P521" s="705"/>
      <c r="Q521" s="682">
        <v>0</v>
      </c>
      <c r="R521" s="671"/>
      <c r="S521" s="682">
        <v>0</v>
      </c>
      <c r="T521" s="706"/>
      <c r="U521" s="242">
        <v>0</v>
      </c>
    </row>
    <row r="522" spans="1:21" ht="14.4" customHeight="1" x14ac:dyDescent="0.3">
      <c r="A522" s="680">
        <v>10</v>
      </c>
      <c r="B522" s="671" t="s">
        <v>551</v>
      </c>
      <c r="C522" s="671">
        <v>89301101</v>
      </c>
      <c r="D522" s="703" t="s">
        <v>4588</v>
      </c>
      <c r="E522" s="704" t="s">
        <v>2594</v>
      </c>
      <c r="F522" s="671" t="s">
        <v>2515</v>
      </c>
      <c r="G522" s="671" t="s">
        <v>3005</v>
      </c>
      <c r="H522" s="671" t="s">
        <v>550</v>
      </c>
      <c r="I522" s="671" t="s">
        <v>3185</v>
      </c>
      <c r="J522" s="671" t="s">
        <v>1476</v>
      </c>
      <c r="K522" s="671" t="s">
        <v>3186</v>
      </c>
      <c r="L522" s="705">
        <v>31.54</v>
      </c>
      <c r="M522" s="705">
        <v>31.54</v>
      </c>
      <c r="N522" s="671">
        <v>1</v>
      </c>
      <c r="O522" s="706">
        <v>0.5</v>
      </c>
      <c r="P522" s="705"/>
      <c r="Q522" s="682">
        <v>0</v>
      </c>
      <c r="R522" s="671"/>
      <c r="S522" s="682">
        <v>0</v>
      </c>
      <c r="T522" s="706"/>
      <c r="U522" s="242">
        <v>0</v>
      </c>
    </row>
    <row r="523" spans="1:21" ht="14.4" customHeight="1" x14ac:dyDescent="0.3">
      <c r="A523" s="680">
        <v>10</v>
      </c>
      <c r="B523" s="671" t="s">
        <v>551</v>
      </c>
      <c r="C523" s="671">
        <v>89301101</v>
      </c>
      <c r="D523" s="703" t="s">
        <v>4588</v>
      </c>
      <c r="E523" s="704" t="s">
        <v>2594</v>
      </c>
      <c r="F523" s="671" t="s">
        <v>2515</v>
      </c>
      <c r="G523" s="671" t="s">
        <v>2749</v>
      </c>
      <c r="H523" s="671" t="s">
        <v>550</v>
      </c>
      <c r="I523" s="671" t="s">
        <v>2750</v>
      </c>
      <c r="J523" s="671" t="s">
        <v>889</v>
      </c>
      <c r="K523" s="671" t="s">
        <v>2751</v>
      </c>
      <c r="L523" s="705">
        <v>23.46</v>
      </c>
      <c r="M523" s="705">
        <v>23.46</v>
      </c>
      <c r="N523" s="671">
        <v>1</v>
      </c>
      <c r="O523" s="706">
        <v>0.5</v>
      </c>
      <c r="P523" s="705"/>
      <c r="Q523" s="682">
        <v>0</v>
      </c>
      <c r="R523" s="671"/>
      <c r="S523" s="682">
        <v>0</v>
      </c>
      <c r="T523" s="706"/>
      <c r="U523" s="242">
        <v>0</v>
      </c>
    </row>
    <row r="524" spans="1:21" ht="14.4" customHeight="1" x14ac:dyDescent="0.3">
      <c r="A524" s="680">
        <v>10</v>
      </c>
      <c r="B524" s="671" t="s">
        <v>551</v>
      </c>
      <c r="C524" s="671">
        <v>89301102</v>
      </c>
      <c r="D524" s="703" t="s">
        <v>4586</v>
      </c>
      <c r="E524" s="704" t="s">
        <v>2545</v>
      </c>
      <c r="F524" s="671" t="s">
        <v>2515</v>
      </c>
      <c r="G524" s="671" t="s">
        <v>3187</v>
      </c>
      <c r="H524" s="671" t="s">
        <v>550</v>
      </c>
      <c r="I524" s="671" t="s">
        <v>3188</v>
      </c>
      <c r="J524" s="671" t="s">
        <v>3189</v>
      </c>
      <c r="K524" s="671" t="s">
        <v>3190</v>
      </c>
      <c r="L524" s="705">
        <v>1583.05</v>
      </c>
      <c r="M524" s="705">
        <v>1583.05</v>
      </c>
      <c r="N524" s="671">
        <v>1</v>
      </c>
      <c r="O524" s="706">
        <v>1</v>
      </c>
      <c r="P524" s="705"/>
      <c r="Q524" s="682">
        <v>0</v>
      </c>
      <c r="R524" s="671"/>
      <c r="S524" s="682">
        <v>0</v>
      </c>
      <c r="T524" s="706"/>
      <c r="U524" s="242">
        <v>0</v>
      </c>
    </row>
    <row r="525" spans="1:21" ht="14.4" customHeight="1" x14ac:dyDescent="0.3">
      <c r="A525" s="680">
        <v>10</v>
      </c>
      <c r="B525" s="671" t="s">
        <v>551</v>
      </c>
      <c r="C525" s="671">
        <v>89301102</v>
      </c>
      <c r="D525" s="703" t="s">
        <v>4586</v>
      </c>
      <c r="E525" s="704" t="s">
        <v>2545</v>
      </c>
      <c r="F525" s="671" t="s">
        <v>2515</v>
      </c>
      <c r="G525" s="671" t="s">
        <v>3191</v>
      </c>
      <c r="H525" s="671" t="s">
        <v>550</v>
      </c>
      <c r="I525" s="671" t="s">
        <v>3192</v>
      </c>
      <c r="J525" s="671" t="s">
        <v>1109</v>
      </c>
      <c r="K525" s="671" t="s">
        <v>3193</v>
      </c>
      <c r="L525" s="705">
        <v>0</v>
      </c>
      <c r="M525" s="705">
        <v>0</v>
      </c>
      <c r="N525" s="671">
        <v>1</v>
      </c>
      <c r="O525" s="706">
        <v>0.5</v>
      </c>
      <c r="P525" s="705"/>
      <c r="Q525" s="682"/>
      <c r="R525" s="671"/>
      <c r="S525" s="682">
        <v>0</v>
      </c>
      <c r="T525" s="706"/>
      <c r="U525" s="242">
        <v>0</v>
      </c>
    </row>
    <row r="526" spans="1:21" ht="14.4" customHeight="1" x14ac:dyDescent="0.3">
      <c r="A526" s="680">
        <v>10</v>
      </c>
      <c r="B526" s="671" t="s">
        <v>551</v>
      </c>
      <c r="C526" s="671">
        <v>89301102</v>
      </c>
      <c r="D526" s="703" t="s">
        <v>4586</v>
      </c>
      <c r="E526" s="704" t="s">
        <v>2545</v>
      </c>
      <c r="F526" s="671" t="s">
        <v>2515</v>
      </c>
      <c r="G526" s="671" t="s">
        <v>2930</v>
      </c>
      <c r="H526" s="671" t="s">
        <v>550</v>
      </c>
      <c r="I526" s="671" t="s">
        <v>1359</v>
      </c>
      <c r="J526" s="671" t="s">
        <v>1264</v>
      </c>
      <c r="K526" s="671" t="s">
        <v>2931</v>
      </c>
      <c r="L526" s="705">
        <v>75.19</v>
      </c>
      <c r="M526" s="705">
        <v>75.19</v>
      </c>
      <c r="N526" s="671">
        <v>1</v>
      </c>
      <c r="O526" s="706">
        <v>0.5</v>
      </c>
      <c r="P526" s="705"/>
      <c r="Q526" s="682">
        <v>0</v>
      </c>
      <c r="R526" s="671"/>
      <c r="S526" s="682">
        <v>0</v>
      </c>
      <c r="T526" s="706"/>
      <c r="U526" s="242">
        <v>0</v>
      </c>
    </row>
    <row r="527" spans="1:21" ht="14.4" customHeight="1" x14ac:dyDescent="0.3">
      <c r="A527" s="680">
        <v>10</v>
      </c>
      <c r="B527" s="671" t="s">
        <v>551</v>
      </c>
      <c r="C527" s="671">
        <v>89301102</v>
      </c>
      <c r="D527" s="703" t="s">
        <v>4586</v>
      </c>
      <c r="E527" s="704" t="s">
        <v>2545</v>
      </c>
      <c r="F527" s="671" t="s">
        <v>2515</v>
      </c>
      <c r="G527" s="671" t="s">
        <v>3147</v>
      </c>
      <c r="H527" s="671" t="s">
        <v>550</v>
      </c>
      <c r="I527" s="671" t="s">
        <v>1362</v>
      </c>
      <c r="J527" s="671" t="s">
        <v>3183</v>
      </c>
      <c r="K527" s="671" t="s">
        <v>3184</v>
      </c>
      <c r="L527" s="705">
        <v>39.39</v>
      </c>
      <c r="M527" s="705">
        <v>39.39</v>
      </c>
      <c r="N527" s="671">
        <v>1</v>
      </c>
      <c r="O527" s="706">
        <v>0.5</v>
      </c>
      <c r="P527" s="705"/>
      <c r="Q527" s="682">
        <v>0</v>
      </c>
      <c r="R527" s="671"/>
      <c r="S527" s="682">
        <v>0</v>
      </c>
      <c r="T527" s="706"/>
      <c r="U527" s="242">
        <v>0</v>
      </c>
    </row>
    <row r="528" spans="1:21" ht="14.4" customHeight="1" x14ac:dyDescent="0.3">
      <c r="A528" s="680">
        <v>10</v>
      </c>
      <c r="B528" s="671" t="s">
        <v>551</v>
      </c>
      <c r="C528" s="671">
        <v>89301102</v>
      </c>
      <c r="D528" s="703" t="s">
        <v>4586</v>
      </c>
      <c r="E528" s="704" t="s">
        <v>2545</v>
      </c>
      <c r="F528" s="671" t="s">
        <v>2515</v>
      </c>
      <c r="G528" s="671" t="s">
        <v>2944</v>
      </c>
      <c r="H528" s="671" t="s">
        <v>550</v>
      </c>
      <c r="I528" s="671" t="s">
        <v>726</v>
      </c>
      <c r="J528" s="671" t="s">
        <v>727</v>
      </c>
      <c r="K528" s="671" t="s">
        <v>2443</v>
      </c>
      <c r="L528" s="705">
        <v>23.72</v>
      </c>
      <c r="M528" s="705">
        <v>23.72</v>
      </c>
      <c r="N528" s="671">
        <v>1</v>
      </c>
      <c r="O528" s="706">
        <v>1</v>
      </c>
      <c r="P528" s="705">
        <v>23.72</v>
      </c>
      <c r="Q528" s="682">
        <v>1</v>
      </c>
      <c r="R528" s="671">
        <v>1</v>
      </c>
      <c r="S528" s="682">
        <v>1</v>
      </c>
      <c r="T528" s="706">
        <v>1</v>
      </c>
      <c r="U528" s="242">
        <v>1</v>
      </c>
    </row>
    <row r="529" spans="1:21" ht="14.4" customHeight="1" x14ac:dyDescent="0.3">
      <c r="A529" s="680">
        <v>10</v>
      </c>
      <c r="B529" s="671" t="s">
        <v>551</v>
      </c>
      <c r="C529" s="671">
        <v>89301102</v>
      </c>
      <c r="D529" s="703" t="s">
        <v>4586</v>
      </c>
      <c r="E529" s="704" t="s">
        <v>2545</v>
      </c>
      <c r="F529" s="671" t="s">
        <v>2515</v>
      </c>
      <c r="G529" s="671" t="s">
        <v>2643</v>
      </c>
      <c r="H529" s="671" t="s">
        <v>550</v>
      </c>
      <c r="I529" s="671" t="s">
        <v>1171</v>
      </c>
      <c r="J529" s="671" t="s">
        <v>1172</v>
      </c>
      <c r="K529" s="671" t="s">
        <v>2733</v>
      </c>
      <c r="L529" s="705">
        <v>50.27</v>
      </c>
      <c r="M529" s="705">
        <v>50.27</v>
      </c>
      <c r="N529" s="671">
        <v>1</v>
      </c>
      <c r="O529" s="706">
        <v>0.5</v>
      </c>
      <c r="P529" s="705"/>
      <c r="Q529" s="682">
        <v>0</v>
      </c>
      <c r="R529" s="671"/>
      <c r="S529" s="682">
        <v>0</v>
      </c>
      <c r="T529" s="706"/>
      <c r="U529" s="242">
        <v>0</v>
      </c>
    </row>
    <row r="530" spans="1:21" ht="14.4" customHeight="1" x14ac:dyDescent="0.3">
      <c r="A530" s="680">
        <v>10</v>
      </c>
      <c r="B530" s="671" t="s">
        <v>551</v>
      </c>
      <c r="C530" s="671">
        <v>89301102</v>
      </c>
      <c r="D530" s="703" t="s">
        <v>4586</v>
      </c>
      <c r="E530" s="704" t="s">
        <v>2545</v>
      </c>
      <c r="F530" s="671" t="s">
        <v>2515</v>
      </c>
      <c r="G530" s="671" t="s">
        <v>2947</v>
      </c>
      <c r="H530" s="671" t="s">
        <v>817</v>
      </c>
      <c r="I530" s="671" t="s">
        <v>1562</v>
      </c>
      <c r="J530" s="671" t="s">
        <v>1563</v>
      </c>
      <c r="K530" s="671" t="s">
        <v>2475</v>
      </c>
      <c r="L530" s="705">
        <v>116.8</v>
      </c>
      <c r="M530" s="705">
        <v>233.6</v>
      </c>
      <c r="N530" s="671">
        <v>2</v>
      </c>
      <c r="O530" s="706">
        <v>1</v>
      </c>
      <c r="P530" s="705"/>
      <c r="Q530" s="682">
        <v>0</v>
      </c>
      <c r="R530" s="671"/>
      <c r="S530" s="682">
        <v>0</v>
      </c>
      <c r="T530" s="706"/>
      <c r="U530" s="242">
        <v>0</v>
      </c>
    </row>
    <row r="531" spans="1:21" ht="14.4" customHeight="1" x14ac:dyDescent="0.3">
      <c r="A531" s="680">
        <v>10</v>
      </c>
      <c r="B531" s="671" t="s">
        <v>551</v>
      </c>
      <c r="C531" s="671">
        <v>89301102</v>
      </c>
      <c r="D531" s="703" t="s">
        <v>4586</v>
      </c>
      <c r="E531" s="704" t="s">
        <v>2545</v>
      </c>
      <c r="F531" s="671" t="s">
        <v>2515</v>
      </c>
      <c r="G531" s="671" t="s">
        <v>2683</v>
      </c>
      <c r="H531" s="671" t="s">
        <v>817</v>
      </c>
      <c r="I531" s="671" t="s">
        <v>2735</v>
      </c>
      <c r="J531" s="671" t="s">
        <v>2736</v>
      </c>
      <c r="K531" s="671" t="s">
        <v>2737</v>
      </c>
      <c r="L531" s="705">
        <v>108.46</v>
      </c>
      <c r="M531" s="705">
        <v>108.46</v>
      </c>
      <c r="N531" s="671">
        <v>1</v>
      </c>
      <c r="O531" s="706">
        <v>1</v>
      </c>
      <c r="P531" s="705"/>
      <c r="Q531" s="682">
        <v>0</v>
      </c>
      <c r="R531" s="671"/>
      <c r="S531" s="682">
        <v>0</v>
      </c>
      <c r="T531" s="706"/>
      <c r="U531" s="242">
        <v>0</v>
      </c>
    </row>
    <row r="532" spans="1:21" ht="14.4" customHeight="1" x14ac:dyDescent="0.3">
      <c r="A532" s="680">
        <v>10</v>
      </c>
      <c r="B532" s="671" t="s">
        <v>551</v>
      </c>
      <c r="C532" s="671">
        <v>89301102</v>
      </c>
      <c r="D532" s="703" t="s">
        <v>4586</v>
      </c>
      <c r="E532" s="704" t="s">
        <v>2545</v>
      </c>
      <c r="F532" s="671" t="s">
        <v>2515</v>
      </c>
      <c r="G532" s="671" t="s">
        <v>2683</v>
      </c>
      <c r="H532" s="671" t="s">
        <v>550</v>
      </c>
      <c r="I532" s="671" t="s">
        <v>3194</v>
      </c>
      <c r="J532" s="671" t="s">
        <v>2859</v>
      </c>
      <c r="K532" s="671" t="s">
        <v>3195</v>
      </c>
      <c r="L532" s="705">
        <v>0</v>
      </c>
      <c r="M532" s="705">
        <v>0</v>
      </c>
      <c r="N532" s="671">
        <v>1</v>
      </c>
      <c r="O532" s="706">
        <v>1</v>
      </c>
      <c r="P532" s="705"/>
      <c r="Q532" s="682"/>
      <c r="R532" s="671"/>
      <c r="S532" s="682">
        <v>0</v>
      </c>
      <c r="T532" s="706"/>
      <c r="U532" s="242">
        <v>0</v>
      </c>
    </row>
    <row r="533" spans="1:21" ht="14.4" customHeight="1" x14ac:dyDescent="0.3">
      <c r="A533" s="680">
        <v>10</v>
      </c>
      <c r="B533" s="671" t="s">
        <v>551</v>
      </c>
      <c r="C533" s="671">
        <v>89301102</v>
      </c>
      <c r="D533" s="703" t="s">
        <v>4586</v>
      </c>
      <c r="E533" s="704" t="s">
        <v>2545</v>
      </c>
      <c r="F533" s="671" t="s">
        <v>2515</v>
      </c>
      <c r="G533" s="671" t="s">
        <v>3090</v>
      </c>
      <c r="H533" s="671" t="s">
        <v>550</v>
      </c>
      <c r="I533" s="671" t="s">
        <v>1401</v>
      </c>
      <c r="J533" s="671" t="s">
        <v>3126</v>
      </c>
      <c r="K533" s="671" t="s">
        <v>3127</v>
      </c>
      <c r="L533" s="705">
        <v>0</v>
      </c>
      <c r="M533" s="705">
        <v>0</v>
      </c>
      <c r="N533" s="671">
        <v>1</v>
      </c>
      <c r="O533" s="706">
        <v>1</v>
      </c>
      <c r="P533" s="705"/>
      <c r="Q533" s="682"/>
      <c r="R533" s="671"/>
      <c r="S533" s="682">
        <v>0</v>
      </c>
      <c r="T533" s="706"/>
      <c r="U533" s="242">
        <v>0</v>
      </c>
    </row>
    <row r="534" spans="1:21" ht="14.4" customHeight="1" x14ac:dyDescent="0.3">
      <c r="A534" s="680">
        <v>10</v>
      </c>
      <c r="B534" s="671" t="s">
        <v>551</v>
      </c>
      <c r="C534" s="671">
        <v>89301102</v>
      </c>
      <c r="D534" s="703" t="s">
        <v>4586</v>
      </c>
      <c r="E534" s="704" t="s">
        <v>2545</v>
      </c>
      <c r="F534" s="671" t="s">
        <v>2515</v>
      </c>
      <c r="G534" s="671" t="s">
        <v>2746</v>
      </c>
      <c r="H534" s="671" t="s">
        <v>550</v>
      </c>
      <c r="I534" s="671" t="s">
        <v>1234</v>
      </c>
      <c r="J534" s="671" t="s">
        <v>979</v>
      </c>
      <c r="K534" s="671" t="s">
        <v>2967</v>
      </c>
      <c r="L534" s="705">
        <v>314.89999999999998</v>
      </c>
      <c r="M534" s="705">
        <v>314.89999999999998</v>
      </c>
      <c r="N534" s="671">
        <v>1</v>
      </c>
      <c r="O534" s="706">
        <v>0.5</v>
      </c>
      <c r="P534" s="705">
        <v>314.89999999999998</v>
      </c>
      <c r="Q534" s="682">
        <v>1</v>
      </c>
      <c r="R534" s="671">
        <v>1</v>
      </c>
      <c r="S534" s="682">
        <v>1</v>
      </c>
      <c r="T534" s="706">
        <v>0.5</v>
      </c>
      <c r="U534" s="242">
        <v>1</v>
      </c>
    </row>
    <row r="535" spans="1:21" ht="14.4" customHeight="1" x14ac:dyDescent="0.3">
      <c r="A535" s="680">
        <v>10</v>
      </c>
      <c r="B535" s="671" t="s">
        <v>551</v>
      </c>
      <c r="C535" s="671">
        <v>89301102</v>
      </c>
      <c r="D535" s="703" t="s">
        <v>4586</v>
      </c>
      <c r="E535" s="704" t="s">
        <v>2545</v>
      </c>
      <c r="F535" s="671" t="s">
        <v>2515</v>
      </c>
      <c r="G535" s="671" t="s">
        <v>3196</v>
      </c>
      <c r="H535" s="671" t="s">
        <v>550</v>
      </c>
      <c r="I535" s="671" t="s">
        <v>3197</v>
      </c>
      <c r="J535" s="671" t="s">
        <v>3198</v>
      </c>
      <c r="K535" s="671" t="s">
        <v>1250</v>
      </c>
      <c r="L535" s="705">
        <v>193.98</v>
      </c>
      <c r="M535" s="705">
        <v>193.98</v>
      </c>
      <c r="N535" s="671">
        <v>1</v>
      </c>
      <c r="O535" s="706">
        <v>1</v>
      </c>
      <c r="P535" s="705"/>
      <c r="Q535" s="682">
        <v>0</v>
      </c>
      <c r="R535" s="671"/>
      <c r="S535" s="682">
        <v>0</v>
      </c>
      <c r="T535" s="706"/>
      <c r="U535" s="242">
        <v>0</v>
      </c>
    </row>
    <row r="536" spans="1:21" ht="14.4" customHeight="1" x14ac:dyDescent="0.3">
      <c r="A536" s="680">
        <v>10</v>
      </c>
      <c r="B536" s="671" t="s">
        <v>551</v>
      </c>
      <c r="C536" s="671">
        <v>89301102</v>
      </c>
      <c r="D536" s="703" t="s">
        <v>4586</v>
      </c>
      <c r="E536" s="704" t="s">
        <v>2545</v>
      </c>
      <c r="F536" s="671" t="s">
        <v>2515</v>
      </c>
      <c r="G536" s="671" t="s">
        <v>2968</v>
      </c>
      <c r="H536" s="671" t="s">
        <v>817</v>
      </c>
      <c r="I536" s="671" t="s">
        <v>2969</v>
      </c>
      <c r="J536" s="671" t="s">
        <v>2970</v>
      </c>
      <c r="K536" s="671" t="s">
        <v>2971</v>
      </c>
      <c r="L536" s="705">
        <v>189.56</v>
      </c>
      <c r="M536" s="705">
        <v>947.8</v>
      </c>
      <c r="N536" s="671">
        <v>5</v>
      </c>
      <c r="O536" s="706">
        <v>1</v>
      </c>
      <c r="P536" s="705">
        <v>947.8</v>
      </c>
      <c r="Q536" s="682">
        <v>1</v>
      </c>
      <c r="R536" s="671">
        <v>5</v>
      </c>
      <c r="S536" s="682">
        <v>1</v>
      </c>
      <c r="T536" s="706">
        <v>1</v>
      </c>
      <c r="U536" s="242">
        <v>1</v>
      </c>
    </row>
    <row r="537" spans="1:21" ht="14.4" customHeight="1" x14ac:dyDescent="0.3">
      <c r="A537" s="680">
        <v>10</v>
      </c>
      <c r="B537" s="671" t="s">
        <v>551</v>
      </c>
      <c r="C537" s="671">
        <v>89301102</v>
      </c>
      <c r="D537" s="703" t="s">
        <v>4586</v>
      </c>
      <c r="E537" s="704" t="s">
        <v>2545</v>
      </c>
      <c r="F537" s="671" t="s">
        <v>2515</v>
      </c>
      <c r="G537" s="671" t="s">
        <v>2968</v>
      </c>
      <c r="H537" s="671" t="s">
        <v>817</v>
      </c>
      <c r="I537" s="671" t="s">
        <v>3114</v>
      </c>
      <c r="J537" s="671" t="s">
        <v>3115</v>
      </c>
      <c r="K537" s="671" t="s">
        <v>1162</v>
      </c>
      <c r="L537" s="705">
        <v>65.81</v>
      </c>
      <c r="M537" s="705">
        <v>987.15000000000009</v>
      </c>
      <c r="N537" s="671">
        <v>15</v>
      </c>
      <c r="O537" s="706">
        <v>1</v>
      </c>
      <c r="P537" s="705"/>
      <c r="Q537" s="682">
        <v>0</v>
      </c>
      <c r="R537" s="671"/>
      <c r="S537" s="682">
        <v>0</v>
      </c>
      <c r="T537" s="706"/>
      <c r="U537" s="242">
        <v>0</v>
      </c>
    </row>
    <row r="538" spans="1:21" ht="14.4" customHeight="1" x14ac:dyDescent="0.3">
      <c r="A538" s="680">
        <v>10</v>
      </c>
      <c r="B538" s="671" t="s">
        <v>551</v>
      </c>
      <c r="C538" s="671">
        <v>89301102</v>
      </c>
      <c r="D538" s="703" t="s">
        <v>4586</v>
      </c>
      <c r="E538" s="704" t="s">
        <v>2545</v>
      </c>
      <c r="F538" s="671" t="s">
        <v>2515</v>
      </c>
      <c r="G538" s="671" t="s">
        <v>3199</v>
      </c>
      <c r="H538" s="671" t="s">
        <v>550</v>
      </c>
      <c r="I538" s="671" t="s">
        <v>3200</v>
      </c>
      <c r="J538" s="671" t="s">
        <v>3201</v>
      </c>
      <c r="K538" s="671" t="s">
        <v>3202</v>
      </c>
      <c r="L538" s="705">
        <v>0</v>
      </c>
      <c r="M538" s="705">
        <v>0</v>
      </c>
      <c r="N538" s="671">
        <v>1</v>
      </c>
      <c r="O538" s="706">
        <v>1</v>
      </c>
      <c r="P538" s="705"/>
      <c r="Q538" s="682"/>
      <c r="R538" s="671"/>
      <c r="S538" s="682">
        <v>0</v>
      </c>
      <c r="T538" s="706"/>
      <c r="U538" s="242">
        <v>0</v>
      </c>
    </row>
    <row r="539" spans="1:21" ht="14.4" customHeight="1" x14ac:dyDescent="0.3">
      <c r="A539" s="680">
        <v>10</v>
      </c>
      <c r="B539" s="671" t="s">
        <v>551</v>
      </c>
      <c r="C539" s="671">
        <v>89301102</v>
      </c>
      <c r="D539" s="703" t="s">
        <v>4586</v>
      </c>
      <c r="E539" s="704" t="s">
        <v>2545</v>
      </c>
      <c r="F539" s="671" t="s">
        <v>2515</v>
      </c>
      <c r="G539" s="671" t="s">
        <v>3203</v>
      </c>
      <c r="H539" s="671" t="s">
        <v>817</v>
      </c>
      <c r="I539" s="671" t="s">
        <v>3204</v>
      </c>
      <c r="J539" s="671" t="s">
        <v>3205</v>
      </c>
      <c r="K539" s="671" t="s">
        <v>3206</v>
      </c>
      <c r="L539" s="705">
        <v>11723.99</v>
      </c>
      <c r="M539" s="705">
        <v>82067.929999999993</v>
      </c>
      <c r="N539" s="671">
        <v>7</v>
      </c>
      <c r="O539" s="706">
        <v>1</v>
      </c>
      <c r="P539" s="705">
        <v>82067.929999999993</v>
      </c>
      <c r="Q539" s="682">
        <v>1</v>
      </c>
      <c r="R539" s="671">
        <v>7</v>
      </c>
      <c r="S539" s="682">
        <v>1</v>
      </c>
      <c r="T539" s="706">
        <v>1</v>
      </c>
      <c r="U539" s="242">
        <v>1</v>
      </c>
    </row>
    <row r="540" spans="1:21" ht="14.4" customHeight="1" x14ac:dyDescent="0.3">
      <c r="A540" s="680">
        <v>10</v>
      </c>
      <c r="B540" s="671" t="s">
        <v>551</v>
      </c>
      <c r="C540" s="671">
        <v>89301102</v>
      </c>
      <c r="D540" s="703" t="s">
        <v>4586</v>
      </c>
      <c r="E540" s="704" t="s">
        <v>2545</v>
      </c>
      <c r="F540" s="671" t="s">
        <v>2515</v>
      </c>
      <c r="G540" s="671" t="s">
        <v>3203</v>
      </c>
      <c r="H540" s="671" t="s">
        <v>817</v>
      </c>
      <c r="I540" s="671" t="s">
        <v>3207</v>
      </c>
      <c r="J540" s="671" t="s">
        <v>3208</v>
      </c>
      <c r="K540" s="671" t="s">
        <v>3209</v>
      </c>
      <c r="L540" s="705">
        <v>7816</v>
      </c>
      <c r="M540" s="705">
        <v>46896</v>
      </c>
      <c r="N540" s="671">
        <v>6</v>
      </c>
      <c r="O540" s="706">
        <v>1</v>
      </c>
      <c r="P540" s="705">
        <v>46896</v>
      </c>
      <c r="Q540" s="682">
        <v>1</v>
      </c>
      <c r="R540" s="671">
        <v>6</v>
      </c>
      <c r="S540" s="682">
        <v>1</v>
      </c>
      <c r="T540" s="706">
        <v>1</v>
      </c>
      <c r="U540" s="242">
        <v>1</v>
      </c>
    </row>
    <row r="541" spans="1:21" ht="14.4" customHeight="1" x14ac:dyDescent="0.3">
      <c r="A541" s="680">
        <v>10</v>
      </c>
      <c r="B541" s="671" t="s">
        <v>551</v>
      </c>
      <c r="C541" s="671">
        <v>89301102</v>
      </c>
      <c r="D541" s="703" t="s">
        <v>4586</v>
      </c>
      <c r="E541" s="704" t="s">
        <v>2545</v>
      </c>
      <c r="F541" s="671" t="s">
        <v>2515</v>
      </c>
      <c r="G541" s="671" t="s">
        <v>3203</v>
      </c>
      <c r="H541" s="671" t="s">
        <v>817</v>
      </c>
      <c r="I541" s="671" t="s">
        <v>3210</v>
      </c>
      <c r="J541" s="671" t="s">
        <v>3211</v>
      </c>
      <c r="K541" s="671" t="s">
        <v>3212</v>
      </c>
      <c r="L541" s="705">
        <v>7816</v>
      </c>
      <c r="M541" s="705">
        <v>46896</v>
      </c>
      <c r="N541" s="671">
        <v>6</v>
      </c>
      <c r="O541" s="706">
        <v>1</v>
      </c>
      <c r="P541" s="705">
        <v>46896</v>
      </c>
      <c r="Q541" s="682">
        <v>1</v>
      </c>
      <c r="R541" s="671">
        <v>6</v>
      </c>
      <c r="S541" s="682">
        <v>1</v>
      </c>
      <c r="T541" s="706">
        <v>1</v>
      </c>
      <c r="U541" s="242">
        <v>1</v>
      </c>
    </row>
    <row r="542" spans="1:21" ht="14.4" customHeight="1" x14ac:dyDescent="0.3">
      <c r="A542" s="680">
        <v>10</v>
      </c>
      <c r="B542" s="671" t="s">
        <v>551</v>
      </c>
      <c r="C542" s="671">
        <v>89301102</v>
      </c>
      <c r="D542" s="703" t="s">
        <v>4586</v>
      </c>
      <c r="E542" s="704" t="s">
        <v>2545</v>
      </c>
      <c r="F542" s="671" t="s">
        <v>2515</v>
      </c>
      <c r="G542" s="671" t="s">
        <v>3203</v>
      </c>
      <c r="H542" s="671" t="s">
        <v>550</v>
      </c>
      <c r="I542" s="671" t="s">
        <v>3213</v>
      </c>
      <c r="J542" s="671" t="s">
        <v>3214</v>
      </c>
      <c r="K542" s="671" t="s">
        <v>3215</v>
      </c>
      <c r="L542" s="705">
        <v>9379.19</v>
      </c>
      <c r="M542" s="705">
        <v>93791.900000000009</v>
      </c>
      <c r="N542" s="671">
        <v>10</v>
      </c>
      <c r="O542" s="706">
        <v>1</v>
      </c>
      <c r="P542" s="705">
        <v>93791.900000000009</v>
      </c>
      <c r="Q542" s="682">
        <v>1</v>
      </c>
      <c r="R542" s="671">
        <v>10</v>
      </c>
      <c r="S542" s="682">
        <v>1</v>
      </c>
      <c r="T542" s="706">
        <v>1</v>
      </c>
      <c r="U542" s="242">
        <v>1</v>
      </c>
    </row>
    <row r="543" spans="1:21" ht="14.4" customHeight="1" x14ac:dyDescent="0.3">
      <c r="A543" s="680">
        <v>10</v>
      </c>
      <c r="B543" s="671" t="s">
        <v>551</v>
      </c>
      <c r="C543" s="671">
        <v>89301102</v>
      </c>
      <c r="D543" s="703" t="s">
        <v>4586</v>
      </c>
      <c r="E543" s="704" t="s">
        <v>2545</v>
      </c>
      <c r="F543" s="671" t="s">
        <v>2515</v>
      </c>
      <c r="G543" s="671" t="s">
        <v>3100</v>
      </c>
      <c r="H543" s="671" t="s">
        <v>550</v>
      </c>
      <c r="I543" s="671" t="s">
        <v>1373</v>
      </c>
      <c r="J543" s="671" t="s">
        <v>3216</v>
      </c>
      <c r="K543" s="671" t="s">
        <v>3217</v>
      </c>
      <c r="L543" s="705">
        <v>78.569999999999993</v>
      </c>
      <c r="M543" s="705">
        <v>78.569999999999993</v>
      </c>
      <c r="N543" s="671">
        <v>1</v>
      </c>
      <c r="O543" s="706">
        <v>0.5</v>
      </c>
      <c r="P543" s="705">
        <v>78.569999999999993</v>
      </c>
      <c r="Q543" s="682">
        <v>1</v>
      </c>
      <c r="R543" s="671">
        <v>1</v>
      </c>
      <c r="S543" s="682">
        <v>1</v>
      </c>
      <c r="T543" s="706">
        <v>0.5</v>
      </c>
      <c r="U543" s="242">
        <v>1</v>
      </c>
    </row>
    <row r="544" spans="1:21" ht="14.4" customHeight="1" x14ac:dyDescent="0.3">
      <c r="A544" s="680">
        <v>10</v>
      </c>
      <c r="B544" s="671" t="s">
        <v>551</v>
      </c>
      <c r="C544" s="671">
        <v>89301102</v>
      </c>
      <c r="D544" s="703" t="s">
        <v>4586</v>
      </c>
      <c r="E544" s="704" t="s">
        <v>2545</v>
      </c>
      <c r="F544" s="671" t="s">
        <v>2515</v>
      </c>
      <c r="G544" s="671" t="s">
        <v>2752</v>
      </c>
      <c r="H544" s="671" t="s">
        <v>550</v>
      </c>
      <c r="I544" s="671" t="s">
        <v>3218</v>
      </c>
      <c r="J544" s="671" t="s">
        <v>2754</v>
      </c>
      <c r="K544" s="671" t="s">
        <v>3219</v>
      </c>
      <c r="L544" s="705">
        <v>137.04</v>
      </c>
      <c r="M544" s="705">
        <v>274.08</v>
      </c>
      <c r="N544" s="671">
        <v>2</v>
      </c>
      <c r="O544" s="706">
        <v>0.5</v>
      </c>
      <c r="P544" s="705"/>
      <c r="Q544" s="682">
        <v>0</v>
      </c>
      <c r="R544" s="671"/>
      <c r="S544" s="682">
        <v>0</v>
      </c>
      <c r="T544" s="706"/>
      <c r="U544" s="242">
        <v>0</v>
      </c>
    </row>
    <row r="545" spans="1:21" ht="14.4" customHeight="1" x14ac:dyDescent="0.3">
      <c r="A545" s="680">
        <v>10</v>
      </c>
      <c r="B545" s="671" t="s">
        <v>551</v>
      </c>
      <c r="C545" s="671">
        <v>89301102</v>
      </c>
      <c r="D545" s="703" t="s">
        <v>4586</v>
      </c>
      <c r="E545" s="704" t="s">
        <v>2545</v>
      </c>
      <c r="F545" s="671" t="s">
        <v>2515</v>
      </c>
      <c r="G545" s="671" t="s">
        <v>2752</v>
      </c>
      <c r="H545" s="671" t="s">
        <v>550</v>
      </c>
      <c r="I545" s="671" t="s">
        <v>3220</v>
      </c>
      <c r="J545" s="671" t="s">
        <v>3221</v>
      </c>
      <c r="K545" s="671" t="s">
        <v>3222</v>
      </c>
      <c r="L545" s="705">
        <v>0</v>
      </c>
      <c r="M545" s="705">
        <v>0</v>
      </c>
      <c r="N545" s="671">
        <v>1</v>
      </c>
      <c r="O545" s="706">
        <v>0.5</v>
      </c>
      <c r="P545" s="705"/>
      <c r="Q545" s="682"/>
      <c r="R545" s="671"/>
      <c r="S545" s="682">
        <v>0</v>
      </c>
      <c r="T545" s="706"/>
      <c r="U545" s="242">
        <v>0</v>
      </c>
    </row>
    <row r="546" spans="1:21" ht="14.4" customHeight="1" x14ac:dyDescent="0.3">
      <c r="A546" s="680">
        <v>10</v>
      </c>
      <c r="B546" s="671" t="s">
        <v>551</v>
      </c>
      <c r="C546" s="671">
        <v>89301102</v>
      </c>
      <c r="D546" s="703" t="s">
        <v>4586</v>
      </c>
      <c r="E546" s="704" t="s">
        <v>2545</v>
      </c>
      <c r="F546" s="671" t="s">
        <v>2515</v>
      </c>
      <c r="G546" s="671" t="s">
        <v>2658</v>
      </c>
      <c r="H546" s="671" t="s">
        <v>550</v>
      </c>
      <c r="I546" s="671" t="s">
        <v>904</v>
      </c>
      <c r="J546" s="671" t="s">
        <v>905</v>
      </c>
      <c r="K546" s="671" t="s">
        <v>2659</v>
      </c>
      <c r="L546" s="705">
        <v>38.65</v>
      </c>
      <c r="M546" s="705">
        <v>38.65</v>
      </c>
      <c r="N546" s="671">
        <v>1</v>
      </c>
      <c r="O546" s="706">
        <v>0.5</v>
      </c>
      <c r="P546" s="705">
        <v>38.65</v>
      </c>
      <c r="Q546" s="682">
        <v>1</v>
      </c>
      <c r="R546" s="671">
        <v>1</v>
      </c>
      <c r="S546" s="682">
        <v>1</v>
      </c>
      <c r="T546" s="706">
        <v>0.5</v>
      </c>
      <c r="U546" s="242">
        <v>1</v>
      </c>
    </row>
    <row r="547" spans="1:21" ht="14.4" customHeight="1" x14ac:dyDescent="0.3">
      <c r="A547" s="680">
        <v>10</v>
      </c>
      <c r="B547" s="671" t="s">
        <v>551</v>
      </c>
      <c r="C547" s="671">
        <v>89301102</v>
      </c>
      <c r="D547" s="703" t="s">
        <v>4586</v>
      </c>
      <c r="E547" s="704" t="s">
        <v>2545</v>
      </c>
      <c r="F547" s="671" t="s">
        <v>2515</v>
      </c>
      <c r="G547" s="671" t="s">
        <v>2662</v>
      </c>
      <c r="H547" s="671" t="s">
        <v>550</v>
      </c>
      <c r="I547" s="671" t="s">
        <v>3223</v>
      </c>
      <c r="J547" s="671" t="s">
        <v>3224</v>
      </c>
      <c r="K547" s="671" t="s">
        <v>3225</v>
      </c>
      <c r="L547" s="705">
        <v>26.26</v>
      </c>
      <c r="M547" s="705">
        <v>26.26</v>
      </c>
      <c r="N547" s="671">
        <v>1</v>
      </c>
      <c r="O547" s="706">
        <v>0.5</v>
      </c>
      <c r="P547" s="705">
        <v>26.26</v>
      </c>
      <c r="Q547" s="682">
        <v>1</v>
      </c>
      <c r="R547" s="671">
        <v>1</v>
      </c>
      <c r="S547" s="682">
        <v>1</v>
      </c>
      <c r="T547" s="706">
        <v>0.5</v>
      </c>
      <c r="U547" s="242">
        <v>1</v>
      </c>
    </row>
    <row r="548" spans="1:21" ht="14.4" customHeight="1" x14ac:dyDescent="0.3">
      <c r="A548" s="680">
        <v>10</v>
      </c>
      <c r="B548" s="671" t="s">
        <v>551</v>
      </c>
      <c r="C548" s="671">
        <v>89301102</v>
      </c>
      <c r="D548" s="703" t="s">
        <v>4586</v>
      </c>
      <c r="E548" s="704" t="s">
        <v>2547</v>
      </c>
      <c r="F548" s="671" t="s">
        <v>2515</v>
      </c>
      <c r="G548" s="671" t="s">
        <v>3226</v>
      </c>
      <c r="H548" s="671" t="s">
        <v>550</v>
      </c>
      <c r="I548" s="671" t="s">
        <v>3227</v>
      </c>
      <c r="J548" s="671" t="s">
        <v>3228</v>
      </c>
      <c r="K548" s="671" t="s">
        <v>1025</v>
      </c>
      <c r="L548" s="705">
        <v>0</v>
      </c>
      <c r="M548" s="705">
        <v>0</v>
      </c>
      <c r="N548" s="671">
        <v>1</v>
      </c>
      <c r="O548" s="706">
        <v>0.5</v>
      </c>
      <c r="P548" s="705"/>
      <c r="Q548" s="682"/>
      <c r="R548" s="671"/>
      <c r="S548" s="682">
        <v>0</v>
      </c>
      <c r="T548" s="706"/>
      <c r="U548" s="242">
        <v>0</v>
      </c>
    </row>
    <row r="549" spans="1:21" ht="14.4" customHeight="1" x14ac:dyDescent="0.3">
      <c r="A549" s="680">
        <v>10</v>
      </c>
      <c r="B549" s="671" t="s">
        <v>551</v>
      </c>
      <c r="C549" s="671">
        <v>89301102</v>
      </c>
      <c r="D549" s="703" t="s">
        <v>4586</v>
      </c>
      <c r="E549" s="704" t="s">
        <v>2547</v>
      </c>
      <c r="F549" s="671" t="s">
        <v>2515</v>
      </c>
      <c r="G549" s="671" t="s">
        <v>3229</v>
      </c>
      <c r="H549" s="671" t="s">
        <v>550</v>
      </c>
      <c r="I549" s="671" t="s">
        <v>3230</v>
      </c>
      <c r="J549" s="671" t="s">
        <v>3231</v>
      </c>
      <c r="K549" s="671" t="s">
        <v>3232</v>
      </c>
      <c r="L549" s="705">
        <v>17.53</v>
      </c>
      <c r="M549" s="705">
        <v>87.65</v>
      </c>
      <c r="N549" s="671">
        <v>5</v>
      </c>
      <c r="O549" s="706">
        <v>0.5</v>
      </c>
      <c r="P549" s="705"/>
      <c r="Q549" s="682">
        <v>0</v>
      </c>
      <c r="R549" s="671"/>
      <c r="S549" s="682">
        <v>0</v>
      </c>
      <c r="T549" s="706"/>
      <c r="U549" s="242">
        <v>0</v>
      </c>
    </row>
    <row r="550" spans="1:21" ht="14.4" customHeight="1" x14ac:dyDescent="0.3">
      <c r="A550" s="680">
        <v>10</v>
      </c>
      <c r="B550" s="671" t="s">
        <v>551</v>
      </c>
      <c r="C550" s="671">
        <v>89301102</v>
      </c>
      <c r="D550" s="703" t="s">
        <v>4586</v>
      </c>
      <c r="E550" s="704" t="s">
        <v>2548</v>
      </c>
      <c r="F550" s="671" t="s">
        <v>2515</v>
      </c>
      <c r="G550" s="671" t="s">
        <v>3233</v>
      </c>
      <c r="H550" s="671" t="s">
        <v>550</v>
      </c>
      <c r="I550" s="671" t="s">
        <v>2083</v>
      </c>
      <c r="J550" s="671" t="s">
        <v>3234</v>
      </c>
      <c r="K550" s="671" t="s">
        <v>3235</v>
      </c>
      <c r="L550" s="705">
        <v>91.14</v>
      </c>
      <c r="M550" s="705">
        <v>182.28</v>
      </c>
      <c r="N550" s="671">
        <v>2</v>
      </c>
      <c r="O550" s="706">
        <v>1</v>
      </c>
      <c r="P550" s="705">
        <v>91.14</v>
      </c>
      <c r="Q550" s="682">
        <v>0.5</v>
      </c>
      <c r="R550" s="671">
        <v>1</v>
      </c>
      <c r="S550" s="682">
        <v>0.5</v>
      </c>
      <c r="T550" s="706">
        <v>0.5</v>
      </c>
      <c r="U550" s="242">
        <v>0.5</v>
      </c>
    </row>
    <row r="551" spans="1:21" ht="14.4" customHeight="1" x14ac:dyDescent="0.3">
      <c r="A551" s="680">
        <v>10</v>
      </c>
      <c r="B551" s="671" t="s">
        <v>551</v>
      </c>
      <c r="C551" s="671">
        <v>89301102</v>
      </c>
      <c r="D551" s="703" t="s">
        <v>4586</v>
      </c>
      <c r="E551" s="704" t="s">
        <v>2548</v>
      </c>
      <c r="F551" s="671" t="s">
        <v>2515</v>
      </c>
      <c r="G551" s="671" t="s">
        <v>3236</v>
      </c>
      <c r="H551" s="671" t="s">
        <v>550</v>
      </c>
      <c r="I551" s="671" t="s">
        <v>3237</v>
      </c>
      <c r="J551" s="671" t="s">
        <v>3238</v>
      </c>
      <c r="K551" s="671" t="s">
        <v>3239</v>
      </c>
      <c r="L551" s="705">
        <v>0</v>
      </c>
      <c r="M551" s="705">
        <v>0</v>
      </c>
      <c r="N551" s="671">
        <v>1</v>
      </c>
      <c r="O551" s="706">
        <v>0.5</v>
      </c>
      <c r="P551" s="705"/>
      <c r="Q551" s="682"/>
      <c r="R551" s="671"/>
      <c r="S551" s="682">
        <v>0</v>
      </c>
      <c r="T551" s="706"/>
      <c r="U551" s="242">
        <v>0</v>
      </c>
    </row>
    <row r="552" spans="1:21" ht="14.4" customHeight="1" x14ac:dyDescent="0.3">
      <c r="A552" s="680">
        <v>10</v>
      </c>
      <c r="B552" s="671" t="s">
        <v>551</v>
      </c>
      <c r="C552" s="671">
        <v>89301102</v>
      </c>
      <c r="D552" s="703" t="s">
        <v>4586</v>
      </c>
      <c r="E552" s="704" t="s">
        <v>2548</v>
      </c>
      <c r="F552" s="671" t="s">
        <v>2515</v>
      </c>
      <c r="G552" s="671" t="s">
        <v>3236</v>
      </c>
      <c r="H552" s="671" t="s">
        <v>550</v>
      </c>
      <c r="I552" s="671" t="s">
        <v>3240</v>
      </c>
      <c r="J552" s="671" t="s">
        <v>3238</v>
      </c>
      <c r="K552" s="671" t="s">
        <v>3241</v>
      </c>
      <c r="L552" s="705">
        <v>0</v>
      </c>
      <c r="M552" s="705">
        <v>0</v>
      </c>
      <c r="N552" s="671">
        <v>1</v>
      </c>
      <c r="O552" s="706">
        <v>0.5</v>
      </c>
      <c r="P552" s="705">
        <v>0</v>
      </c>
      <c r="Q552" s="682"/>
      <c r="R552" s="671">
        <v>1</v>
      </c>
      <c r="S552" s="682">
        <v>1</v>
      </c>
      <c r="T552" s="706">
        <v>0.5</v>
      </c>
      <c r="U552" s="242">
        <v>1</v>
      </c>
    </row>
    <row r="553" spans="1:21" ht="14.4" customHeight="1" x14ac:dyDescent="0.3">
      <c r="A553" s="680">
        <v>10</v>
      </c>
      <c r="B553" s="671" t="s">
        <v>551</v>
      </c>
      <c r="C553" s="671">
        <v>89301102</v>
      </c>
      <c r="D553" s="703" t="s">
        <v>4586</v>
      </c>
      <c r="E553" s="704" t="s">
        <v>2548</v>
      </c>
      <c r="F553" s="671" t="s">
        <v>2515</v>
      </c>
      <c r="G553" s="671" t="s">
        <v>3242</v>
      </c>
      <c r="H553" s="671" t="s">
        <v>550</v>
      </c>
      <c r="I553" s="671" t="s">
        <v>982</v>
      </c>
      <c r="J553" s="671" t="s">
        <v>983</v>
      </c>
      <c r="K553" s="671" t="s">
        <v>984</v>
      </c>
      <c r="L553" s="705">
        <v>56.69</v>
      </c>
      <c r="M553" s="705">
        <v>56.69</v>
      </c>
      <c r="N553" s="671">
        <v>1</v>
      </c>
      <c r="O553" s="706">
        <v>1</v>
      </c>
      <c r="P553" s="705"/>
      <c r="Q553" s="682">
        <v>0</v>
      </c>
      <c r="R553" s="671"/>
      <c r="S553" s="682">
        <v>0</v>
      </c>
      <c r="T553" s="706"/>
      <c r="U553" s="242">
        <v>0</v>
      </c>
    </row>
    <row r="554" spans="1:21" ht="14.4" customHeight="1" x14ac:dyDescent="0.3">
      <c r="A554" s="680">
        <v>10</v>
      </c>
      <c r="B554" s="671" t="s">
        <v>551</v>
      </c>
      <c r="C554" s="671">
        <v>89301102</v>
      </c>
      <c r="D554" s="703" t="s">
        <v>4586</v>
      </c>
      <c r="E554" s="704" t="s">
        <v>2548</v>
      </c>
      <c r="F554" s="671" t="s">
        <v>2515</v>
      </c>
      <c r="G554" s="671" t="s">
        <v>3011</v>
      </c>
      <c r="H554" s="671" t="s">
        <v>550</v>
      </c>
      <c r="I554" s="671" t="s">
        <v>986</v>
      </c>
      <c r="J554" s="671" t="s">
        <v>987</v>
      </c>
      <c r="K554" s="671" t="s">
        <v>3012</v>
      </c>
      <c r="L554" s="705">
        <v>0</v>
      </c>
      <c r="M554" s="705">
        <v>0</v>
      </c>
      <c r="N554" s="671">
        <v>1</v>
      </c>
      <c r="O554" s="706">
        <v>1</v>
      </c>
      <c r="P554" s="705">
        <v>0</v>
      </c>
      <c r="Q554" s="682"/>
      <c r="R554" s="671">
        <v>1</v>
      </c>
      <c r="S554" s="682">
        <v>1</v>
      </c>
      <c r="T554" s="706">
        <v>1</v>
      </c>
      <c r="U554" s="242">
        <v>1</v>
      </c>
    </row>
    <row r="555" spans="1:21" ht="14.4" customHeight="1" x14ac:dyDescent="0.3">
      <c r="A555" s="680">
        <v>10</v>
      </c>
      <c r="B555" s="671" t="s">
        <v>551</v>
      </c>
      <c r="C555" s="671">
        <v>89301102</v>
      </c>
      <c r="D555" s="703" t="s">
        <v>4586</v>
      </c>
      <c r="E555" s="704" t="s">
        <v>2550</v>
      </c>
      <c r="F555" s="671" t="s">
        <v>2515</v>
      </c>
      <c r="G555" s="671" t="s">
        <v>3243</v>
      </c>
      <c r="H555" s="671" t="s">
        <v>550</v>
      </c>
      <c r="I555" s="671" t="s">
        <v>3244</v>
      </c>
      <c r="J555" s="671" t="s">
        <v>786</v>
      </c>
      <c r="K555" s="671" t="s">
        <v>2297</v>
      </c>
      <c r="L555" s="705">
        <v>0</v>
      </c>
      <c r="M555" s="705">
        <v>0</v>
      </c>
      <c r="N555" s="671">
        <v>1</v>
      </c>
      <c r="O555" s="706">
        <v>1</v>
      </c>
      <c r="P555" s="705">
        <v>0</v>
      </c>
      <c r="Q555" s="682"/>
      <c r="R555" s="671">
        <v>1</v>
      </c>
      <c r="S555" s="682">
        <v>1</v>
      </c>
      <c r="T555" s="706">
        <v>1</v>
      </c>
      <c r="U555" s="242">
        <v>1</v>
      </c>
    </row>
    <row r="556" spans="1:21" ht="14.4" customHeight="1" x14ac:dyDescent="0.3">
      <c r="A556" s="680">
        <v>10</v>
      </c>
      <c r="B556" s="671" t="s">
        <v>551</v>
      </c>
      <c r="C556" s="671">
        <v>89301102</v>
      </c>
      <c r="D556" s="703" t="s">
        <v>4586</v>
      </c>
      <c r="E556" s="704" t="s">
        <v>2550</v>
      </c>
      <c r="F556" s="671" t="s">
        <v>2515</v>
      </c>
      <c r="G556" s="671" t="s">
        <v>2855</v>
      </c>
      <c r="H556" s="671" t="s">
        <v>817</v>
      </c>
      <c r="I556" s="671" t="s">
        <v>3245</v>
      </c>
      <c r="J556" s="671" t="s">
        <v>1516</v>
      </c>
      <c r="K556" s="671" t="s">
        <v>2422</v>
      </c>
      <c r="L556" s="705">
        <v>0</v>
      </c>
      <c r="M556" s="705">
        <v>0</v>
      </c>
      <c r="N556" s="671">
        <v>1</v>
      </c>
      <c r="O556" s="706">
        <v>1</v>
      </c>
      <c r="P556" s="705"/>
      <c r="Q556" s="682"/>
      <c r="R556" s="671"/>
      <c r="S556" s="682">
        <v>0</v>
      </c>
      <c r="T556" s="706"/>
      <c r="U556" s="242">
        <v>0</v>
      </c>
    </row>
    <row r="557" spans="1:21" ht="14.4" customHeight="1" x14ac:dyDescent="0.3">
      <c r="A557" s="680">
        <v>10</v>
      </c>
      <c r="B557" s="671" t="s">
        <v>551</v>
      </c>
      <c r="C557" s="671">
        <v>89301102</v>
      </c>
      <c r="D557" s="703" t="s">
        <v>4586</v>
      </c>
      <c r="E557" s="704" t="s">
        <v>2550</v>
      </c>
      <c r="F557" s="671" t="s">
        <v>2515</v>
      </c>
      <c r="G557" s="671" t="s">
        <v>2855</v>
      </c>
      <c r="H557" s="671" t="s">
        <v>817</v>
      </c>
      <c r="I557" s="671" t="s">
        <v>1515</v>
      </c>
      <c r="J557" s="671" t="s">
        <v>1516</v>
      </c>
      <c r="K557" s="671" t="s">
        <v>2456</v>
      </c>
      <c r="L557" s="705">
        <v>138.16</v>
      </c>
      <c r="M557" s="705">
        <v>414.48</v>
      </c>
      <c r="N557" s="671">
        <v>3</v>
      </c>
      <c r="O557" s="706">
        <v>2</v>
      </c>
      <c r="P557" s="705">
        <v>276.32</v>
      </c>
      <c r="Q557" s="682">
        <v>0.66666666666666663</v>
      </c>
      <c r="R557" s="671">
        <v>2</v>
      </c>
      <c r="S557" s="682">
        <v>0.66666666666666663</v>
      </c>
      <c r="T557" s="706">
        <v>1</v>
      </c>
      <c r="U557" s="242">
        <v>0.5</v>
      </c>
    </row>
    <row r="558" spans="1:21" ht="14.4" customHeight="1" x14ac:dyDescent="0.3">
      <c r="A558" s="680">
        <v>10</v>
      </c>
      <c r="B558" s="671" t="s">
        <v>551</v>
      </c>
      <c r="C558" s="671">
        <v>89301102</v>
      </c>
      <c r="D558" s="703" t="s">
        <v>4586</v>
      </c>
      <c r="E558" s="704" t="s">
        <v>2550</v>
      </c>
      <c r="F558" s="671" t="s">
        <v>2515</v>
      </c>
      <c r="G558" s="671" t="s">
        <v>2855</v>
      </c>
      <c r="H558" s="671" t="s">
        <v>550</v>
      </c>
      <c r="I558" s="671" t="s">
        <v>3246</v>
      </c>
      <c r="J558" s="671" t="s">
        <v>1516</v>
      </c>
      <c r="K558" s="671" t="s">
        <v>3038</v>
      </c>
      <c r="L558" s="705">
        <v>0</v>
      </c>
      <c r="M558" s="705">
        <v>0</v>
      </c>
      <c r="N558" s="671">
        <v>1</v>
      </c>
      <c r="O558" s="706">
        <v>1</v>
      </c>
      <c r="P558" s="705"/>
      <c r="Q558" s="682"/>
      <c r="R558" s="671"/>
      <c r="S558" s="682">
        <v>0</v>
      </c>
      <c r="T558" s="706"/>
      <c r="U558" s="242">
        <v>0</v>
      </c>
    </row>
    <row r="559" spans="1:21" ht="14.4" customHeight="1" x14ac:dyDescent="0.3">
      <c r="A559" s="680">
        <v>10</v>
      </c>
      <c r="B559" s="671" t="s">
        <v>551</v>
      </c>
      <c r="C559" s="671">
        <v>89301102</v>
      </c>
      <c r="D559" s="703" t="s">
        <v>4586</v>
      </c>
      <c r="E559" s="704" t="s">
        <v>2550</v>
      </c>
      <c r="F559" s="671" t="s">
        <v>2515</v>
      </c>
      <c r="G559" s="671" t="s">
        <v>2635</v>
      </c>
      <c r="H559" s="671" t="s">
        <v>550</v>
      </c>
      <c r="I559" s="671" t="s">
        <v>1213</v>
      </c>
      <c r="J559" s="671" t="s">
        <v>1214</v>
      </c>
      <c r="K559" s="671" t="s">
        <v>1215</v>
      </c>
      <c r="L559" s="705">
        <v>0</v>
      </c>
      <c r="M559" s="705">
        <v>0</v>
      </c>
      <c r="N559" s="671">
        <v>1</v>
      </c>
      <c r="O559" s="706">
        <v>1</v>
      </c>
      <c r="P559" s="705"/>
      <c r="Q559" s="682"/>
      <c r="R559" s="671"/>
      <c r="S559" s="682">
        <v>0</v>
      </c>
      <c r="T559" s="706"/>
      <c r="U559" s="242">
        <v>0</v>
      </c>
    </row>
    <row r="560" spans="1:21" ht="14.4" customHeight="1" x14ac:dyDescent="0.3">
      <c r="A560" s="680">
        <v>10</v>
      </c>
      <c r="B560" s="671" t="s">
        <v>551</v>
      </c>
      <c r="C560" s="671">
        <v>89301102</v>
      </c>
      <c r="D560" s="703" t="s">
        <v>4586</v>
      </c>
      <c r="E560" s="704" t="s">
        <v>2550</v>
      </c>
      <c r="F560" s="671" t="s">
        <v>2515</v>
      </c>
      <c r="G560" s="671" t="s">
        <v>3005</v>
      </c>
      <c r="H560" s="671" t="s">
        <v>550</v>
      </c>
      <c r="I560" s="671" t="s">
        <v>3247</v>
      </c>
      <c r="J560" s="671" t="s">
        <v>1476</v>
      </c>
      <c r="K560" s="671" t="s">
        <v>3248</v>
      </c>
      <c r="L560" s="705">
        <v>0</v>
      </c>
      <c r="M560" s="705">
        <v>0</v>
      </c>
      <c r="N560" s="671">
        <v>1</v>
      </c>
      <c r="O560" s="706">
        <v>1</v>
      </c>
      <c r="P560" s="705">
        <v>0</v>
      </c>
      <c r="Q560" s="682"/>
      <c r="R560" s="671">
        <v>1</v>
      </c>
      <c r="S560" s="682">
        <v>1</v>
      </c>
      <c r="T560" s="706">
        <v>1</v>
      </c>
      <c r="U560" s="242">
        <v>1</v>
      </c>
    </row>
    <row r="561" spans="1:21" ht="14.4" customHeight="1" x14ac:dyDescent="0.3">
      <c r="A561" s="680">
        <v>10</v>
      </c>
      <c r="B561" s="671" t="s">
        <v>551</v>
      </c>
      <c r="C561" s="671">
        <v>89301102</v>
      </c>
      <c r="D561" s="703" t="s">
        <v>4586</v>
      </c>
      <c r="E561" s="704" t="s">
        <v>2550</v>
      </c>
      <c r="F561" s="671" t="s">
        <v>2515</v>
      </c>
      <c r="G561" s="671" t="s">
        <v>3249</v>
      </c>
      <c r="H561" s="671" t="s">
        <v>817</v>
      </c>
      <c r="I561" s="671" t="s">
        <v>3250</v>
      </c>
      <c r="J561" s="671" t="s">
        <v>3251</v>
      </c>
      <c r="K561" s="671" t="s">
        <v>2879</v>
      </c>
      <c r="L561" s="705">
        <v>32.630000000000003</v>
      </c>
      <c r="M561" s="705">
        <v>32.630000000000003</v>
      </c>
      <c r="N561" s="671">
        <v>1</v>
      </c>
      <c r="O561" s="706">
        <v>1</v>
      </c>
      <c r="P561" s="705">
        <v>32.630000000000003</v>
      </c>
      <c r="Q561" s="682">
        <v>1</v>
      </c>
      <c r="R561" s="671">
        <v>1</v>
      </c>
      <c r="S561" s="682">
        <v>1</v>
      </c>
      <c r="T561" s="706">
        <v>1</v>
      </c>
      <c r="U561" s="242">
        <v>1</v>
      </c>
    </row>
    <row r="562" spans="1:21" ht="14.4" customHeight="1" x14ac:dyDescent="0.3">
      <c r="A562" s="680">
        <v>10</v>
      </c>
      <c r="B562" s="671" t="s">
        <v>551</v>
      </c>
      <c r="C562" s="671">
        <v>89301102</v>
      </c>
      <c r="D562" s="703" t="s">
        <v>4586</v>
      </c>
      <c r="E562" s="704" t="s">
        <v>2551</v>
      </c>
      <c r="F562" s="671" t="s">
        <v>2515</v>
      </c>
      <c r="G562" s="671" t="s">
        <v>2947</v>
      </c>
      <c r="H562" s="671" t="s">
        <v>817</v>
      </c>
      <c r="I562" s="671" t="s">
        <v>1562</v>
      </c>
      <c r="J562" s="671" t="s">
        <v>1563</v>
      </c>
      <c r="K562" s="671" t="s">
        <v>2475</v>
      </c>
      <c r="L562" s="705">
        <v>116.8</v>
      </c>
      <c r="M562" s="705">
        <v>233.6</v>
      </c>
      <c r="N562" s="671">
        <v>2</v>
      </c>
      <c r="O562" s="706">
        <v>1</v>
      </c>
      <c r="P562" s="705">
        <v>233.6</v>
      </c>
      <c r="Q562" s="682">
        <v>1</v>
      </c>
      <c r="R562" s="671">
        <v>2</v>
      </c>
      <c r="S562" s="682">
        <v>1</v>
      </c>
      <c r="T562" s="706">
        <v>1</v>
      </c>
      <c r="U562" s="242">
        <v>1</v>
      </c>
    </row>
    <row r="563" spans="1:21" ht="14.4" customHeight="1" x14ac:dyDescent="0.3">
      <c r="A563" s="680">
        <v>10</v>
      </c>
      <c r="B563" s="671" t="s">
        <v>551</v>
      </c>
      <c r="C563" s="671">
        <v>89301102</v>
      </c>
      <c r="D563" s="703" t="s">
        <v>4586</v>
      </c>
      <c r="E563" s="704" t="s">
        <v>2551</v>
      </c>
      <c r="F563" s="671" t="s">
        <v>2515</v>
      </c>
      <c r="G563" s="671" t="s">
        <v>2947</v>
      </c>
      <c r="H563" s="671" t="s">
        <v>817</v>
      </c>
      <c r="I563" s="671" t="s">
        <v>3037</v>
      </c>
      <c r="J563" s="671" t="s">
        <v>2460</v>
      </c>
      <c r="K563" s="671" t="s">
        <v>3038</v>
      </c>
      <c r="L563" s="705">
        <v>87.6</v>
      </c>
      <c r="M563" s="705">
        <v>175.2</v>
      </c>
      <c r="N563" s="671">
        <v>2</v>
      </c>
      <c r="O563" s="706">
        <v>1</v>
      </c>
      <c r="P563" s="705"/>
      <c r="Q563" s="682">
        <v>0</v>
      </c>
      <c r="R563" s="671"/>
      <c r="S563" s="682">
        <v>0</v>
      </c>
      <c r="T563" s="706"/>
      <c r="U563" s="242">
        <v>0</v>
      </c>
    </row>
    <row r="564" spans="1:21" ht="14.4" customHeight="1" x14ac:dyDescent="0.3">
      <c r="A564" s="680">
        <v>10</v>
      </c>
      <c r="B564" s="671" t="s">
        <v>551</v>
      </c>
      <c r="C564" s="671">
        <v>89301102</v>
      </c>
      <c r="D564" s="703" t="s">
        <v>4586</v>
      </c>
      <c r="E564" s="704" t="s">
        <v>2552</v>
      </c>
      <c r="F564" s="671" t="s">
        <v>2515</v>
      </c>
      <c r="G564" s="671" t="s">
        <v>2897</v>
      </c>
      <c r="H564" s="671" t="s">
        <v>817</v>
      </c>
      <c r="I564" s="671" t="s">
        <v>1951</v>
      </c>
      <c r="J564" s="671" t="s">
        <v>1952</v>
      </c>
      <c r="K564" s="671" t="s">
        <v>1953</v>
      </c>
      <c r="L564" s="705">
        <v>95.25</v>
      </c>
      <c r="M564" s="705">
        <v>190.5</v>
      </c>
      <c r="N564" s="671">
        <v>2</v>
      </c>
      <c r="O564" s="706">
        <v>1</v>
      </c>
      <c r="P564" s="705"/>
      <c r="Q564" s="682">
        <v>0</v>
      </c>
      <c r="R564" s="671"/>
      <c r="S564" s="682">
        <v>0</v>
      </c>
      <c r="T564" s="706"/>
      <c r="U564" s="242">
        <v>0</v>
      </c>
    </row>
    <row r="565" spans="1:21" ht="14.4" customHeight="1" x14ac:dyDescent="0.3">
      <c r="A565" s="680">
        <v>10</v>
      </c>
      <c r="B565" s="671" t="s">
        <v>551</v>
      </c>
      <c r="C565" s="671">
        <v>89301102</v>
      </c>
      <c r="D565" s="703" t="s">
        <v>4586</v>
      </c>
      <c r="E565" s="704" t="s">
        <v>2552</v>
      </c>
      <c r="F565" s="671" t="s">
        <v>2515</v>
      </c>
      <c r="G565" s="671" t="s">
        <v>2897</v>
      </c>
      <c r="H565" s="671" t="s">
        <v>550</v>
      </c>
      <c r="I565" s="671" t="s">
        <v>3252</v>
      </c>
      <c r="J565" s="671" t="s">
        <v>2502</v>
      </c>
      <c r="K565" s="671" t="s">
        <v>1953</v>
      </c>
      <c r="L565" s="705">
        <v>95.25</v>
      </c>
      <c r="M565" s="705">
        <v>571.5</v>
      </c>
      <c r="N565" s="671">
        <v>6</v>
      </c>
      <c r="O565" s="706">
        <v>1.5</v>
      </c>
      <c r="P565" s="705"/>
      <c r="Q565" s="682">
        <v>0</v>
      </c>
      <c r="R565" s="671"/>
      <c r="S565" s="682">
        <v>0</v>
      </c>
      <c r="T565" s="706"/>
      <c r="U565" s="242">
        <v>0</v>
      </c>
    </row>
    <row r="566" spans="1:21" ht="14.4" customHeight="1" x14ac:dyDescent="0.3">
      <c r="A566" s="680">
        <v>10</v>
      </c>
      <c r="B566" s="671" t="s">
        <v>551</v>
      </c>
      <c r="C566" s="671">
        <v>89301102</v>
      </c>
      <c r="D566" s="703" t="s">
        <v>4586</v>
      </c>
      <c r="E566" s="704" t="s">
        <v>2552</v>
      </c>
      <c r="F566" s="671" t="s">
        <v>2515</v>
      </c>
      <c r="G566" s="671" t="s">
        <v>2898</v>
      </c>
      <c r="H566" s="671" t="s">
        <v>817</v>
      </c>
      <c r="I566" s="671" t="s">
        <v>2899</v>
      </c>
      <c r="J566" s="671" t="s">
        <v>2900</v>
      </c>
      <c r="K566" s="671" t="s">
        <v>2901</v>
      </c>
      <c r="L566" s="705">
        <v>0</v>
      </c>
      <c r="M566" s="705">
        <v>0</v>
      </c>
      <c r="N566" s="671">
        <v>1</v>
      </c>
      <c r="O566" s="706">
        <v>0.5</v>
      </c>
      <c r="P566" s="705"/>
      <c r="Q566" s="682"/>
      <c r="R566" s="671"/>
      <c r="S566" s="682">
        <v>0</v>
      </c>
      <c r="T566" s="706"/>
      <c r="U566" s="242">
        <v>0</v>
      </c>
    </row>
    <row r="567" spans="1:21" ht="14.4" customHeight="1" x14ac:dyDescent="0.3">
      <c r="A567" s="680">
        <v>10</v>
      </c>
      <c r="B567" s="671" t="s">
        <v>551</v>
      </c>
      <c r="C567" s="671">
        <v>89301102</v>
      </c>
      <c r="D567" s="703" t="s">
        <v>4586</v>
      </c>
      <c r="E567" s="704" t="s">
        <v>2552</v>
      </c>
      <c r="F567" s="671" t="s">
        <v>2515</v>
      </c>
      <c r="G567" s="671" t="s">
        <v>2898</v>
      </c>
      <c r="H567" s="671" t="s">
        <v>550</v>
      </c>
      <c r="I567" s="671" t="s">
        <v>3253</v>
      </c>
      <c r="J567" s="671" t="s">
        <v>3254</v>
      </c>
      <c r="K567" s="671" t="s">
        <v>2901</v>
      </c>
      <c r="L567" s="705">
        <v>60.92</v>
      </c>
      <c r="M567" s="705">
        <v>121.84</v>
      </c>
      <c r="N567" s="671">
        <v>2</v>
      </c>
      <c r="O567" s="706">
        <v>0.5</v>
      </c>
      <c r="P567" s="705"/>
      <c r="Q567" s="682">
        <v>0</v>
      </c>
      <c r="R567" s="671"/>
      <c r="S567" s="682">
        <v>0</v>
      </c>
      <c r="T567" s="706"/>
      <c r="U567" s="242">
        <v>0</v>
      </c>
    </row>
    <row r="568" spans="1:21" ht="14.4" customHeight="1" x14ac:dyDescent="0.3">
      <c r="A568" s="680">
        <v>10</v>
      </c>
      <c r="B568" s="671" t="s">
        <v>551</v>
      </c>
      <c r="C568" s="671">
        <v>89301102</v>
      </c>
      <c r="D568" s="703" t="s">
        <v>4586</v>
      </c>
      <c r="E568" s="704" t="s">
        <v>2552</v>
      </c>
      <c r="F568" s="671" t="s">
        <v>2515</v>
      </c>
      <c r="G568" s="671" t="s">
        <v>2902</v>
      </c>
      <c r="H568" s="671" t="s">
        <v>550</v>
      </c>
      <c r="I568" s="671" t="s">
        <v>3255</v>
      </c>
      <c r="J568" s="671" t="s">
        <v>3256</v>
      </c>
      <c r="K568" s="671" t="s">
        <v>3065</v>
      </c>
      <c r="L568" s="705">
        <v>10.32</v>
      </c>
      <c r="M568" s="705">
        <v>10.32</v>
      </c>
      <c r="N568" s="671">
        <v>1</v>
      </c>
      <c r="O568" s="706">
        <v>1</v>
      </c>
      <c r="P568" s="705"/>
      <c r="Q568" s="682">
        <v>0</v>
      </c>
      <c r="R568" s="671"/>
      <c r="S568" s="682">
        <v>0</v>
      </c>
      <c r="T568" s="706"/>
      <c r="U568" s="242">
        <v>0</v>
      </c>
    </row>
    <row r="569" spans="1:21" ht="14.4" customHeight="1" x14ac:dyDescent="0.3">
      <c r="A569" s="680">
        <v>10</v>
      </c>
      <c r="B569" s="671" t="s">
        <v>551</v>
      </c>
      <c r="C569" s="671">
        <v>89301102</v>
      </c>
      <c r="D569" s="703" t="s">
        <v>4586</v>
      </c>
      <c r="E569" s="704" t="s">
        <v>2552</v>
      </c>
      <c r="F569" s="671" t="s">
        <v>2515</v>
      </c>
      <c r="G569" s="671" t="s">
        <v>2855</v>
      </c>
      <c r="H569" s="671" t="s">
        <v>817</v>
      </c>
      <c r="I569" s="671" t="s">
        <v>1515</v>
      </c>
      <c r="J569" s="671" t="s">
        <v>1516</v>
      </c>
      <c r="K569" s="671" t="s">
        <v>2456</v>
      </c>
      <c r="L569" s="705">
        <v>138.16</v>
      </c>
      <c r="M569" s="705">
        <v>138.16</v>
      </c>
      <c r="N569" s="671">
        <v>1</v>
      </c>
      <c r="O569" s="706">
        <v>1</v>
      </c>
      <c r="P569" s="705">
        <v>138.16</v>
      </c>
      <c r="Q569" s="682">
        <v>1</v>
      </c>
      <c r="R569" s="671">
        <v>1</v>
      </c>
      <c r="S569" s="682">
        <v>1</v>
      </c>
      <c r="T569" s="706">
        <v>1</v>
      </c>
      <c r="U569" s="242">
        <v>1</v>
      </c>
    </row>
    <row r="570" spans="1:21" ht="14.4" customHeight="1" x14ac:dyDescent="0.3">
      <c r="A570" s="680">
        <v>10</v>
      </c>
      <c r="B570" s="671" t="s">
        <v>551</v>
      </c>
      <c r="C570" s="671">
        <v>89301102</v>
      </c>
      <c r="D570" s="703" t="s">
        <v>4586</v>
      </c>
      <c r="E570" s="704" t="s">
        <v>2552</v>
      </c>
      <c r="F570" s="671" t="s">
        <v>2515</v>
      </c>
      <c r="G570" s="671" t="s">
        <v>2827</v>
      </c>
      <c r="H570" s="671" t="s">
        <v>817</v>
      </c>
      <c r="I570" s="671" t="s">
        <v>1445</v>
      </c>
      <c r="J570" s="671" t="s">
        <v>828</v>
      </c>
      <c r="K570" s="671" t="s">
        <v>1446</v>
      </c>
      <c r="L570" s="705">
        <v>413.22</v>
      </c>
      <c r="M570" s="705">
        <v>413.22</v>
      </c>
      <c r="N570" s="671">
        <v>1</v>
      </c>
      <c r="O570" s="706">
        <v>0.5</v>
      </c>
      <c r="P570" s="705"/>
      <c r="Q570" s="682">
        <v>0</v>
      </c>
      <c r="R570" s="671"/>
      <c r="S570" s="682">
        <v>0</v>
      </c>
      <c r="T570" s="706"/>
      <c r="U570" s="242">
        <v>0</v>
      </c>
    </row>
    <row r="571" spans="1:21" ht="14.4" customHeight="1" x14ac:dyDescent="0.3">
      <c r="A571" s="680">
        <v>10</v>
      </c>
      <c r="B571" s="671" t="s">
        <v>551</v>
      </c>
      <c r="C571" s="671">
        <v>89301102</v>
      </c>
      <c r="D571" s="703" t="s">
        <v>4586</v>
      </c>
      <c r="E571" s="704" t="s">
        <v>2552</v>
      </c>
      <c r="F571" s="671" t="s">
        <v>2515</v>
      </c>
      <c r="G571" s="671" t="s">
        <v>2919</v>
      </c>
      <c r="H571" s="671" t="s">
        <v>550</v>
      </c>
      <c r="I571" s="671" t="s">
        <v>1424</v>
      </c>
      <c r="J571" s="671" t="s">
        <v>1425</v>
      </c>
      <c r="K571" s="671" t="s">
        <v>2922</v>
      </c>
      <c r="L571" s="705">
        <v>506.48</v>
      </c>
      <c r="M571" s="705">
        <v>6584.24</v>
      </c>
      <c r="N571" s="671">
        <v>13</v>
      </c>
      <c r="O571" s="706">
        <v>4</v>
      </c>
      <c r="P571" s="705">
        <v>2532.4</v>
      </c>
      <c r="Q571" s="682">
        <v>0.38461538461538464</v>
      </c>
      <c r="R571" s="671">
        <v>5</v>
      </c>
      <c r="S571" s="682">
        <v>0.38461538461538464</v>
      </c>
      <c r="T571" s="706">
        <v>1.5</v>
      </c>
      <c r="U571" s="242">
        <v>0.375</v>
      </c>
    </row>
    <row r="572" spans="1:21" ht="14.4" customHeight="1" x14ac:dyDescent="0.3">
      <c r="A572" s="680">
        <v>10</v>
      </c>
      <c r="B572" s="671" t="s">
        <v>551</v>
      </c>
      <c r="C572" s="671">
        <v>89301102</v>
      </c>
      <c r="D572" s="703" t="s">
        <v>4586</v>
      </c>
      <c r="E572" s="704" t="s">
        <v>2552</v>
      </c>
      <c r="F572" s="671" t="s">
        <v>2515</v>
      </c>
      <c r="G572" s="671" t="s">
        <v>2919</v>
      </c>
      <c r="H572" s="671" t="s">
        <v>550</v>
      </c>
      <c r="I572" s="671" t="s">
        <v>3257</v>
      </c>
      <c r="J572" s="671" t="s">
        <v>3258</v>
      </c>
      <c r="K572" s="671" t="s">
        <v>2925</v>
      </c>
      <c r="L572" s="705">
        <v>1012.96</v>
      </c>
      <c r="M572" s="705">
        <v>11142.560000000001</v>
      </c>
      <c r="N572" s="671">
        <v>11</v>
      </c>
      <c r="O572" s="706">
        <v>2.5</v>
      </c>
      <c r="P572" s="705">
        <v>5064.8</v>
      </c>
      <c r="Q572" s="682">
        <v>0.45454545454545453</v>
      </c>
      <c r="R572" s="671">
        <v>5</v>
      </c>
      <c r="S572" s="682">
        <v>0.45454545454545453</v>
      </c>
      <c r="T572" s="706">
        <v>1</v>
      </c>
      <c r="U572" s="242">
        <v>0.4</v>
      </c>
    </row>
    <row r="573" spans="1:21" ht="14.4" customHeight="1" x14ac:dyDescent="0.3">
      <c r="A573" s="680">
        <v>10</v>
      </c>
      <c r="B573" s="671" t="s">
        <v>551</v>
      </c>
      <c r="C573" s="671">
        <v>89301102</v>
      </c>
      <c r="D573" s="703" t="s">
        <v>4586</v>
      </c>
      <c r="E573" s="704" t="s">
        <v>2552</v>
      </c>
      <c r="F573" s="671" t="s">
        <v>2515</v>
      </c>
      <c r="G573" s="671" t="s">
        <v>2919</v>
      </c>
      <c r="H573" s="671" t="s">
        <v>550</v>
      </c>
      <c r="I573" s="671" t="s">
        <v>3259</v>
      </c>
      <c r="J573" s="671" t="s">
        <v>3260</v>
      </c>
      <c r="K573" s="671" t="s">
        <v>3261</v>
      </c>
      <c r="L573" s="705">
        <v>2025.92</v>
      </c>
      <c r="M573" s="705">
        <v>6077.76</v>
      </c>
      <c r="N573" s="671">
        <v>3</v>
      </c>
      <c r="O573" s="706">
        <v>0.5</v>
      </c>
      <c r="P573" s="705">
        <v>6077.76</v>
      </c>
      <c r="Q573" s="682">
        <v>1</v>
      </c>
      <c r="R573" s="671">
        <v>3</v>
      </c>
      <c r="S573" s="682">
        <v>1</v>
      </c>
      <c r="T573" s="706">
        <v>0.5</v>
      </c>
      <c r="U573" s="242">
        <v>1</v>
      </c>
    </row>
    <row r="574" spans="1:21" ht="14.4" customHeight="1" x14ac:dyDescent="0.3">
      <c r="A574" s="680">
        <v>10</v>
      </c>
      <c r="B574" s="671" t="s">
        <v>551</v>
      </c>
      <c r="C574" s="671">
        <v>89301102</v>
      </c>
      <c r="D574" s="703" t="s">
        <v>4586</v>
      </c>
      <c r="E574" s="704" t="s">
        <v>2552</v>
      </c>
      <c r="F574" s="671" t="s">
        <v>2515</v>
      </c>
      <c r="G574" s="671" t="s">
        <v>2919</v>
      </c>
      <c r="H574" s="671" t="s">
        <v>550</v>
      </c>
      <c r="I574" s="671" t="s">
        <v>2920</v>
      </c>
      <c r="J574" s="671" t="s">
        <v>2921</v>
      </c>
      <c r="K574" s="671" t="s">
        <v>2922</v>
      </c>
      <c r="L574" s="705">
        <v>506.48</v>
      </c>
      <c r="M574" s="705">
        <v>506.48</v>
      </c>
      <c r="N574" s="671">
        <v>1</v>
      </c>
      <c r="O574" s="706">
        <v>0.5</v>
      </c>
      <c r="P574" s="705"/>
      <c r="Q574" s="682">
        <v>0</v>
      </c>
      <c r="R574" s="671"/>
      <c r="S574" s="682">
        <v>0</v>
      </c>
      <c r="T574" s="706"/>
      <c r="U574" s="242">
        <v>0</v>
      </c>
    </row>
    <row r="575" spans="1:21" ht="14.4" customHeight="1" x14ac:dyDescent="0.3">
      <c r="A575" s="680">
        <v>10</v>
      </c>
      <c r="B575" s="671" t="s">
        <v>551</v>
      </c>
      <c r="C575" s="671">
        <v>89301102</v>
      </c>
      <c r="D575" s="703" t="s">
        <v>4586</v>
      </c>
      <c r="E575" s="704" t="s">
        <v>2552</v>
      </c>
      <c r="F575" s="671" t="s">
        <v>2515</v>
      </c>
      <c r="G575" s="671" t="s">
        <v>2919</v>
      </c>
      <c r="H575" s="671" t="s">
        <v>550</v>
      </c>
      <c r="I575" s="671" t="s">
        <v>2923</v>
      </c>
      <c r="J575" s="671" t="s">
        <v>2924</v>
      </c>
      <c r="K575" s="671" t="s">
        <v>2925</v>
      </c>
      <c r="L575" s="705">
        <v>1012.96</v>
      </c>
      <c r="M575" s="705">
        <v>1012.96</v>
      </c>
      <c r="N575" s="671">
        <v>1</v>
      </c>
      <c r="O575" s="706">
        <v>0.5</v>
      </c>
      <c r="P575" s="705"/>
      <c r="Q575" s="682">
        <v>0</v>
      </c>
      <c r="R575" s="671"/>
      <c r="S575" s="682">
        <v>0</v>
      </c>
      <c r="T575" s="706"/>
      <c r="U575" s="242">
        <v>0</v>
      </c>
    </row>
    <row r="576" spans="1:21" ht="14.4" customHeight="1" x14ac:dyDescent="0.3">
      <c r="A576" s="680">
        <v>10</v>
      </c>
      <c r="B576" s="671" t="s">
        <v>551</v>
      </c>
      <c r="C576" s="671">
        <v>89301102</v>
      </c>
      <c r="D576" s="703" t="s">
        <v>4586</v>
      </c>
      <c r="E576" s="704" t="s">
        <v>2552</v>
      </c>
      <c r="F576" s="671" t="s">
        <v>2515</v>
      </c>
      <c r="G576" s="671" t="s">
        <v>2919</v>
      </c>
      <c r="H576" s="671" t="s">
        <v>550</v>
      </c>
      <c r="I576" s="671" t="s">
        <v>3262</v>
      </c>
      <c r="J576" s="671" t="s">
        <v>3263</v>
      </c>
      <c r="K576" s="671" t="s">
        <v>3264</v>
      </c>
      <c r="L576" s="705">
        <v>2025.92</v>
      </c>
      <c r="M576" s="705">
        <v>4051.84</v>
      </c>
      <c r="N576" s="671">
        <v>2</v>
      </c>
      <c r="O576" s="706">
        <v>0.5</v>
      </c>
      <c r="P576" s="705"/>
      <c r="Q576" s="682">
        <v>0</v>
      </c>
      <c r="R576" s="671"/>
      <c r="S576" s="682">
        <v>0</v>
      </c>
      <c r="T576" s="706"/>
      <c r="U576" s="242">
        <v>0</v>
      </c>
    </row>
    <row r="577" spans="1:21" ht="14.4" customHeight="1" x14ac:dyDescent="0.3">
      <c r="A577" s="680">
        <v>10</v>
      </c>
      <c r="B577" s="671" t="s">
        <v>551</v>
      </c>
      <c r="C577" s="671">
        <v>89301102</v>
      </c>
      <c r="D577" s="703" t="s">
        <v>4586</v>
      </c>
      <c r="E577" s="704" t="s">
        <v>2552</v>
      </c>
      <c r="F577" s="671" t="s">
        <v>2515</v>
      </c>
      <c r="G577" s="671" t="s">
        <v>3265</v>
      </c>
      <c r="H577" s="671" t="s">
        <v>550</v>
      </c>
      <c r="I577" s="671" t="s">
        <v>3266</v>
      </c>
      <c r="J577" s="671" t="s">
        <v>3267</v>
      </c>
      <c r="K577" s="671" t="s">
        <v>3268</v>
      </c>
      <c r="L577" s="705">
        <v>1162.0999999999999</v>
      </c>
      <c r="M577" s="705">
        <v>2324.1999999999998</v>
      </c>
      <c r="N577" s="671">
        <v>2</v>
      </c>
      <c r="O577" s="706">
        <v>1</v>
      </c>
      <c r="P577" s="705"/>
      <c r="Q577" s="682">
        <v>0</v>
      </c>
      <c r="R577" s="671"/>
      <c r="S577" s="682">
        <v>0</v>
      </c>
      <c r="T577" s="706"/>
      <c r="U577" s="242">
        <v>0</v>
      </c>
    </row>
    <row r="578" spans="1:21" ht="14.4" customHeight="1" x14ac:dyDescent="0.3">
      <c r="A578" s="680">
        <v>10</v>
      </c>
      <c r="B578" s="671" t="s">
        <v>551</v>
      </c>
      <c r="C578" s="671">
        <v>89301102</v>
      </c>
      <c r="D578" s="703" t="s">
        <v>4586</v>
      </c>
      <c r="E578" s="704" t="s">
        <v>2552</v>
      </c>
      <c r="F578" s="671" t="s">
        <v>2515</v>
      </c>
      <c r="G578" s="671" t="s">
        <v>2856</v>
      </c>
      <c r="H578" s="671" t="s">
        <v>550</v>
      </c>
      <c r="I578" s="671" t="s">
        <v>1339</v>
      </c>
      <c r="J578" s="671" t="s">
        <v>1340</v>
      </c>
      <c r="K578" s="671" t="s">
        <v>1341</v>
      </c>
      <c r="L578" s="705">
        <v>80.77</v>
      </c>
      <c r="M578" s="705">
        <v>80.77</v>
      </c>
      <c r="N578" s="671">
        <v>1</v>
      </c>
      <c r="O578" s="706">
        <v>1</v>
      </c>
      <c r="P578" s="705">
        <v>80.77</v>
      </c>
      <c r="Q578" s="682">
        <v>1</v>
      </c>
      <c r="R578" s="671">
        <v>1</v>
      </c>
      <c r="S578" s="682">
        <v>1</v>
      </c>
      <c r="T578" s="706">
        <v>1</v>
      </c>
      <c r="U578" s="242">
        <v>1</v>
      </c>
    </row>
    <row r="579" spans="1:21" ht="14.4" customHeight="1" x14ac:dyDescent="0.3">
      <c r="A579" s="680">
        <v>10</v>
      </c>
      <c r="B579" s="671" t="s">
        <v>551</v>
      </c>
      <c r="C579" s="671">
        <v>89301102</v>
      </c>
      <c r="D579" s="703" t="s">
        <v>4586</v>
      </c>
      <c r="E579" s="704" t="s">
        <v>2552</v>
      </c>
      <c r="F579" s="671" t="s">
        <v>2515</v>
      </c>
      <c r="G579" s="671" t="s">
        <v>2856</v>
      </c>
      <c r="H579" s="671" t="s">
        <v>550</v>
      </c>
      <c r="I579" s="671" t="s">
        <v>3269</v>
      </c>
      <c r="J579" s="671" t="s">
        <v>3270</v>
      </c>
      <c r="K579" s="671" t="s">
        <v>1341</v>
      </c>
      <c r="L579" s="705">
        <v>80.77</v>
      </c>
      <c r="M579" s="705">
        <v>80.77</v>
      </c>
      <c r="N579" s="671">
        <v>1</v>
      </c>
      <c r="O579" s="706">
        <v>0.5</v>
      </c>
      <c r="P579" s="705"/>
      <c r="Q579" s="682">
        <v>0</v>
      </c>
      <c r="R579" s="671"/>
      <c r="S579" s="682">
        <v>0</v>
      </c>
      <c r="T579" s="706"/>
      <c r="U579" s="242">
        <v>0</v>
      </c>
    </row>
    <row r="580" spans="1:21" ht="14.4" customHeight="1" x14ac:dyDescent="0.3">
      <c r="A580" s="680">
        <v>10</v>
      </c>
      <c r="B580" s="671" t="s">
        <v>551</v>
      </c>
      <c r="C580" s="671">
        <v>89301102</v>
      </c>
      <c r="D580" s="703" t="s">
        <v>4586</v>
      </c>
      <c r="E580" s="704" t="s">
        <v>2552</v>
      </c>
      <c r="F580" s="671" t="s">
        <v>2515</v>
      </c>
      <c r="G580" s="671" t="s">
        <v>2856</v>
      </c>
      <c r="H580" s="671" t="s">
        <v>550</v>
      </c>
      <c r="I580" s="671" t="s">
        <v>3271</v>
      </c>
      <c r="J580" s="671" t="s">
        <v>3272</v>
      </c>
      <c r="K580" s="671" t="s">
        <v>1341</v>
      </c>
      <c r="L580" s="705">
        <v>80.77</v>
      </c>
      <c r="M580" s="705">
        <v>80.77</v>
      </c>
      <c r="N580" s="671">
        <v>1</v>
      </c>
      <c r="O580" s="706">
        <v>0.5</v>
      </c>
      <c r="P580" s="705"/>
      <c r="Q580" s="682">
        <v>0</v>
      </c>
      <c r="R580" s="671"/>
      <c r="S580" s="682">
        <v>0</v>
      </c>
      <c r="T580" s="706"/>
      <c r="U580" s="242">
        <v>0</v>
      </c>
    </row>
    <row r="581" spans="1:21" ht="14.4" customHeight="1" x14ac:dyDescent="0.3">
      <c r="A581" s="680">
        <v>10</v>
      </c>
      <c r="B581" s="671" t="s">
        <v>551</v>
      </c>
      <c r="C581" s="671">
        <v>89301102</v>
      </c>
      <c r="D581" s="703" t="s">
        <v>4586</v>
      </c>
      <c r="E581" s="704" t="s">
        <v>2552</v>
      </c>
      <c r="F581" s="671" t="s">
        <v>2515</v>
      </c>
      <c r="G581" s="671" t="s">
        <v>2856</v>
      </c>
      <c r="H581" s="671" t="s">
        <v>550</v>
      </c>
      <c r="I581" s="671" t="s">
        <v>3273</v>
      </c>
      <c r="J581" s="671" t="s">
        <v>2500</v>
      </c>
      <c r="K581" s="671" t="s">
        <v>3274</v>
      </c>
      <c r="L581" s="705">
        <v>0</v>
      </c>
      <c r="M581" s="705">
        <v>0</v>
      </c>
      <c r="N581" s="671">
        <v>5</v>
      </c>
      <c r="O581" s="706">
        <v>3.5</v>
      </c>
      <c r="P581" s="705">
        <v>0</v>
      </c>
      <c r="Q581" s="682"/>
      <c r="R581" s="671">
        <v>1</v>
      </c>
      <c r="S581" s="682">
        <v>0.2</v>
      </c>
      <c r="T581" s="706">
        <v>0.5</v>
      </c>
      <c r="U581" s="242">
        <v>0.14285714285714285</v>
      </c>
    </row>
    <row r="582" spans="1:21" ht="14.4" customHeight="1" x14ac:dyDescent="0.3">
      <c r="A582" s="680">
        <v>10</v>
      </c>
      <c r="B582" s="671" t="s">
        <v>551</v>
      </c>
      <c r="C582" s="671">
        <v>89301102</v>
      </c>
      <c r="D582" s="703" t="s">
        <v>4586</v>
      </c>
      <c r="E582" s="704" t="s">
        <v>2552</v>
      </c>
      <c r="F582" s="671" t="s">
        <v>2515</v>
      </c>
      <c r="G582" s="671" t="s">
        <v>2650</v>
      </c>
      <c r="H582" s="671" t="s">
        <v>550</v>
      </c>
      <c r="I582" s="671" t="s">
        <v>3275</v>
      </c>
      <c r="J582" s="671" t="s">
        <v>3276</v>
      </c>
      <c r="K582" s="671" t="s">
        <v>3277</v>
      </c>
      <c r="L582" s="705">
        <v>158.13</v>
      </c>
      <c r="M582" s="705">
        <v>158.13</v>
      </c>
      <c r="N582" s="671">
        <v>1</v>
      </c>
      <c r="O582" s="706">
        <v>1</v>
      </c>
      <c r="P582" s="705"/>
      <c r="Q582" s="682">
        <v>0</v>
      </c>
      <c r="R582" s="671"/>
      <c r="S582" s="682">
        <v>0</v>
      </c>
      <c r="T582" s="706"/>
      <c r="U582" s="242">
        <v>0</v>
      </c>
    </row>
    <row r="583" spans="1:21" ht="14.4" customHeight="1" x14ac:dyDescent="0.3">
      <c r="A583" s="680">
        <v>10</v>
      </c>
      <c r="B583" s="671" t="s">
        <v>551</v>
      </c>
      <c r="C583" s="671">
        <v>89301102</v>
      </c>
      <c r="D583" s="703" t="s">
        <v>4586</v>
      </c>
      <c r="E583" s="704" t="s">
        <v>2552</v>
      </c>
      <c r="F583" s="671" t="s">
        <v>2515</v>
      </c>
      <c r="G583" s="671" t="s">
        <v>3278</v>
      </c>
      <c r="H583" s="671" t="s">
        <v>550</v>
      </c>
      <c r="I583" s="671" t="s">
        <v>3279</v>
      </c>
      <c r="J583" s="671" t="s">
        <v>3280</v>
      </c>
      <c r="K583" s="671" t="s">
        <v>3281</v>
      </c>
      <c r="L583" s="705">
        <v>0</v>
      </c>
      <c r="M583" s="705">
        <v>0</v>
      </c>
      <c r="N583" s="671">
        <v>2</v>
      </c>
      <c r="O583" s="706">
        <v>0.5</v>
      </c>
      <c r="P583" s="705"/>
      <c r="Q583" s="682"/>
      <c r="R583" s="671"/>
      <c r="S583" s="682">
        <v>0</v>
      </c>
      <c r="T583" s="706"/>
      <c r="U583" s="242">
        <v>0</v>
      </c>
    </row>
    <row r="584" spans="1:21" ht="14.4" customHeight="1" x14ac:dyDescent="0.3">
      <c r="A584" s="680">
        <v>10</v>
      </c>
      <c r="B584" s="671" t="s">
        <v>551</v>
      </c>
      <c r="C584" s="671">
        <v>89301102</v>
      </c>
      <c r="D584" s="703" t="s">
        <v>4586</v>
      </c>
      <c r="E584" s="704" t="s">
        <v>2552</v>
      </c>
      <c r="F584" s="671" t="s">
        <v>2515</v>
      </c>
      <c r="G584" s="671" t="s">
        <v>3278</v>
      </c>
      <c r="H584" s="671" t="s">
        <v>550</v>
      </c>
      <c r="I584" s="671" t="s">
        <v>3282</v>
      </c>
      <c r="J584" s="671" t="s">
        <v>3280</v>
      </c>
      <c r="K584" s="671" t="s">
        <v>3283</v>
      </c>
      <c r="L584" s="705">
        <v>66.599999999999994</v>
      </c>
      <c r="M584" s="705">
        <v>133.19999999999999</v>
      </c>
      <c r="N584" s="671">
        <v>2</v>
      </c>
      <c r="O584" s="706">
        <v>1.5</v>
      </c>
      <c r="P584" s="705">
        <v>66.599999999999994</v>
      </c>
      <c r="Q584" s="682">
        <v>0.5</v>
      </c>
      <c r="R584" s="671">
        <v>1</v>
      </c>
      <c r="S584" s="682">
        <v>0.5</v>
      </c>
      <c r="T584" s="706">
        <v>1</v>
      </c>
      <c r="U584" s="242">
        <v>0.66666666666666663</v>
      </c>
    </row>
    <row r="585" spans="1:21" ht="14.4" customHeight="1" x14ac:dyDescent="0.3">
      <c r="A585" s="680">
        <v>10</v>
      </c>
      <c r="B585" s="671" t="s">
        <v>551</v>
      </c>
      <c r="C585" s="671">
        <v>89301102</v>
      </c>
      <c r="D585" s="703" t="s">
        <v>4586</v>
      </c>
      <c r="E585" s="704" t="s">
        <v>2552</v>
      </c>
      <c r="F585" s="671" t="s">
        <v>2515</v>
      </c>
      <c r="G585" s="671" t="s">
        <v>2944</v>
      </c>
      <c r="H585" s="671" t="s">
        <v>550</v>
      </c>
      <c r="I585" s="671" t="s">
        <v>726</v>
      </c>
      <c r="J585" s="671" t="s">
        <v>727</v>
      </c>
      <c r="K585" s="671" t="s">
        <v>2443</v>
      </c>
      <c r="L585" s="705">
        <v>23.72</v>
      </c>
      <c r="M585" s="705">
        <v>23.72</v>
      </c>
      <c r="N585" s="671">
        <v>1</v>
      </c>
      <c r="O585" s="706">
        <v>0.5</v>
      </c>
      <c r="P585" s="705"/>
      <c r="Q585" s="682">
        <v>0</v>
      </c>
      <c r="R585" s="671"/>
      <c r="S585" s="682">
        <v>0</v>
      </c>
      <c r="T585" s="706"/>
      <c r="U585" s="242">
        <v>0</v>
      </c>
    </row>
    <row r="586" spans="1:21" ht="14.4" customHeight="1" x14ac:dyDescent="0.3">
      <c r="A586" s="680">
        <v>10</v>
      </c>
      <c r="B586" s="671" t="s">
        <v>551</v>
      </c>
      <c r="C586" s="671">
        <v>89301102</v>
      </c>
      <c r="D586" s="703" t="s">
        <v>4586</v>
      </c>
      <c r="E586" s="704" t="s">
        <v>2552</v>
      </c>
      <c r="F586" s="671" t="s">
        <v>2515</v>
      </c>
      <c r="G586" s="671" t="s">
        <v>3284</v>
      </c>
      <c r="H586" s="671" t="s">
        <v>550</v>
      </c>
      <c r="I586" s="671" t="s">
        <v>3285</v>
      </c>
      <c r="J586" s="671" t="s">
        <v>3286</v>
      </c>
      <c r="K586" s="671" t="s">
        <v>3287</v>
      </c>
      <c r="L586" s="705">
        <v>0</v>
      </c>
      <c r="M586" s="705">
        <v>0</v>
      </c>
      <c r="N586" s="671">
        <v>1</v>
      </c>
      <c r="O586" s="706">
        <v>1</v>
      </c>
      <c r="P586" s="705"/>
      <c r="Q586" s="682"/>
      <c r="R586" s="671"/>
      <c r="S586" s="682">
        <v>0</v>
      </c>
      <c r="T586" s="706"/>
      <c r="U586" s="242">
        <v>0</v>
      </c>
    </row>
    <row r="587" spans="1:21" ht="14.4" customHeight="1" x14ac:dyDescent="0.3">
      <c r="A587" s="680">
        <v>10</v>
      </c>
      <c r="B587" s="671" t="s">
        <v>551</v>
      </c>
      <c r="C587" s="671">
        <v>89301102</v>
      </c>
      <c r="D587" s="703" t="s">
        <v>4586</v>
      </c>
      <c r="E587" s="704" t="s">
        <v>2552</v>
      </c>
      <c r="F587" s="671" t="s">
        <v>2515</v>
      </c>
      <c r="G587" s="671" t="s">
        <v>2643</v>
      </c>
      <c r="H587" s="671" t="s">
        <v>550</v>
      </c>
      <c r="I587" s="671" t="s">
        <v>1171</v>
      </c>
      <c r="J587" s="671" t="s">
        <v>1172</v>
      </c>
      <c r="K587" s="671" t="s">
        <v>2733</v>
      </c>
      <c r="L587" s="705">
        <v>50.27</v>
      </c>
      <c r="M587" s="705">
        <v>100.54</v>
      </c>
      <c r="N587" s="671">
        <v>2</v>
      </c>
      <c r="O587" s="706">
        <v>2</v>
      </c>
      <c r="P587" s="705"/>
      <c r="Q587" s="682">
        <v>0</v>
      </c>
      <c r="R587" s="671"/>
      <c r="S587" s="682">
        <v>0</v>
      </c>
      <c r="T587" s="706"/>
      <c r="U587" s="242">
        <v>0</v>
      </c>
    </row>
    <row r="588" spans="1:21" ht="14.4" customHeight="1" x14ac:dyDescent="0.3">
      <c r="A588" s="680">
        <v>10</v>
      </c>
      <c r="B588" s="671" t="s">
        <v>551</v>
      </c>
      <c r="C588" s="671">
        <v>89301102</v>
      </c>
      <c r="D588" s="703" t="s">
        <v>4586</v>
      </c>
      <c r="E588" s="704" t="s">
        <v>2552</v>
      </c>
      <c r="F588" s="671" t="s">
        <v>2515</v>
      </c>
      <c r="G588" s="671" t="s">
        <v>3288</v>
      </c>
      <c r="H588" s="671" t="s">
        <v>550</v>
      </c>
      <c r="I588" s="671" t="s">
        <v>3289</v>
      </c>
      <c r="J588" s="671" t="s">
        <v>3290</v>
      </c>
      <c r="K588" s="671" t="s">
        <v>3291</v>
      </c>
      <c r="L588" s="705">
        <v>967.58</v>
      </c>
      <c r="M588" s="705">
        <v>967.58</v>
      </c>
      <c r="N588" s="671">
        <v>1</v>
      </c>
      <c r="O588" s="706">
        <v>1</v>
      </c>
      <c r="P588" s="705"/>
      <c r="Q588" s="682">
        <v>0</v>
      </c>
      <c r="R588" s="671"/>
      <c r="S588" s="682">
        <v>0</v>
      </c>
      <c r="T588" s="706"/>
      <c r="U588" s="242">
        <v>0</v>
      </c>
    </row>
    <row r="589" spans="1:21" ht="14.4" customHeight="1" x14ac:dyDescent="0.3">
      <c r="A589" s="680">
        <v>10</v>
      </c>
      <c r="B589" s="671" t="s">
        <v>551</v>
      </c>
      <c r="C589" s="671">
        <v>89301102</v>
      </c>
      <c r="D589" s="703" t="s">
        <v>4586</v>
      </c>
      <c r="E589" s="704" t="s">
        <v>2552</v>
      </c>
      <c r="F589" s="671" t="s">
        <v>2515</v>
      </c>
      <c r="G589" s="671" t="s">
        <v>3292</v>
      </c>
      <c r="H589" s="671" t="s">
        <v>550</v>
      </c>
      <c r="I589" s="671" t="s">
        <v>3293</v>
      </c>
      <c r="J589" s="671" t="s">
        <v>3294</v>
      </c>
      <c r="K589" s="671" t="s">
        <v>3295</v>
      </c>
      <c r="L589" s="705">
        <v>0</v>
      </c>
      <c r="M589" s="705">
        <v>0</v>
      </c>
      <c r="N589" s="671">
        <v>1</v>
      </c>
      <c r="O589" s="706">
        <v>0.5</v>
      </c>
      <c r="P589" s="705"/>
      <c r="Q589" s="682"/>
      <c r="R589" s="671"/>
      <c r="S589" s="682">
        <v>0</v>
      </c>
      <c r="T589" s="706"/>
      <c r="U589" s="242">
        <v>0</v>
      </c>
    </row>
    <row r="590" spans="1:21" ht="14.4" customHeight="1" x14ac:dyDescent="0.3">
      <c r="A590" s="680">
        <v>10</v>
      </c>
      <c r="B590" s="671" t="s">
        <v>551</v>
      </c>
      <c r="C590" s="671">
        <v>89301102</v>
      </c>
      <c r="D590" s="703" t="s">
        <v>4586</v>
      </c>
      <c r="E590" s="704" t="s">
        <v>2552</v>
      </c>
      <c r="F590" s="671" t="s">
        <v>2515</v>
      </c>
      <c r="G590" s="671" t="s">
        <v>3296</v>
      </c>
      <c r="H590" s="671" t="s">
        <v>550</v>
      </c>
      <c r="I590" s="671" t="s">
        <v>3297</v>
      </c>
      <c r="J590" s="671" t="s">
        <v>3298</v>
      </c>
      <c r="K590" s="671" t="s">
        <v>3299</v>
      </c>
      <c r="L590" s="705">
        <v>145.38999999999999</v>
      </c>
      <c r="M590" s="705">
        <v>290.77999999999997</v>
      </c>
      <c r="N590" s="671">
        <v>2</v>
      </c>
      <c r="O590" s="706">
        <v>0.5</v>
      </c>
      <c r="P590" s="705"/>
      <c r="Q590" s="682">
        <v>0</v>
      </c>
      <c r="R590" s="671"/>
      <c r="S590" s="682">
        <v>0</v>
      </c>
      <c r="T590" s="706"/>
      <c r="U590" s="242">
        <v>0</v>
      </c>
    </row>
    <row r="591" spans="1:21" ht="14.4" customHeight="1" x14ac:dyDescent="0.3">
      <c r="A591" s="680">
        <v>10</v>
      </c>
      <c r="B591" s="671" t="s">
        <v>551</v>
      </c>
      <c r="C591" s="671">
        <v>89301102</v>
      </c>
      <c r="D591" s="703" t="s">
        <v>4586</v>
      </c>
      <c r="E591" s="704" t="s">
        <v>2552</v>
      </c>
      <c r="F591" s="671" t="s">
        <v>2515</v>
      </c>
      <c r="G591" s="671" t="s">
        <v>3233</v>
      </c>
      <c r="H591" s="671" t="s">
        <v>550</v>
      </c>
      <c r="I591" s="671" t="s">
        <v>2083</v>
      </c>
      <c r="J591" s="671" t="s">
        <v>3234</v>
      </c>
      <c r="K591" s="671" t="s">
        <v>3235</v>
      </c>
      <c r="L591" s="705">
        <v>91.14</v>
      </c>
      <c r="M591" s="705">
        <v>182.28</v>
      </c>
      <c r="N591" s="671">
        <v>2</v>
      </c>
      <c r="O591" s="706">
        <v>0.5</v>
      </c>
      <c r="P591" s="705"/>
      <c r="Q591" s="682">
        <v>0</v>
      </c>
      <c r="R591" s="671"/>
      <c r="S591" s="682">
        <v>0</v>
      </c>
      <c r="T591" s="706"/>
      <c r="U591" s="242">
        <v>0</v>
      </c>
    </row>
    <row r="592" spans="1:21" ht="14.4" customHeight="1" x14ac:dyDescent="0.3">
      <c r="A592" s="680">
        <v>10</v>
      </c>
      <c r="B592" s="671" t="s">
        <v>551</v>
      </c>
      <c r="C592" s="671">
        <v>89301102</v>
      </c>
      <c r="D592" s="703" t="s">
        <v>4586</v>
      </c>
      <c r="E592" s="704" t="s">
        <v>2552</v>
      </c>
      <c r="F592" s="671" t="s">
        <v>2515</v>
      </c>
      <c r="G592" s="671" t="s">
        <v>2891</v>
      </c>
      <c r="H592" s="671" t="s">
        <v>550</v>
      </c>
      <c r="I592" s="671" t="s">
        <v>1222</v>
      </c>
      <c r="J592" s="671" t="s">
        <v>1223</v>
      </c>
      <c r="K592" s="671" t="s">
        <v>3004</v>
      </c>
      <c r="L592" s="705">
        <v>709.97</v>
      </c>
      <c r="M592" s="705">
        <v>709.97</v>
      </c>
      <c r="N592" s="671">
        <v>1</v>
      </c>
      <c r="O592" s="706">
        <v>0.5</v>
      </c>
      <c r="P592" s="705"/>
      <c r="Q592" s="682">
        <v>0</v>
      </c>
      <c r="R592" s="671"/>
      <c r="S592" s="682">
        <v>0</v>
      </c>
      <c r="T592" s="706"/>
      <c r="U592" s="242">
        <v>0</v>
      </c>
    </row>
    <row r="593" spans="1:21" ht="14.4" customHeight="1" x14ac:dyDescent="0.3">
      <c r="A593" s="680">
        <v>10</v>
      </c>
      <c r="B593" s="671" t="s">
        <v>551</v>
      </c>
      <c r="C593" s="671">
        <v>89301102</v>
      </c>
      <c r="D593" s="703" t="s">
        <v>4586</v>
      </c>
      <c r="E593" s="704" t="s">
        <v>2552</v>
      </c>
      <c r="F593" s="671" t="s">
        <v>2515</v>
      </c>
      <c r="G593" s="671" t="s">
        <v>2891</v>
      </c>
      <c r="H593" s="671" t="s">
        <v>550</v>
      </c>
      <c r="I593" s="671" t="s">
        <v>3003</v>
      </c>
      <c r="J593" s="671" t="s">
        <v>2893</v>
      </c>
      <c r="K593" s="671" t="s">
        <v>3004</v>
      </c>
      <c r="L593" s="705">
        <v>709.97</v>
      </c>
      <c r="M593" s="705">
        <v>1419.94</v>
      </c>
      <c r="N593" s="671">
        <v>2</v>
      </c>
      <c r="O593" s="706">
        <v>0.5</v>
      </c>
      <c r="P593" s="705">
        <v>1419.94</v>
      </c>
      <c r="Q593" s="682">
        <v>1</v>
      </c>
      <c r="R593" s="671">
        <v>2</v>
      </c>
      <c r="S593" s="682">
        <v>1</v>
      </c>
      <c r="T593" s="706">
        <v>0.5</v>
      </c>
      <c r="U593" s="242">
        <v>1</v>
      </c>
    </row>
    <row r="594" spans="1:21" ht="14.4" customHeight="1" x14ac:dyDescent="0.3">
      <c r="A594" s="680">
        <v>10</v>
      </c>
      <c r="B594" s="671" t="s">
        <v>551</v>
      </c>
      <c r="C594" s="671">
        <v>89301102</v>
      </c>
      <c r="D594" s="703" t="s">
        <v>4586</v>
      </c>
      <c r="E594" s="704" t="s">
        <v>2552</v>
      </c>
      <c r="F594" s="671" t="s">
        <v>2515</v>
      </c>
      <c r="G594" s="671" t="s">
        <v>3300</v>
      </c>
      <c r="H594" s="671" t="s">
        <v>550</v>
      </c>
      <c r="I594" s="671" t="s">
        <v>3301</v>
      </c>
      <c r="J594" s="671" t="s">
        <v>3302</v>
      </c>
      <c r="K594" s="671" t="s">
        <v>2469</v>
      </c>
      <c r="L594" s="705">
        <v>100.63</v>
      </c>
      <c r="M594" s="705">
        <v>503.15</v>
      </c>
      <c r="N594" s="671">
        <v>5</v>
      </c>
      <c r="O594" s="706">
        <v>1</v>
      </c>
      <c r="P594" s="705"/>
      <c r="Q594" s="682">
        <v>0</v>
      </c>
      <c r="R594" s="671"/>
      <c r="S594" s="682">
        <v>0</v>
      </c>
      <c r="T594" s="706"/>
      <c r="U594" s="242">
        <v>0</v>
      </c>
    </row>
    <row r="595" spans="1:21" ht="14.4" customHeight="1" x14ac:dyDescent="0.3">
      <c r="A595" s="680">
        <v>10</v>
      </c>
      <c r="B595" s="671" t="s">
        <v>551</v>
      </c>
      <c r="C595" s="671">
        <v>89301102</v>
      </c>
      <c r="D595" s="703" t="s">
        <v>4586</v>
      </c>
      <c r="E595" s="704" t="s">
        <v>2552</v>
      </c>
      <c r="F595" s="671" t="s">
        <v>2515</v>
      </c>
      <c r="G595" s="671" t="s">
        <v>3300</v>
      </c>
      <c r="H595" s="671" t="s">
        <v>817</v>
      </c>
      <c r="I595" s="671" t="s">
        <v>3303</v>
      </c>
      <c r="J595" s="671" t="s">
        <v>3304</v>
      </c>
      <c r="K595" s="671" t="s">
        <v>3305</v>
      </c>
      <c r="L595" s="705">
        <v>107.81</v>
      </c>
      <c r="M595" s="705">
        <v>107.81</v>
      </c>
      <c r="N595" s="671">
        <v>1</v>
      </c>
      <c r="O595" s="706">
        <v>0.5</v>
      </c>
      <c r="P595" s="705"/>
      <c r="Q595" s="682">
        <v>0</v>
      </c>
      <c r="R595" s="671"/>
      <c r="S595" s="682">
        <v>0</v>
      </c>
      <c r="T595" s="706"/>
      <c r="U595" s="242">
        <v>0</v>
      </c>
    </row>
    <row r="596" spans="1:21" ht="14.4" customHeight="1" x14ac:dyDescent="0.3">
      <c r="A596" s="680">
        <v>10</v>
      </c>
      <c r="B596" s="671" t="s">
        <v>551</v>
      </c>
      <c r="C596" s="671">
        <v>89301102</v>
      </c>
      <c r="D596" s="703" t="s">
        <v>4586</v>
      </c>
      <c r="E596" s="704" t="s">
        <v>2552</v>
      </c>
      <c r="F596" s="671" t="s">
        <v>2515</v>
      </c>
      <c r="G596" s="671" t="s">
        <v>3074</v>
      </c>
      <c r="H596" s="671" t="s">
        <v>817</v>
      </c>
      <c r="I596" s="671" t="s">
        <v>3075</v>
      </c>
      <c r="J596" s="671" t="s">
        <v>3076</v>
      </c>
      <c r="K596" s="671" t="s">
        <v>3077</v>
      </c>
      <c r="L596" s="705">
        <v>254.23</v>
      </c>
      <c r="M596" s="705">
        <v>254.23</v>
      </c>
      <c r="N596" s="671">
        <v>1</v>
      </c>
      <c r="O596" s="706">
        <v>1</v>
      </c>
      <c r="P596" s="705"/>
      <c r="Q596" s="682">
        <v>0</v>
      </c>
      <c r="R596" s="671"/>
      <c r="S596" s="682">
        <v>0</v>
      </c>
      <c r="T596" s="706"/>
      <c r="U596" s="242">
        <v>0</v>
      </c>
    </row>
    <row r="597" spans="1:21" ht="14.4" customHeight="1" x14ac:dyDescent="0.3">
      <c r="A597" s="680">
        <v>10</v>
      </c>
      <c r="B597" s="671" t="s">
        <v>551</v>
      </c>
      <c r="C597" s="671">
        <v>89301102</v>
      </c>
      <c r="D597" s="703" t="s">
        <v>4586</v>
      </c>
      <c r="E597" s="704" t="s">
        <v>2552</v>
      </c>
      <c r="F597" s="671" t="s">
        <v>2515</v>
      </c>
      <c r="G597" s="671" t="s">
        <v>3306</v>
      </c>
      <c r="H597" s="671" t="s">
        <v>550</v>
      </c>
      <c r="I597" s="671" t="s">
        <v>3307</v>
      </c>
      <c r="J597" s="671" t="s">
        <v>3308</v>
      </c>
      <c r="K597" s="671" t="s">
        <v>3309</v>
      </c>
      <c r="L597" s="705">
        <v>1334.5</v>
      </c>
      <c r="M597" s="705">
        <v>1334.5</v>
      </c>
      <c r="N597" s="671">
        <v>1</v>
      </c>
      <c r="O597" s="706">
        <v>1</v>
      </c>
      <c r="P597" s="705"/>
      <c r="Q597" s="682">
        <v>0</v>
      </c>
      <c r="R597" s="671"/>
      <c r="S597" s="682">
        <v>0</v>
      </c>
      <c r="T597" s="706"/>
      <c r="U597" s="242">
        <v>0</v>
      </c>
    </row>
    <row r="598" spans="1:21" ht="14.4" customHeight="1" x14ac:dyDescent="0.3">
      <c r="A598" s="680">
        <v>10</v>
      </c>
      <c r="B598" s="671" t="s">
        <v>551</v>
      </c>
      <c r="C598" s="671">
        <v>89301102</v>
      </c>
      <c r="D598" s="703" t="s">
        <v>4586</v>
      </c>
      <c r="E598" s="704" t="s">
        <v>2552</v>
      </c>
      <c r="F598" s="671" t="s">
        <v>2515</v>
      </c>
      <c r="G598" s="671" t="s">
        <v>2746</v>
      </c>
      <c r="H598" s="671" t="s">
        <v>550</v>
      </c>
      <c r="I598" s="671" t="s">
        <v>3310</v>
      </c>
      <c r="J598" s="671" t="s">
        <v>3311</v>
      </c>
      <c r="K598" s="671" t="s">
        <v>980</v>
      </c>
      <c r="L598" s="705">
        <v>97.97</v>
      </c>
      <c r="M598" s="705">
        <v>293.90999999999997</v>
      </c>
      <c r="N598" s="671">
        <v>3</v>
      </c>
      <c r="O598" s="706">
        <v>1</v>
      </c>
      <c r="P598" s="705">
        <v>97.97</v>
      </c>
      <c r="Q598" s="682">
        <v>0.33333333333333337</v>
      </c>
      <c r="R598" s="671">
        <v>1</v>
      </c>
      <c r="S598" s="682">
        <v>0.33333333333333331</v>
      </c>
      <c r="T598" s="706">
        <v>0.5</v>
      </c>
      <c r="U598" s="242">
        <v>0.5</v>
      </c>
    </row>
    <row r="599" spans="1:21" ht="14.4" customHeight="1" x14ac:dyDescent="0.3">
      <c r="A599" s="680">
        <v>10</v>
      </c>
      <c r="B599" s="671" t="s">
        <v>551</v>
      </c>
      <c r="C599" s="671">
        <v>89301102</v>
      </c>
      <c r="D599" s="703" t="s">
        <v>4586</v>
      </c>
      <c r="E599" s="704" t="s">
        <v>2552</v>
      </c>
      <c r="F599" s="671" t="s">
        <v>2515</v>
      </c>
      <c r="G599" s="671" t="s">
        <v>2746</v>
      </c>
      <c r="H599" s="671" t="s">
        <v>550</v>
      </c>
      <c r="I599" s="671" t="s">
        <v>3031</v>
      </c>
      <c r="J599" s="671" t="s">
        <v>2748</v>
      </c>
      <c r="K599" s="671" t="s">
        <v>980</v>
      </c>
      <c r="L599" s="705">
        <v>97.97</v>
      </c>
      <c r="M599" s="705">
        <v>195.94</v>
      </c>
      <c r="N599" s="671">
        <v>2</v>
      </c>
      <c r="O599" s="706">
        <v>1</v>
      </c>
      <c r="P599" s="705"/>
      <c r="Q599" s="682">
        <v>0</v>
      </c>
      <c r="R599" s="671"/>
      <c r="S599" s="682">
        <v>0</v>
      </c>
      <c r="T599" s="706"/>
      <c r="U599" s="242">
        <v>0</v>
      </c>
    </row>
    <row r="600" spans="1:21" ht="14.4" customHeight="1" x14ac:dyDescent="0.3">
      <c r="A600" s="680">
        <v>10</v>
      </c>
      <c r="B600" s="671" t="s">
        <v>551</v>
      </c>
      <c r="C600" s="671">
        <v>89301102</v>
      </c>
      <c r="D600" s="703" t="s">
        <v>4586</v>
      </c>
      <c r="E600" s="704" t="s">
        <v>2552</v>
      </c>
      <c r="F600" s="671" t="s">
        <v>2515</v>
      </c>
      <c r="G600" s="671" t="s">
        <v>2746</v>
      </c>
      <c r="H600" s="671" t="s">
        <v>550</v>
      </c>
      <c r="I600" s="671" t="s">
        <v>978</v>
      </c>
      <c r="J600" s="671" t="s">
        <v>979</v>
      </c>
      <c r="K600" s="671" t="s">
        <v>3312</v>
      </c>
      <c r="L600" s="705">
        <v>97.97</v>
      </c>
      <c r="M600" s="705">
        <v>195.94</v>
      </c>
      <c r="N600" s="671">
        <v>2</v>
      </c>
      <c r="O600" s="706">
        <v>0.5</v>
      </c>
      <c r="P600" s="705">
        <v>195.94</v>
      </c>
      <c r="Q600" s="682">
        <v>1</v>
      </c>
      <c r="R600" s="671">
        <v>2</v>
      </c>
      <c r="S600" s="682">
        <v>1</v>
      </c>
      <c r="T600" s="706">
        <v>0.5</v>
      </c>
      <c r="U600" s="242">
        <v>1</v>
      </c>
    </row>
    <row r="601" spans="1:21" ht="14.4" customHeight="1" x14ac:dyDescent="0.3">
      <c r="A601" s="680">
        <v>10</v>
      </c>
      <c r="B601" s="671" t="s">
        <v>551</v>
      </c>
      <c r="C601" s="671">
        <v>89301102</v>
      </c>
      <c r="D601" s="703" t="s">
        <v>4586</v>
      </c>
      <c r="E601" s="704" t="s">
        <v>2552</v>
      </c>
      <c r="F601" s="671" t="s">
        <v>2515</v>
      </c>
      <c r="G601" s="671" t="s">
        <v>2746</v>
      </c>
      <c r="H601" s="671" t="s">
        <v>550</v>
      </c>
      <c r="I601" s="671" t="s">
        <v>3313</v>
      </c>
      <c r="J601" s="671" t="s">
        <v>3314</v>
      </c>
      <c r="K601" s="671" t="s">
        <v>3315</v>
      </c>
      <c r="L601" s="705">
        <v>0</v>
      </c>
      <c r="M601" s="705">
        <v>0</v>
      </c>
      <c r="N601" s="671">
        <v>1</v>
      </c>
      <c r="O601" s="706">
        <v>1</v>
      </c>
      <c r="P601" s="705"/>
      <c r="Q601" s="682"/>
      <c r="R601" s="671"/>
      <c r="S601" s="682">
        <v>0</v>
      </c>
      <c r="T601" s="706"/>
      <c r="U601" s="242">
        <v>0</v>
      </c>
    </row>
    <row r="602" spans="1:21" ht="14.4" customHeight="1" x14ac:dyDescent="0.3">
      <c r="A602" s="680">
        <v>10</v>
      </c>
      <c r="B602" s="671" t="s">
        <v>551</v>
      </c>
      <c r="C602" s="671">
        <v>89301102</v>
      </c>
      <c r="D602" s="703" t="s">
        <v>4586</v>
      </c>
      <c r="E602" s="704" t="s">
        <v>2552</v>
      </c>
      <c r="F602" s="671" t="s">
        <v>2515</v>
      </c>
      <c r="G602" s="671" t="s">
        <v>3316</v>
      </c>
      <c r="H602" s="671" t="s">
        <v>550</v>
      </c>
      <c r="I602" s="671" t="s">
        <v>3317</v>
      </c>
      <c r="J602" s="671" t="s">
        <v>3318</v>
      </c>
      <c r="K602" s="671" t="s">
        <v>3319</v>
      </c>
      <c r="L602" s="705">
        <v>257.22000000000003</v>
      </c>
      <c r="M602" s="705">
        <v>1028.8800000000001</v>
      </c>
      <c r="N602" s="671">
        <v>4</v>
      </c>
      <c r="O602" s="706">
        <v>1</v>
      </c>
      <c r="P602" s="705"/>
      <c r="Q602" s="682">
        <v>0</v>
      </c>
      <c r="R602" s="671"/>
      <c r="S602" s="682">
        <v>0</v>
      </c>
      <c r="T602" s="706"/>
      <c r="U602" s="242">
        <v>0</v>
      </c>
    </row>
    <row r="603" spans="1:21" ht="14.4" customHeight="1" x14ac:dyDescent="0.3">
      <c r="A603" s="680">
        <v>10</v>
      </c>
      <c r="B603" s="671" t="s">
        <v>551</v>
      </c>
      <c r="C603" s="671">
        <v>89301102</v>
      </c>
      <c r="D603" s="703" t="s">
        <v>4586</v>
      </c>
      <c r="E603" s="704" t="s">
        <v>2552</v>
      </c>
      <c r="F603" s="671" t="s">
        <v>2515</v>
      </c>
      <c r="G603" s="671" t="s">
        <v>3316</v>
      </c>
      <c r="H603" s="671" t="s">
        <v>550</v>
      </c>
      <c r="I603" s="671" t="s">
        <v>3320</v>
      </c>
      <c r="J603" s="671" t="s">
        <v>3321</v>
      </c>
      <c r="K603" s="671" t="s">
        <v>2901</v>
      </c>
      <c r="L603" s="705">
        <v>128.61000000000001</v>
      </c>
      <c r="M603" s="705">
        <v>385.83000000000004</v>
      </c>
      <c r="N603" s="671">
        <v>3</v>
      </c>
      <c r="O603" s="706">
        <v>1</v>
      </c>
      <c r="P603" s="705"/>
      <c r="Q603" s="682">
        <v>0</v>
      </c>
      <c r="R603" s="671"/>
      <c r="S603" s="682">
        <v>0</v>
      </c>
      <c r="T603" s="706"/>
      <c r="U603" s="242">
        <v>0</v>
      </c>
    </row>
    <row r="604" spans="1:21" ht="14.4" customHeight="1" x14ac:dyDescent="0.3">
      <c r="A604" s="680">
        <v>10</v>
      </c>
      <c r="B604" s="671" t="s">
        <v>551</v>
      </c>
      <c r="C604" s="671">
        <v>89301102</v>
      </c>
      <c r="D604" s="703" t="s">
        <v>4586</v>
      </c>
      <c r="E604" s="704" t="s">
        <v>2552</v>
      </c>
      <c r="F604" s="671" t="s">
        <v>2515</v>
      </c>
      <c r="G604" s="671" t="s">
        <v>3322</v>
      </c>
      <c r="H604" s="671" t="s">
        <v>550</v>
      </c>
      <c r="I604" s="671" t="s">
        <v>3323</v>
      </c>
      <c r="J604" s="671" t="s">
        <v>3324</v>
      </c>
      <c r="K604" s="671" t="s">
        <v>1337</v>
      </c>
      <c r="L604" s="705">
        <v>101.68</v>
      </c>
      <c r="M604" s="705">
        <v>203.36</v>
      </c>
      <c r="N604" s="671">
        <v>2</v>
      </c>
      <c r="O604" s="706">
        <v>1</v>
      </c>
      <c r="P604" s="705"/>
      <c r="Q604" s="682">
        <v>0</v>
      </c>
      <c r="R604" s="671"/>
      <c r="S604" s="682">
        <v>0</v>
      </c>
      <c r="T604" s="706"/>
      <c r="U604" s="242">
        <v>0</v>
      </c>
    </row>
    <row r="605" spans="1:21" ht="14.4" customHeight="1" x14ac:dyDescent="0.3">
      <c r="A605" s="680">
        <v>10</v>
      </c>
      <c r="B605" s="671" t="s">
        <v>551</v>
      </c>
      <c r="C605" s="671">
        <v>89301102</v>
      </c>
      <c r="D605" s="703" t="s">
        <v>4586</v>
      </c>
      <c r="E605" s="704" t="s">
        <v>2552</v>
      </c>
      <c r="F605" s="671" t="s">
        <v>2515</v>
      </c>
      <c r="G605" s="671" t="s">
        <v>2865</v>
      </c>
      <c r="H605" s="671" t="s">
        <v>550</v>
      </c>
      <c r="I605" s="671" t="s">
        <v>611</v>
      </c>
      <c r="J605" s="671" t="s">
        <v>2866</v>
      </c>
      <c r="K605" s="671" t="s">
        <v>2867</v>
      </c>
      <c r="L605" s="705">
        <v>22.88</v>
      </c>
      <c r="M605" s="705">
        <v>45.76</v>
      </c>
      <c r="N605" s="671">
        <v>2</v>
      </c>
      <c r="O605" s="706">
        <v>0.5</v>
      </c>
      <c r="P605" s="705"/>
      <c r="Q605" s="682">
        <v>0</v>
      </c>
      <c r="R605" s="671"/>
      <c r="S605" s="682">
        <v>0</v>
      </c>
      <c r="T605" s="706"/>
      <c r="U605" s="242">
        <v>0</v>
      </c>
    </row>
    <row r="606" spans="1:21" ht="14.4" customHeight="1" x14ac:dyDescent="0.3">
      <c r="A606" s="680">
        <v>10</v>
      </c>
      <c r="B606" s="671" t="s">
        <v>551</v>
      </c>
      <c r="C606" s="671">
        <v>89301102</v>
      </c>
      <c r="D606" s="703" t="s">
        <v>4586</v>
      </c>
      <c r="E606" s="704" t="s">
        <v>2552</v>
      </c>
      <c r="F606" s="671" t="s">
        <v>2515</v>
      </c>
      <c r="G606" s="671" t="s">
        <v>2865</v>
      </c>
      <c r="H606" s="671" t="s">
        <v>550</v>
      </c>
      <c r="I606" s="671" t="s">
        <v>1355</v>
      </c>
      <c r="J606" s="671" t="s">
        <v>2868</v>
      </c>
      <c r="K606" s="671" t="s">
        <v>2869</v>
      </c>
      <c r="L606" s="705">
        <v>91.52</v>
      </c>
      <c r="M606" s="705">
        <v>1647.36</v>
      </c>
      <c r="N606" s="671">
        <v>18</v>
      </c>
      <c r="O606" s="706">
        <v>6</v>
      </c>
      <c r="P606" s="705">
        <v>366.08</v>
      </c>
      <c r="Q606" s="682">
        <v>0.22222222222222224</v>
      </c>
      <c r="R606" s="671">
        <v>4</v>
      </c>
      <c r="S606" s="682">
        <v>0.22222222222222221</v>
      </c>
      <c r="T606" s="706">
        <v>1</v>
      </c>
      <c r="U606" s="242">
        <v>0.16666666666666666</v>
      </c>
    </row>
    <row r="607" spans="1:21" ht="14.4" customHeight="1" x14ac:dyDescent="0.3">
      <c r="A607" s="680">
        <v>10</v>
      </c>
      <c r="B607" s="671" t="s">
        <v>551</v>
      </c>
      <c r="C607" s="671">
        <v>89301102</v>
      </c>
      <c r="D607" s="703" t="s">
        <v>4586</v>
      </c>
      <c r="E607" s="704" t="s">
        <v>2552</v>
      </c>
      <c r="F607" s="671" t="s">
        <v>2515</v>
      </c>
      <c r="G607" s="671" t="s">
        <v>2870</v>
      </c>
      <c r="H607" s="671" t="s">
        <v>550</v>
      </c>
      <c r="I607" s="671" t="s">
        <v>3325</v>
      </c>
      <c r="J607" s="671" t="s">
        <v>3174</v>
      </c>
      <c r="K607" s="671" t="s">
        <v>3326</v>
      </c>
      <c r="L607" s="705">
        <v>0</v>
      </c>
      <c r="M607" s="705">
        <v>0</v>
      </c>
      <c r="N607" s="671">
        <v>1</v>
      </c>
      <c r="O607" s="706">
        <v>1</v>
      </c>
      <c r="P607" s="705"/>
      <c r="Q607" s="682"/>
      <c r="R607" s="671"/>
      <c r="S607" s="682">
        <v>0</v>
      </c>
      <c r="T607" s="706"/>
      <c r="U607" s="242">
        <v>0</v>
      </c>
    </row>
    <row r="608" spans="1:21" ht="14.4" customHeight="1" x14ac:dyDescent="0.3">
      <c r="A608" s="680">
        <v>10</v>
      </c>
      <c r="B608" s="671" t="s">
        <v>551</v>
      </c>
      <c r="C608" s="671">
        <v>89301102</v>
      </c>
      <c r="D608" s="703" t="s">
        <v>4586</v>
      </c>
      <c r="E608" s="704" t="s">
        <v>2552</v>
      </c>
      <c r="F608" s="671" t="s">
        <v>2515</v>
      </c>
      <c r="G608" s="671" t="s">
        <v>2870</v>
      </c>
      <c r="H608" s="671" t="s">
        <v>550</v>
      </c>
      <c r="I608" s="671" t="s">
        <v>3327</v>
      </c>
      <c r="J608" s="671" t="s">
        <v>3174</v>
      </c>
      <c r="K608" s="671" t="s">
        <v>3328</v>
      </c>
      <c r="L608" s="705">
        <v>0</v>
      </c>
      <c r="M608" s="705">
        <v>0</v>
      </c>
      <c r="N608" s="671">
        <v>3</v>
      </c>
      <c r="O608" s="706">
        <v>1</v>
      </c>
      <c r="P608" s="705"/>
      <c r="Q608" s="682"/>
      <c r="R608" s="671"/>
      <c r="S608" s="682">
        <v>0</v>
      </c>
      <c r="T608" s="706"/>
      <c r="U608" s="242">
        <v>0</v>
      </c>
    </row>
    <row r="609" spans="1:21" ht="14.4" customHeight="1" x14ac:dyDescent="0.3">
      <c r="A609" s="680">
        <v>10</v>
      </c>
      <c r="B609" s="671" t="s">
        <v>551</v>
      </c>
      <c r="C609" s="671">
        <v>89301102</v>
      </c>
      <c r="D609" s="703" t="s">
        <v>4586</v>
      </c>
      <c r="E609" s="704" t="s">
        <v>2552</v>
      </c>
      <c r="F609" s="671" t="s">
        <v>2515</v>
      </c>
      <c r="G609" s="671" t="s">
        <v>2870</v>
      </c>
      <c r="H609" s="671" t="s">
        <v>550</v>
      </c>
      <c r="I609" s="671" t="s">
        <v>2989</v>
      </c>
      <c r="J609" s="671" t="s">
        <v>1098</v>
      </c>
      <c r="K609" s="671" t="s">
        <v>2990</v>
      </c>
      <c r="L609" s="705">
        <v>423.57</v>
      </c>
      <c r="M609" s="705">
        <v>1270.71</v>
      </c>
      <c r="N609" s="671">
        <v>3</v>
      </c>
      <c r="O609" s="706">
        <v>1</v>
      </c>
      <c r="P609" s="705"/>
      <c r="Q609" s="682">
        <v>0</v>
      </c>
      <c r="R609" s="671"/>
      <c r="S609" s="682">
        <v>0</v>
      </c>
      <c r="T609" s="706"/>
      <c r="U609" s="242">
        <v>0</v>
      </c>
    </row>
    <row r="610" spans="1:21" ht="14.4" customHeight="1" x14ac:dyDescent="0.3">
      <c r="A610" s="680">
        <v>10</v>
      </c>
      <c r="B610" s="671" t="s">
        <v>551</v>
      </c>
      <c r="C610" s="671">
        <v>89301102</v>
      </c>
      <c r="D610" s="703" t="s">
        <v>4586</v>
      </c>
      <c r="E610" s="704" t="s">
        <v>2552</v>
      </c>
      <c r="F610" s="671" t="s">
        <v>2515</v>
      </c>
      <c r="G610" s="671" t="s">
        <v>2979</v>
      </c>
      <c r="H610" s="671" t="s">
        <v>550</v>
      </c>
      <c r="I610" s="671" t="s">
        <v>3329</v>
      </c>
      <c r="J610" s="671" t="s">
        <v>3330</v>
      </c>
      <c r="K610" s="671" t="s">
        <v>2901</v>
      </c>
      <c r="L610" s="705">
        <v>67.42</v>
      </c>
      <c r="M610" s="705">
        <v>134.84</v>
      </c>
      <c r="N610" s="671">
        <v>2</v>
      </c>
      <c r="O610" s="706">
        <v>0.5</v>
      </c>
      <c r="P610" s="705"/>
      <c r="Q610" s="682">
        <v>0</v>
      </c>
      <c r="R610" s="671"/>
      <c r="S610" s="682">
        <v>0</v>
      </c>
      <c r="T610" s="706"/>
      <c r="U610" s="242">
        <v>0</v>
      </c>
    </row>
    <row r="611" spans="1:21" ht="14.4" customHeight="1" x14ac:dyDescent="0.3">
      <c r="A611" s="680">
        <v>10</v>
      </c>
      <c r="B611" s="671" t="s">
        <v>551</v>
      </c>
      <c r="C611" s="671">
        <v>89301102</v>
      </c>
      <c r="D611" s="703" t="s">
        <v>4586</v>
      </c>
      <c r="E611" s="704" t="s">
        <v>2552</v>
      </c>
      <c r="F611" s="671" t="s">
        <v>2515</v>
      </c>
      <c r="G611" s="671" t="s">
        <v>2979</v>
      </c>
      <c r="H611" s="671" t="s">
        <v>550</v>
      </c>
      <c r="I611" s="671" t="s">
        <v>3331</v>
      </c>
      <c r="J611" s="671" t="s">
        <v>3332</v>
      </c>
      <c r="K611" s="671" t="s">
        <v>3333</v>
      </c>
      <c r="L611" s="705">
        <v>65.73</v>
      </c>
      <c r="M611" s="705">
        <v>65.73</v>
      </c>
      <c r="N611" s="671">
        <v>1</v>
      </c>
      <c r="O611" s="706">
        <v>1</v>
      </c>
      <c r="P611" s="705"/>
      <c r="Q611" s="682">
        <v>0</v>
      </c>
      <c r="R611" s="671"/>
      <c r="S611" s="682">
        <v>0</v>
      </c>
      <c r="T611" s="706"/>
      <c r="U611" s="242">
        <v>0</v>
      </c>
    </row>
    <row r="612" spans="1:21" ht="14.4" customHeight="1" x14ac:dyDescent="0.3">
      <c r="A612" s="680">
        <v>10</v>
      </c>
      <c r="B612" s="671" t="s">
        <v>551</v>
      </c>
      <c r="C612" s="671">
        <v>89301102</v>
      </c>
      <c r="D612" s="703" t="s">
        <v>4586</v>
      </c>
      <c r="E612" s="704" t="s">
        <v>2552</v>
      </c>
      <c r="F612" s="671" t="s">
        <v>2515</v>
      </c>
      <c r="G612" s="671" t="s">
        <v>2979</v>
      </c>
      <c r="H612" s="671" t="s">
        <v>550</v>
      </c>
      <c r="I612" s="671" t="s">
        <v>3334</v>
      </c>
      <c r="J612" s="671" t="s">
        <v>3335</v>
      </c>
      <c r="K612" s="671" t="s">
        <v>3336</v>
      </c>
      <c r="L612" s="705">
        <v>101.13</v>
      </c>
      <c r="M612" s="705">
        <v>101.13</v>
      </c>
      <c r="N612" s="671">
        <v>1</v>
      </c>
      <c r="O612" s="706">
        <v>1</v>
      </c>
      <c r="P612" s="705"/>
      <c r="Q612" s="682">
        <v>0</v>
      </c>
      <c r="R612" s="671"/>
      <c r="S612" s="682">
        <v>0</v>
      </c>
      <c r="T612" s="706"/>
      <c r="U612" s="242">
        <v>0</v>
      </c>
    </row>
    <row r="613" spans="1:21" ht="14.4" customHeight="1" x14ac:dyDescent="0.3">
      <c r="A613" s="680">
        <v>10</v>
      </c>
      <c r="B613" s="671" t="s">
        <v>551</v>
      </c>
      <c r="C613" s="671">
        <v>89301102</v>
      </c>
      <c r="D613" s="703" t="s">
        <v>4586</v>
      </c>
      <c r="E613" s="704" t="s">
        <v>2552</v>
      </c>
      <c r="F613" s="671" t="s">
        <v>2515</v>
      </c>
      <c r="G613" s="671" t="s">
        <v>2979</v>
      </c>
      <c r="H613" s="671" t="s">
        <v>550</v>
      </c>
      <c r="I613" s="671" t="s">
        <v>3337</v>
      </c>
      <c r="J613" s="671" t="s">
        <v>3338</v>
      </c>
      <c r="K613" s="671" t="s">
        <v>2901</v>
      </c>
      <c r="L613" s="705">
        <v>67.42</v>
      </c>
      <c r="M613" s="705">
        <v>471.94</v>
      </c>
      <c r="N613" s="671">
        <v>7</v>
      </c>
      <c r="O613" s="706">
        <v>1.5</v>
      </c>
      <c r="P613" s="705">
        <v>202.26</v>
      </c>
      <c r="Q613" s="682">
        <v>0.42857142857142855</v>
      </c>
      <c r="R613" s="671">
        <v>3</v>
      </c>
      <c r="S613" s="682">
        <v>0.42857142857142855</v>
      </c>
      <c r="T613" s="706">
        <v>0.5</v>
      </c>
      <c r="U613" s="242">
        <v>0.33333333333333331</v>
      </c>
    </row>
    <row r="614" spans="1:21" ht="14.4" customHeight="1" x14ac:dyDescent="0.3">
      <c r="A614" s="680">
        <v>10</v>
      </c>
      <c r="B614" s="671" t="s">
        <v>551</v>
      </c>
      <c r="C614" s="671">
        <v>89301102</v>
      </c>
      <c r="D614" s="703" t="s">
        <v>4586</v>
      </c>
      <c r="E614" s="704" t="s">
        <v>2552</v>
      </c>
      <c r="F614" s="671" t="s">
        <v>2515</v>
      </c>
      <c r="G614" s="671" t="s">
        <v>2895</v>
      </c>
      <c r="H614" s="671" t="s">
        <v>550</v>
      </c>
      <c r="I614" s="671" t="s">
        <v>2983</v>
      </c>
      <c r="J614" s="671" t="s">
        <v>719</v>
      </c>
      <c r="K614" s="671" t="s">
        <v>2984</v>
      </c>
      <c r="L614" s="705">
        <v>74.930000000000007</v>
      </c>
      <c r="M614" s="705">
        <v>224.79000000000002</v>
      </c>
      <c r="N614" s="671">
        <v>3</v>
      </c>
      <c r="O614" s="706">
        <v>1</v>
      </c>
      <c r="P614" s="705"/>
      <c r="Q614" s="682">
        <v>0</v>
      </c>
      <c r="R614" s="671"/>
      <c r="S614" s="682">
        <v>0</v>
      </c>
      <c r="T614" s="706"/>
      <c r="U614" s="242">
        <v>0</v>
      </c>
    </row>
    <row r="615" spans="1:21" ht="14.4" customHeight="1" x14ac:dyDescent="0.3">
      <c r="A615" s="680">
        <v>10</v>
      </c>
      <c r="B615" s="671" t="s">
        <v>551</v>
      </c>
      <c r="C615" s="671">
        <v>89301102</v>
      </c>
      <c r="D615" s="703" t="s">
        <v>4586</v>
      </c>
      <c r="E615" s="704" t="s">
        <v>2552</v>
      </c>
      <c r="F615" s="671" t="s">
        <v>2515</v>
      </c>
      <c r="G615" s="671" t="s">
        <v>2749</v>
      </c>
      <c r="H615" s="671" t="s">
        <v>550</v>
      </c>
      <c r="I615" s="671" t="s">
        <v>1175</v>
      </c>
      <c r="J615" s="671" t="s">
        <v>913</v>
      </c>
      <c r="K615" s="671" t="s">
        <v>2751</v>
      </c>
      <c r="L615" s="705">
        <v>23.46</v>
      </c>
      <c r="M615" s="705">
        <v>211.14</v>
      </c>
      <c r="N615" s="671">
        <v>9</v>
      </c>
      <c r="O615" s="706">
        <v>3.5</v>
      </c>
      <c r="P615" s="705"/>
      <c r="Q615" s="682">
        <v>0</v>
      </c>
      <c r="R615" s="671"/>
      <c r="S615" s="682">
        <v>0</v>
      </c>
      <c r="T615" s="706"/>
      <c r="U615" s="242">
        <v>0</v>
      </c>
    </row>
    <row r="616" spans="1:21" ht="14.4" customHeight="1" x14ac:dyDescent="0.3">
      <c r="A616" s="680">
        <v>10</v>
      </c>
      <c r="B616" s="671" t="s">
        <v>551</v>
      </c>
      <c r="C616" s="671">
        <v>89301102</v>
      </c>
      <c r="D616" s="703" t="s">
        <v>4586</v>
      </c>
      <c r="E616" s="704" t="s">
        <v>2552</v>
      </c>
      <c r="F616" s="671" t="s">
        <v>2515</v>
      </c>
      <c r="G616" s="671" t="s">
        <v>2749</v>
      </c>
      <c r="H616" s="671" t="s">
        <v>550</v>
      </c>
      <c r="I616" s="671" t="s">
        <v>912</v>
      </c>
      <c r="J616" s="671" t="s">
        <v>913</v>
      </c>
      <c r="K616" s="671" t="s">
        <v>2991</v>
      </c>
      <c r="L616" s="705">
        <v>13.38</v>
      </c>
      <c r="M616" s="705">
        <v>187.32</v>
      </c>
      <c r="N616" s="671">
        <v>14</v>
      </c>
      <c r="O616" s="706">
        <v>14</v>
      </c>
      <c r="P616" s="705">
        <v>93.66</v>
      </c>
      <c r="Q616" s="682">
        <v>0.5</v>
      </c>
      <c r="R616" s="671">
        <v>7</v>
      </c>
      <c r="S616" s="682">
        <v>0.5</v>
      </c>
      <c r="T616" s="706">
        <v>7</v>
      </c>
      <c r="U616" s="242">
        <v>0.5</v>
      </c>
    </row>
    <row r="617" spans="1:21" ht="14.4" customHeight="1" x14ac:dyDescent="0.3">
      <c r="A617" s="680">
        <v>10</v>
      </c>
      <c r="B617" s="671" t="s">
        <v>551</v>
      </c>
      <c r="C617" s="671">
        <v>89301102</v>
      </c>
      <c r="D617" s="703" t="s">
        <v>4586</v>
      </c>
      <c r="E617" s="704" t="s">
        <v>2552</v>
      </c>
      <c r="F617" s="671" t="s">
        <v>2515</v>
      </c>
      <c r="G617" s="671" t="s">
        <v>2662</v>
      </c>
      <c r="H617" s="671" t="s">
        <v>550</v>
      </c>
      <c r="I617" s="671" t="s">
        <v>3057</v>
      </c>
      <c r="J617" s="671" t="s">
        <v>3058</v>
      </c>
      <c r="K617" s="671" t="s">
        <v>2733</v>
      </c>
      <c r="L617" s="705">
        <v>26.26</v>
      </c>
      <c r="M617" s="705">
        <v>26.26</v>
      </c>
      <c r="N617" s="671">
        <v>1</v>
      </c>
      <c r="O617" s="706">
        <v>1</v>
      </c>
      <c r="P617" s="705"/>
      <c r="Q617" s="682">
        <v>0</v>
      </c>
      <c r="R617" s="671"/>
      <c r="S617" s="682">
        <v>0</v>
      </c>
      <c r="T617" s="706"/>
      <c r="U617" s="242">
        <v>0</v>
      </c>
    </row>
    <row r="618" spans="1:21" ht="14.4" customHeight="1" x14ac:dyDescent="0.3">
      <c r="A618" s="680">
        <v>10</v>
      </c>
      <c r="B618" s="671" t="s">
        <v>551</v>
      </c>
      <c r="C618" s="671">
        <v>89301102</v>
      </c>
      <c r="D618" s="703" t="s">
        <v>4586</v>
      </c>
      <c r="E618" s="704" t="s">
        <v>2552</v>
      </c>
      <c r="F618" s="671" t="s">
        <v>2515</v>
      </c>
      <c r="G618" s="671" t="s">
        <v>3011</v>
      </c>
      <c r="H618" s="671" t="s">
        <v>550</v>
      </c>
      <c r="I618" s="671" t="s">
        <v>3339</v>
      </c>
      <c r="J618" s="671" t="s">
        <v>3340</v>
      </c>
      <c r="K618" s="671" t="s">
        <v>3341</v>
      </c>
      <c r="L618" s="705">
        <v>0</v>
      </c>
      <c r="M618" s="705">
        <v>0</v>
      </c>
      <c r="N618" s="671">
        <v>1</v>
      </c>
      <c r="O618" s="706">
        <v>1</v>
      </c>
      <c r="P618" s="705"/>
      <c r="Q618" s="682"/>
      <c r="R618" s="671"/>
      <c r="S618" s="682">
        <v>0</v>
      </c>
      <c r="T618" s="706"/>
      <c r="U618" s="242">
        <v>0</v>
      </c>
    </row>
    <row r="619" spans="1:21" ht="14.4" customHeight="1" x14ac:dyDescent="0.3">
      <c r="A619" s="680">
        <v>10</v>
      </c>
      <c r="B619" s="671" t="s">
        <v>551</v>
      </c>
      <c r="C619" s="671">
        <v>89301102</v>
      </c>
      <c r="D619" s="703" t="s">
        <v>4586</v>
      </c>
      <c r="E619" s="704" t="s">
        <v>2552</v>
      </c>
      <c r="F619" s="671" t="s">
        <v>2515</v>
      </c>
      <c r="G619" s="671" t="s">
        <v>3011</v>
      </c>
      <c r="H619" s="671" t="s">
        <v>550</v>
      </c>
      <c r="I619" s="671" t="s">
        <v>986</v>
      </c>
      <c r="J619" s="671" t="s">
        <v>987</v>
      </c>
      <c r="K619" s="671" t="s">
        <v>3012</v>
      </c>
      <c r="L619" s="705">
        <v>0</v>
      </c>
      <c r="M619" s="705">
        <v>0</v>
      </c>
      <c r="N619" s="671">
        <v>2</v>
      </c>
      <c r="O619" s="706">
        <v>0.5</v>
      </c>
      <c r="P619" s="705"/>
      <c r="Q619" s="682"/>
      <c r="R619" s="671"/>
      <c r="S619" s="682">
        <v>0</v>
      </c>
      <c r="T619" s="706"/>
      <c r="U619" s="242">
        <v>0</v>
      </c>
    </row>
    <row r="620" spans="1:21" ht="14.4" customHeight="1" x14ac:dyDescent="0.3">
      <c r="A620" s="680">
        <v>10</v>
      </c>
      <c r="B620" s="671" t="s">
        <v>551</v>
      </c>
      <c r="C620" s="671">
        <v>89301102</v>
      </c>
      <c r="D620" s="703" t="s">
        <v>4586</v>
      </c>
      <c r="E620" s="704" t="s">
        <v>2552</v>
      </c>
      <c r="F620" s="671" t="s">
        <v>2516</v>
      </c>
      <c r="G620" s="671" t="s">
        <v>2622</v>
      </c>
      <c r="H620" s="671" t="s">
        <v>550</v>
      </c>
      <c r="I620" s="671" t="s">
        <v>2880</v>
      </c>
      <c r="J620" s="671" t="s">
        <v>2623</v>
      </c>
      <c r="K620" s="671"/>
      <c r="L620" s="705">
        <v>0</v>
      </c>
      <c r="M620" s="705">
        <v>0</v>
      </c>
      <c r="N620" s="671">
        <v>1</v>
      </c>
      <c r="O620" s="706">
        <v>1</v>
      </c>
      <c r="P620" s="705"/>
      <c r="Q620" s="682"/>
      <c r="R620" s="671"/>
      <c r="S620" s="682">
        <v>0</v>
      </c>
      <c r="T620" s="706"/>
      <c r="U620" s="242">
        <v>0</v>
      </c>
    </row>
    <row r="621" spans="1:21" ht="14.4" customHeight="1" x14ac:dyDescent="0.3">
      <c r="A621" s="680">
        <v>10</v>
      </c>
      <c r="B621" s="671" t="s">
        <v>551</v>
      </c>
      <c r="C621" s="671">
        <v>89301102</v>
      </c>
      <c r="D621" s="703" t="s">
        <v>4586</v>
      </c>
      <c r="E621" s="704" t="s">
        <v>2552</v>
      </c>
      <c r="F621" s="671" t="s">
        <v>2516</v>
      </c>
      <c r="G621" s="671" t="s">
        <v>2622</v>
      </c>
      <c r="H621" s="671" t="s">
        <v>550</v>
      </c>
      <c r="I621" s="671" t="s">
        <v>3342</v>
      </c>
      <c r="J621" s="671" t="s">
        <v>2623</v>
      </c>
      <c r="K621" s="671"/>
      <c r="L621" s="705">
        <v>0</v>
      </c>
      <c r="M621" s="705">
        <v>0</v>
      </c>
      <c r="N621" s="671">
        <v>3</v>
      </c>
      <c r="O621" s="706">
        <v>2.5</v>
      </c>
      <c r="P621" s="705">
        <v>0</v>
      </c>
      <c r="Q621" s="682"/>
      <c r="R621" s="671">
        <v>1</v>
      </c>
      <c r="S621" s="682">
        <v>0.33333333333333331</v>
      </c>
      <c r="T621" s="706">
        <v>1</v>
      </c>
      <c r="U621" s="242">
        <v>0.4</v>
      </c>
    </row>
    <row r="622" spans="1:21" ht="14.4" customHeight="1" x14ac:dyDescent="0.3">
      <c r="A622" s="680">
        <v>10</v>
      </c>
      <c r="B622" s="671" t="s">
        <v>551</v>
      </c>
      <c r="C622" s="671">
        <v>89301102</v>
      </c>
      <c r="D622" s="703" t="s">
        <v>4586</v>
      </c>
      <c r="E622" s="704" t="s">
        <v>2552</v>
      </c>
      <c r="F622" s="671" t="s">
        <v>2516</v>
      </c>
      <c r="G622" s="671" t="s">
        <v>2622</v>
      </c>
      <c r="H622" s="671" t="s">
        <v>550</v>
      </c>
      <c r="I622" s="671" t="s">
        <v>3343</v>
      </c>
      <c r="J622" s="671" t="s">
        <v>2623</v>
      </c>
      <c r="K622" s="671"/>
      <c r="L622" s="705">
        <v>0</v>
      </c>
      <c r="M622" s="705">
        <v>0</v>
      </c>
      <c r="N622" s="671">
        <v>4</v>
      </c>
      <c r="O622" s="706">
        <v>3.5</v>
      </c>
      <c r="P622" s="705"/>
      <c r="Q622" s="682"/>
      <c r="R622" s="671"/>
      <c r="S622" s="682">
        <v>0</v>
      </c>
      <c r="T622" s="706"/>
      <c r="U622" s="242">
        <v>0</v>
      </c>
    </row>
    <row r="623" spans="1:21" ht="14.4" customHeight="1" x14ac:dyDescent="0.3">
      <c r="A623" s="680">
        <v>10</v>
      </c>
      <c r="B623" s="671" t="s">
        <v>551</v>
      </c>
      <c r="C623" s="671">
        <v>89301102</v>
      </c>
      <c r="D623" s="703" t="s">
        <v>4586</v>
      </c>
      <c r="E623" s="704" t="s">
        <v>2552</v>
      </c>
      <c r="F623" s="671" t="s">
        <v>2516</v>
      </c>
      <c r="G623" s="671" t="s">
        <v>2622</v>
      </c>
      <c r="H623" s="671" t="s">
        <v>550</v>
      </c>
      <c r="I623" s="671" t="s">
        <v>3344</v>
      </c>
      <c r="J623" s="671" t="s">
        <v>2623</v>
      </c>
      <c r="K623" s="671"/>
      <c r="L623" s="705">
        <v>0</v>
      </c>
      <c r="M623" s="705">
        <v>0</v>
      </c>
      <c r="N623" s="671">
        <v>1</v>
      </c>
      <c r="O623" s="706">
        <v>1</v>
      </c>
      <c r="P623" s="705"/>
      <c r="Q623" s="682"/>
      <c r="R623" s="671"/>
      <c r="S623" s="682">
        <v>0</v>
      </c>
      <c r="T623" s="706"/>
      <c r="U623" s="242">
        <v>0</v>
      </c>
    </row>
    <row r="624" spans="1:21" ht="14.4" customHeight="1" x14ac:dyDescent="0.3">
      <c r="A624" s="680">
        <v>10</v>
      </c>
      <c r="B624" s="671" t="s">
        <v>551</v>
      </c>
      <c r="C624" s="671">
        <v>89301102</v>
      </c>
      <c r="D624" s="703" t="s">
        <v>4586</v>
      </c>
      <c r="E624" s="704" t="s">
        <v>2552</v>
      </c>
      <c r="F624" s="671" t="s">
        <v>2516</v>
      </c>
      <c r="G624" s="671" t="s">
        <v>2622</v>
      </c>
      <c r="H624" s="671" t="s">
        <v>550</v>
      </c>
      <c r="I624" s="671" t="s">
        <v>3345</v>
      </c>
      <c r="J624" s="671" t="s">
        <v>2623</v>
      </c>
      <c r="K624" s="671"/>
      <c r="L624" s="705">
        <v>0</v>
      </c>
      <c r="M624" s="705">
        <v>0</v>
      </c>
      <c r="N624" s="671">
        <v>3</v>
      </c>
      <c r="O624" s="706">
        <v>3</v>
      </c>
      <c r="P624" s="705">
        <v>0</v>
      </c>
      <c r="Q624" s="682"/>
      <c r="R624" s="671">
        <v>1</v>
      </c>
      <c r="S624" s="682">
        <v>0.33333333333333331</v>
      </c>
      <c r="T624" s="706">
        <v>1</v>
      </c>
      <c r="U624" s="242">
        <v>0.33333333333333331</v>
      </c>
    </row>
    <row r="625" spans="1:21" ht="14.4" customHeight="1" x14ac:dyDescent="0.3">
      <c r="A625" s="680">
        <v>10</v>
      </c>
      <c r="B625" s="671" t="s">
        <v>551</v>
      </c>
      <c r="C625" s="671">
        <v>89301102</v>
      </c>
      <c r="D625" s="703" t="s">
        <v>4586</v>
      </c>
      <c r="E625" s="704" t="s">
        <v>2552</v>
      </c>
      <c r="F625" s="671" t="s">
        <v>2516</v>
      </c>
      <c r="G625" s="671" t="s">
        <v>2622</v>
      </c>
      <c r="H625" s="671" t="s">
        <v>550</v>
      </c>
      <c r="I625" s="671" t="s">
        <v>3346</v>
      </c>
      <c r="J625" s="671" t="s">
        <v>2623</v>
      </c>
      <c r="K625" s="671"/>
      <c r="L625" s="705">
        <v>0</v>
      </c>
      <c r="M625" s="705">
        <v>0</v>
      </c>
      <c r="N625" s="671">
        <v>2</v>
      </c>
      <c r="O625" s="706">
        <v>1.5</v>
      </c>
      <c r="P625" s="705">
        <v>0</v>
      </c>
      <c r="Q625" s="682"/>
      <c r="R625" s="671">
        <v>1</v>
      </c>
      <c r="S625" s="682">
        <v>0.5</v>
      </c>
      <c r="T625" s="706">
        <v>0.5</v>
      </c>
      <c r="U625" s="242">
        <v>0.33333333333333331</v>
      </c>
    </row>
    <row r="626" spans="1:21" ht="14.4" customHeight="1" x14ac:dyDescent="0.3">
      <c r="A626" s="680">
        <v>10</v>
      </c>
      <c r="B626" s="671" t="s">
        <v>551</v>
      </c>
      <c r="C626" s="671">
        <v>89301102</v>
      </c>
      <c r="D626" s="703" t="s">
        <v>4586</v>
      </c>
      <c r="E626" s="704" t="s">
        <v>2553</v>
      </c>
      <c r="F626" s="671" t="s">
        <v>2515</v>
      </c>
      <c r="G626" s="671" t="s">
        <v>2625</v>
      </c>
      <c r="H626" s="671" t="s">
        <v>817</v>
      </c>
      <c r="I626" s="671" t="s">
        <v>1201</v>
      </c>
      <c r="J626" s="671" t="s">
        <v>2437</v>
      </c>
      <c r="K626" s="671" t="s">
        <v>2438</v>
      </c>
      <c r="L626" s="705">
        <v>333.31</v>
      </c>
      <c r="M626" s="705">
        <v>333.31</v>
      </c>
      <c r="N626" s="671">
        <v>1</v>
      </c>
      <c r="O626" s="706">
        <v>0.5</v>
      </c>
      <c r="P626" s="705"/>
      <c r="Q626" s="682">
        <v>0</v>
      </c>
      <c r="R626" s="671"/>
      <c r="S626" s="682">
        <v>0</v>
      </c>
      <c r="T626" s="706"/>
      <c r="U626" s="242">
        <v>0</v>
      </c>
    </row>
    <row r="627" spans="1:21" ht="14.4" customHeight="1" x14ac:dyDescent="0.3">
      <c r="A627" s="680">
        <v>10</v>
      </c>
      <c r="B627" s="671" t="s">
        <v>551</v>
      </c>
      <c r="C627" s="671">
        <v>89301102</v>
      </c>
      <c r="D627" s="703" t="s">
        <v>4586</v>
      </c>
      <c r="E627" s="704" t="s">
        <v>2553</v>
      </c>
      <c r="F627" s="671" t="s">
        <v>2515</v>
      </c>
      <c r="G627" s="671" t="s">
        <v>2625</v>
      </c>
      <c r="H627" s="671" t="s">
        <v>817</v>
      </c>
      <c r="I627" s="671" t="s">
        <v>928</v>
      </c>
      <c r="J627" s="671" t="s">
        <v>929</v>
      </c>
      <c r="K627" s="671" t="s">
        <v>930</v>
      </c>
      <c r="L627" s="705">
        <v>152.36000000000001</v>
      </c>
      <c r="M627" s="705">
        <v>457.08000000000004</v>
      </c>
      <c r="N627" s="671">
        <v>3</v>
      </c>
      <c r="O627" s="706">
        <v>3</v>
      </c>
      <c r="P627" s="705">
        <v>152.36000000000001</v>
      </c>
      <c r="Q627" s="682">
        <v>0.33333333333333331</v>
      </c>
      <c r="R627" s="671">
        <v>1</v>
      </c>
      <c r="S627" s="682">
        <v>0.33333333333333331</v>
      </c>
      <c r="T627" s="706">
        <v>1</v>
      </c>
      <c r="U627" s="242">
        <v>0.33333333333333331</v>
      </c>
    </row>
    <row r="628" spans="1:21" ht="14.4" customHeight="1" x14ac:dyDescent="0.3">
      <c r="A628" s="680">
        <v>10</v>
      </c>
      <c r="B628" s="671" t="s">
        <v>551</v>
      </c>
      <c r="C628" s="671">
        <v>89301102</v>
      </c>
      <c r="D628" s="703" t="s">
        <v>4586</v>
      </c>
      <c r="E628" s="704" t="s">
        <v>2553</v>
      </c>
      <c r="F628" s="671" t="s">
        <v>2515</v>
      </c>
      <c r="G628" s="671" t="s">
        <v>2625</v>
      </c>
      <c r="H628" s="671" t="s">
        <v>817</v>
      </c>
      <c r="I628" s="671" t="s">
        <v>3035</v>
      </c>
      <c r="J628" s="671" t="s">
        <v>929</v>
      </c>
      <c r="K628" s="671" t="s">
        <v>3036</v>
      </c>
      <c r="L628" s="705">
        <v>304.74</v>
      </c>
      <c r="M628" s="705">
        <v>304.74</v>
      </c>
      <c r="N628" s="671">
        <v>1</v>
      </c>
      <c r="O628" s="706">
        <v>0.5</v>
      </c>
      <c r="P628" s="705"/>
      <c r="Q628" s="682">
        <v>0</v>
      </c>
      <c r="R628" s="671"/>
      <c r="S628" s="682">
        <v>0</v>
      </c>
      <c r="T628" s="706"/>
      <c r="U628" s="242">
        <v>0</v>
      </c>
    </row>
    <row r="629" spans="1:21" ht="14.4" customHeight="1" x14ac:dyDescent="0.3">
      <c r="A629" s="680">
        <v>10</v>
      </c>
      <c r="B629" s="671" t="s">
        <v>551</v>
      </c>
      <c r="C629" s="671">
        <v>89301102</v>
      </c>
      <c r="D629" s="703" t="s">
        <v>4586</v>
      </c>
      <c r="E629" s="704" t="s">
        <v>2553</v>
      </c>
      <c r="F629" s="671" t="s">
        <v>2515</v>
      </c>
      <c r="G629" s="671" t="s">
        <v>3347</v>
      </c>
      <c r="H629" s="671" t="s">
        <v>550</v>
      </c>
      <c r="I629" s="671" t="s">
        <v>3348</v>
      </c>
      <c r="J629" s="671" t="s">
        <v>3349</v>
      </c>
      <c r="K629" s="671" t="s">
        <v>3350</v>
      </c>
      <c r="L629" s="705">
        <v>542.41</v>
      </c>
      <c r="M629" s="705">
        <v>542.41</v>
      </c>
      <c r="N629" s="671">
        <v>1</v>
      </c>
      <c r="O629" s="706">
        <v>1</v>
      </c>
      <c r="P629" s="705">
        <v>542.41</v>
      </c>
      <c r="Q629" s="682">
        <v>1</v>
      </c>
      <c r="R629" s="671">
        <v>1</v>
      </c>
      <c r="S629" s="682">
        <v>1</v>
      </c>
      <c r="T629" s="706">
        <v>1</v>
      </c>
      <c r="U629" s="242">
        <v>1</v>
      </c>
    </row>
    <row r="630" spans="1:21" ht="14.4" customHeight="1" x14ac:dyDescent="0.3">
      <c r="A630" s="680">
        <v>10</v>
      </c>
      <c r="B630" s="671" t="s">
        <v>551</v>
      </c>
      <c r="C630" s="671">
        <v>89301102</v>
      </c>
      <c r="D630" s="703" t="s">
        <v>4586</v>
      </c>
      <c r="E630" s="704" t="s">
        <v>2553</v>
      </c>
      <c r="F630" s="671" t="s">
        <v>2515</v>
      </c>
      <c r="G630" s="671" t="s">
        <v>3351</v>
      </c>
      <c r="H630" s="671" t="s">
        <v>550</v>
      </c>
      <c r="I630" s="671" t="s">
        <v>3352</v>
      </c>
      <c r="J630" s="671" t="s">
        <v>3353</v>
      </c>
      <c r="K630" s="671" t="s">
        <v>3354</v>
      </c>
      <c r="L630" s="705">
        <v>0</v>
      </c>
      <c r="M630" s="705">
        <v>0</v>
      </c>
      <c r="N630" s="671">
        <v>1</v>
      </c>
      <c r="O630" s="706">
        <v>0.5</v>
      </c>
      <c r="P630" s="705">
        <v>0</v>
      </c>
      <c r="Q630" s="682"/>
      <c r="R630" s="671">
        <v>1</v>
      </c>
      <c r="S630" s="682">
        <v>1</v>
      </c>
      <c r="T630" s="706">
        <v>0.5</v>
      </c>
      <c r="U630" s="242">
        <v>1</v>
      </c>
    </row>
    <row r="631" spans="1:21" ht="14.4" customHeight="1" x14ac:dyDescent="0.3">
      <c r="A631" s="680">
        <v>10</v>
      </c>
      <c r="B631" s="671" t="s">
        <v>551</v>
      </c>
      <c r="C631" s="671">
        <v>89301102</v>
      </c>
      <c r="D631" s="703" t="s">
        <v>4586</v>
      </c>
      <c r="E631" s="704" t="s">
        <v>2553</v>
      </c>
      <c r="F631" s="671" t="s">
        <v>2515</v>
      </c>
      <c r="G631" s="671" t="s">
        <v>2855</v>
      </c>
      <c r="H631" s="671" t="s">
        <v>817</v>
      </c>
      <c r="I631" s="671" t="s">
        <v>1508</v>
      </c>
      <c r="J631" s="671" t="s">
        <v>1509</v>
      </c>
      <c r="K631" s="671" t="s">
        <v>2457</v>
      </c>
      <c r="L631" s="705">
        <v>184.22</v>
      </c>
      <c r="M631" s="705">
        <v>368.44</v>
      </c>
      <c r="N631" s="671">
        <v>2</v>
      </c>
      <c r="O631" s="706">
        <v>1</v>
      </c>
      <c r="P631" s="705">
        <v>368.44</v>
      </c>
      <c r="Q631" s="682">
        <v>1</v>
      </c>
      <c r="R631" s="671">
        <v>2</v>
      </c>
      <c r="S631" s="682">
        <v>1</v>
      </c>
      <c r="T631" s="706">
        <v>1</v>
      </c>
      <c r="U631" s="242">
        <v>1</v>
      </c>
    </row>
    <row r="632" spans="1:21" ht="14.4" customHeight="1" x14ac:dyDescent="0.3">
      <c r="A632" s="680">
        <v>10</v>
      </c>
      <c r="B632" s="671" t="s">
        <v>551</v>
      </c>
      <c r="C632" s="671">
        <v>89301102</v>
      </c>
      <c r="D632" s="703" t="s">
        <v>4586</v>
      </c>
      <c r="E632" s="704" t="s">
        <v>2553</v>
      </c>
      <c r="F632" s="671" t="s">
        <v>2515</v>
      </c>
      <c r="G632" s="671" t="s">
        <v>2827</v>
      </c>
      <c r="H632" s="671" t="s">
        <v>817</v>
      </c>
      <c r="I632" s="671" t="s">
        <v>1152</v>
      </c>
      <c r="J632" s="671" t="s">
        <v>1153</v>
      </c>
      <c r="K632" s="671" t="s">
        <v>753</v>
      </c>
      <c r="L632" s="705">
        <v>0</v>
      </c>
      <c r="M632" s="705">
        <v>0</v>
      </c>
      <c r="N632" s="671">
        <v>3</v>
      </c>
      <c r="O632" s="706">
        <v>2.5</v>
      </c>
      <c r="P632" s="705">
        <v>0</v>
      </c>
      <c r="Q632" s="682"/>
      <c r="R632" s="671">
        <v>2</v>
      </c>
      <c r="S632" s="682">
        <v>0.66666666666666663</v>
      </c>
      <c r="T632" s="706">
        <v>1.5</v>
      </c>
      <c r="U632" s="242">
        <v>0.6</v>
      </c>
    </row>
    <row r="633" spans="1:21" ht="14.4" customHeight="1" x14ac:dyDescent="0.3">
      <c r="A633" s="680">
        <v>10</v>
      </c>
      <c r="B633" s="671" t="s">
        <v>551</v>
      </c>
      <c r="C633" s="671">
        <v>89301102</v>
      </c>
      <c r="D633" s="703" t="s">
        <v>4586</v>
      </c>
      <c r="E633" s="704" t="s">
        <v>2553</v>
      </c>
      <c r="F633" s="671" t="s">
        <v>2515</v>
      </c>
      <c r="G633" s="671" t="s">
        <v>2827</v>
      </c>
      <c r="H633" s="671" t="s">
        <v>817</v>
      </c>
      <c r="I633" s="671" t="s">
        <v>1439</v>
      </c>
      <c r="J633" s="671" t="s">
        <v>828</v>
      </c>
      <c r="K633" s="671" t="s">
        <v>2470</v>
      </c>
      <c r="L633" s="705">
        <v>137.74</v>
      </c>
      <c r="M633" s="705">
        <v>413.22</v>
      </c>
      <c r="N633" s="671">
        <v>3</v>
      </c>
      <c r="O633" s="706">
        <v>3</v>
      </c>
      <c r="P633" s="705">
        <v>137.74</v>
      </c>
      <c r="Q633" s="682">
        <v>0.33333333333333331</v>
      </c>
      <c r="R633" s="671">
        <v>1</v>
      </c>
      <c r="S633" s="682">
        <v>0.33333333333333331</v>
      </c>
      <c r="T633" s="706">
        <v>1</v>
      </c>
      <c r="U633" s="242">
        <v>0.33333333333333331</v>
      </c>
    </row>
    <row r="634" spans="1:21" ht="14.4" customHeight="1" x14ac:dyDescent="0.3">
      <c r="A634" s="680">
        <v>10</v>
      </c>
      <c r="B634" s="671" t="s">
        <v>551</v>
      </c>
      <c r="C634" s="671">
        <v>89301102</v>
      </c>
      <c r="D634" s="703" t="s">
        <v>4586</v>
      </c>
      <c r="E634" s="704" t="s">
        <v>2553</v>
      </c>
      <c r="F634" s="671" t="s">
        <v>2515</v>
      </c>
      <c r="G634" s="671" t="s">
        <v>3191</v>
      </c>
      <c r="H634" s="671" t="s">
        <v>550</v>
      </c>
      <c r="I634" s="671" t="s">
        <v>3355</v>
      </c>
      <c r="J634" s="671" t="s">
        <v>3356</v>
      </c>
      <c r="K634" s="671" t="s">
        <v>3357</v>
      </c>
      <c r="L634" s="705">
        <v>103.3</v>
      </c>
      <c r="M634" s="705">
        <v>103.3</v>
      </c>
      <c r="N634" s="671">
        <v>1</v>
      </c>
      <c r="O634" s="706">
        <v>1</v>
      </c>
      <c r="P634" s="705">
        <v>103.3</v>
      </c>
      <c r="Q634" s="682">
        <v>1</v>
      </c>
      <c r="R634" s="671">
        <v>1</v>
      </c>
      <c r="S634" s="682">
        <v>1</v>
      </c>
      <c r="T634" s="706">
        <v>1</v>
      </c>
      <c r="U634" s="242">
        <v>1</v>
      </c>
    </row>
    <row r="635" spans="1:21" ht="14.4" customHeight="1" x14ac:dyDescent="0.3">
      <c r="A635" s="680">
        <v>10</v>
      </c>
      <c r="B635" s="671" t="s">
        <v>551</v>
      </c>
      <c r="C635" s="671">
        <v>89301102</v>
      </c>
      <c r="D635" s="703" t="s">
        <v>4586</v>
      </c>
      <c r="E635" s="704" t="s">
        <v>2553</v>
      </c>
      <c r="F635" s="671" t="s">
        <v>2515</v>
      </c>
      <c r="G635" s="671" t="s">
        <v>3191</v>
      </c>
      <c r="H635" s="671" t="s">
        <v>550</v>
      </c>
      <c r="I635" s="671" t="s">
        <v>3358</v>
      </c>
      <c r="J635" s="671" t="s">
        <v>3356</v>
      </c>
      <c r="K635" s="671" t="s">
        <v>3359</v>
      </c>
      <c r="L635" s="705">
        <v>309.91000000000003</v>
      </c>
      <c r="M635" s="705">
        <v>309.91000000000003</v>
      </c>
      <c r="N635" s="671">
        <v>1</v>
      </c>
      <c r="O635" s="706">
        <v>1</v>
      </c>
      <c r="P635" s="705"/>
      <c r="Q635" s="682">
        <v>0</v>
      </c>
      <c r="R635" s="671"/>
      <c r="S635" s="682">
        <v>0</v>
      </c>
      <c r="T635" s="706"/>
      <c r="U635" s="242">
        <v>0</v>
      </c>
    </row>
    <row r="636" spans="1:21" ht="14.4" customHeight="1" x14ac:dyDescent="0.3">
      <c r="A636" s="680">
        <v>10</v>
      </c>
      <c r="B636" s="671" t="s">
        <v>551</v>
      </c>
      <c r="C636" s="671">
        <v>89301102</v>
      </c>
      <c r="D636" s="703" t="s">
        <v>4586</v>
      </c>
      <c r="E636" s="704" t="s">
        <v>2553</v>
      </c>
      <c r="F636" s="671" t="s">
        <v>2515</v>
      </c>
      <c r="G636" s="671" t="s">
        <v>3191</v>
      </c>
      <c r="H636" s="671" t="s">
        <v>550</v>
      </c>
      <c r="I636" s="671" t="s">
        <v>1108</v>
      </c>
      <c r="J636" s="671" t="s">
        <v>1109</v>
      </c>
      <c r="K636" s="671" t="s">
        <v>3360</v>
      </c>
      <c r="L636" s="705">
        <v>55.1</v>
      </c>
      <c r="M636" s="705">
        <v>110.2</v>
      </c>
      <c r="N636" s="671">
        <v>2</v>
      </c>
      <c r="O636" s="706">
        <v>1.5</v>
      </c>
      <c r="P636" s="705">
        <v>110.2</v>
      </c>
      <c r="Q636" s="682">
        <v>1</v>
      </c>
      <c r="R636" s="671">
        <v>2</v>
      </c>
      <c r="S636" s="682">
        <v>1</v>
      </c>
      <c r="T636" s="706">
        <v>1.5</v>
      </c>
      <c r="U636" s="242">
        <v>1</v>
      </c>
    </row>
    <row r="637" spans="1:21" ht="14.4" customHeight="1" x14ac:dyDescent="0.3">
      <c r="A637" s="680">
        <v>10</v>
      </c>
      <c r="B637" s="671" t="s">
        <v>551</v>
      </c>
      <c r="C637" s="671">
        <v>89301102</v>
      </c>
      <c r="D637" s="703" t="s">
        <v>4586</v>
      </c>
      <c r="E637" s="704" t="s">
        <v>2553</v>
      </c>
      <c r="F637" s="671" t="s">
        <v>2515</v>
      </c>
      <c r="G637" s="671" t="s">
        <v>2930</v>
      </c>
      <c r="H637" s="671" t="s">
        <v>550</v>
      </c>
      <c r="I637" s="671" t="s">
        <v>1359</v>
      </c>
      <c r="J637" s="671" t="s">
        <v>1264</v>
      </c>
      <c r="K637" s="671" t="s">
        <v>2931</v>
      </c>
      <c r="L637" s="705">
        <v>75.19</v>
      </c>
      <c r="M637" s="705">
        <v>75.19</v>
      </c>
      <c r="N637" s="671">
        <v>1</v>
      </c>
      <c r="O637" s="706">
        <v>0.5</v>
      </c>
      <c r="P637" s="705"/>
      <c r="Q637" s="682">
        <v>0</v>
      </c>
      <c r="R637" s="671"/>
      <c r="S637" s="682">
        <v>0</v>
      </c>
      <c r="T637" s="706"/>
      <c r="U637" s="242">
        <v>0</v>
      </c>
    </row>
    <row r="638" spans="1:21" ht="14.4" customHeight="1" x14ac:dyDescent="0.3">
      <c r="A638" s="680">
        <v>10</v>
      </c>
      <c r="B638" s="671" t="s">
        <v>551</v>
      </c>
      <c r="C638" s="671">
        <v>89301102</v>
      </c>
      <c r="D638" s="703" t="s">
        <v>4586</v>
      </c>
      <c r="E638" s="704" t="s">
        <v>2553</v>
      </c>
      <c r="F638" s="671" t="s">
        <v>2515</v>
      </c>
      <c r="G638" s="671" t="s">
        <v>2930</v>
      </c>
      <c r="H638" s="671" t="s">
        <v>550</v>
      </c>
      <c r="I638" s="671" t="s">
        <v>2934</v>
      </c>
      <c r="J638" s="671" t="s">
        <v>1264</v>
      </c>
      <c r="K638" s="671" t="s">
        <v>2935</v>
      </c>
      <c r="L638" s="705">
        <v>0</v>
      </c>
      <c r="M638" s="705">
        <v>0</v>
      </c>
      <c r="N638" s="671">
        <v>1</v>
      </c>
      <c r="O638" s="706">
        <v>0.5</v>
      </c>
      <c r="P638" s="705">
        <v>0</v>
      </c>
      <c r="Q638" s="682"/>
      <c r="R638" s="671">
        <v>1</v>
      </c>
      <c r="S638" s="682">
        <v>1</v>
      </c>
      <c r="T638" s="706">
        <v>0.5</v>
      </c>
      <c r="U638" s="242">
        <v>1</v>
      </c>
    </row>
    <row r="639" spans="1:21" ht="14.4" customHeight="1" x14ac:dyDescent="0.3">
      <c r="A639" s="680">
        <v>10</v>
      </c>
      <c r="B639" s="671" t="s">
        <v>551</v>
      </c>
      <c r="C639" s="671">
        <v>89301102</v>
      </c>
      <c r="D639" s="703" t="s">
        <v>4586</v>
      </c>
      <c r="E639" s="704" t="s">
        <v>2553</v>
      </c>
      <c r="F639" s="671" t="s">
        <v>2515</v>
      </c>
      <c r="G639" s="671" t="s">
        <v>2940</v>
      </c>
      <c r="H639" s="671" t="s">
        <v>550</v>
      </c>
      <c r="I639" s="671" t="s">
        <v>2992</v>
      </c>
      <c r="J639" s="671" t="s">
        <v>2942</v>
      </c>
      <c r="K639" s="671" t="s">
        <v>2993</v>
      </c>
      <c r="L639" s="705">
        <v>0</v>
      </c>
      <c r="M639" s="705">
        <v>0</v>
      </c>
      <c r="N639" s="671">
        <v>1</v>
      </c>
      <c r="O639" s="706">
        <v>0.5</v>
      </c>
      <c r="P639" s="705"/>
      <c r="Q639" s="682"/>
      <c r="R639" s="671"/>
      <c r="S639" s="682">
        <v>0</v>
      </c>
      <c r="T639" s="706"/>
      <c r="U639" s="242">
        <v>0</v>
      </c>
    </row>
    <row r="640" spans="1:21" ht="14.4" customHeight="1" x14ac:dyDescent="0.3">
      <c r="A640" s="680">
        <v>10</v>
      </c>
      <c r="B640" s="671" t="s">
        <v>551</v>
      </c>
      <c r="C640" s="671">
        <v>89301102</v>
      </c>
      <c r="D640" s="703" t="s">
        <v>4586</v>
      </c>
      <c r="E640" s="704" t="s">
        <v>2553</v>
      </c>
      <c r="F640" s="671" t="s">
        <v>2515</v>
      </c>
      <c r="G640" s="671" t="s">
        <v>3288</v>
      </c>
      <c r="H640" s="671" t="s">
        <v>550</v>
      </c>
      <c r="I640" s="671" t="s">
        <v>3361</v>
      </c>
      <c r="J640" s="671" t="s">
        <v>3362</v>
      </c>
      <c r="K640" s="671" t="s">
        <v>3363</v>
      </c>
      <c r="L640" s="705">
        <v>397.49</v>
      </c>
      <c r="M640" s="705">
        <v>397.49</v>
      </c>
      <c r="N640" s="671">
        <v>1</v>
      </c>
      <c r="O640" s="706">
        <v>1</v>
      </c>
      <c r="P640" s="705"/>
      <c r="Q640" s="682">
        <v>0</v>
      </c>
      <c r="R640" s="671"/>
      <c r="S640" s="682">
        <v>0</v>
      </c>
      <c r="T640" s="706"/>
      <c r="U640" s="242">
        <v>0</v>
      </c>
    </row>
    <row r="641" spans="1:21" ht="14.4" customHeight="1" x14ac:dyDescent="0.3">
      <c r="A641" s="680">
        <v>10</v>
      </c>
      <c r="B641" s="671" t="s">
        <v>551</v>
      </c>
      <c r="C641" s="671">
        <v>89301102</v>
      </c>
      <c r="D641" s="703" t="s">
        <v>4586</v>
      </c>
      <c r="E641" s="704" t="s">
        <v>2553</v>
      </c>
      <c r="F641" s="671" t="s">
        <v>2515</v>
      </c>
      <c r="G641" s="671" t="s">
        <v>3364</v>
      </c>
      <c r="H641" s="671" t="s">
        <v>550</v>
      </c>
      <c r="I641" s="671" t="s">
        <v>3365</v>
      </c>
      <c r="J641" s="671" t="s">
        <v>3366</v>
      </c>
      <c r="K641" s="671" t="s">
        <v>3367</v>
      </c>
      <c r="L641" s="705">
        <v>0</v>
      </c>
      <c r="M641" s="705">
        <v>0</v>
      </c>
      <c r="N641" s="671">
        <v>1</v>
      </c>
      <c r="O641" s="706">
        <v>1</v>
      </c>
      <c r="P641" s="705"/>
      <c r="Q641" s="682"/>
      <c r="R641" s="671"/>
      <c r="S641" s="682">
        <v>0</v>
      </c>
      <c r="T641" s="706"/>
      <c r="U641" s="242">
        <v>0</v>
      </c>
    </row>
    <row r="642" spans="1:21" ht="14.4" customHeight="1" x14ac:dyDescent="0.3">
      <c r="A642" s="680">
        <v>10</v>
      </c>
      <c r="B642" s="671" t="s">
        <v>551</v>
      </c>
      <c r="C642" s="671">
        <v>89301102</v>
      </c>
      <c r="D642" s="703" t="s">
        <v>4586</v>
      </c>
      <c r="E642" s="704" t="s">
        <v>2553</v>
      </c>
      <c r="F642" s="671" t="s">
        <v>2515</v>
      </c>
      <c r="G642" s="671" t="s">
        <v>2947</v>
      </c>
      <c r="H642" s="671" t="s">
        <v>817</v>
      </c>
      <c r="I642" s="671" t="s">
        <v>1526</v>
      </c>
      <c r="J642" s="671" t="s">
        <v>2459</v>
      </c>
      <c r="K642" s="671" t="s">
        <v>1360</v>
      </c>
      <c r="L642" s="705">
        <v>137.66</v>
      </c>
      <c r="M642" s="705">
        <v>137.66</v>
      </c>
      <c r="N642" s="671">
        <v>1</v>
      </c>
      <c r="O642" s="706">
        <v>1</v>
      </c>
      <c r="P642" s="705"/>
      <c r="Q642" s="682">
        <v>0</v>
      </c>
      <c r="R642" s="671"/>
      <c r="S642" s="682">
        <v>0</v>
      </c>
      <c r="T642" s="706"/>
      <c r="U642" s="242">
        <v>0</v>
      </c>
    </row>
    <row r="643" spans="1:21" ht="14.4" customHeight="1" x14ac:dyDescent="0.3">
      <c r="A643" s="680">
        <v>10</v>
      </c>
      <c r="B643" s="671" t="s">
        <v>551</v>
      </c>
      <c r="C643" s="671">
        <v>89301102</v>
      </c>
      <c r="D643" s="703" t="s">
        <v>4586</v>
      </c>
      <c r="E643" s="704" t="s">
        <v>2553</v>
      </c>
      <c r="F643" s="671" t="s">
        <v>2515</v>
      </c>
      <c r="G643" s="671" t="s">
        <v>2947</v>
      </c>
      <c r="H643" s="671" t="s">
        <v>817</v>
      </c>
      <c r="I643" s="671" t="s">
        <v>1562</v>
      </c>
      <c r="J643" s="671" t="s">
        <v>1563</v>
      </c>
      <c r="K643" s="671" t="s">
        <v>2475</v>
      </c>
      <c r="L643" s="705">
        <v>116.8</v>
      </c>
      <c r="M643" s="705">
        <v>116.8</v>
      </c>
      <c r="N643" s="671">
        <v>1</v>
      </c>
      <c r="O643" s="706">
        <v>0.5</v>
      </c>
      <c r="P643" s="705"/>
      <c r="Q643" s="682">
        <v>0</v>
      </c>
      <c r="R643" s="671"/>
      <c r="S643" s="682">
        <v>0</v>
      </c>
      <c r="T643" s="706"/>
      <c r="U643" s="242">
        <v>0</v>
      </c>
    </row>
    <row r="644" spans="1:21" ht="14.4" customHeight="1" x14ac:dyDescent="0.3">
      <c r="A644" s="680">
        <v>10</v>
      </c>
      <c r="B644" s="671" t="s">
        <v>551</v>
      </c>
      <c r="C644" s="671">
        <v>89301102</v>
      </c>
      <c r="D644" s="703" t="s">
        <v>4586</v>
      </c>
      <c r="E644" s="704" t="s">
        <v>2553</v>
      </c>
      <c r="F644" s="671" t="s">
        <v>2515</v>
      </c>
      <c r="G644" s="671" t="s">
        <v>2947</v>
      </c>
      <c r="H644" s="671" t="s">
        <v>817</v>
      </c>
      <c r="I644" s="671" t="s">
        <v>2327</v>
      </c>
      <c r="J644" s="671" t="s">
        <v>2428</v>
      </c>
      <c r="K644" s="671" t="s">
        <v>2489</v>
      </c>
      <c r="L644" s="705">
        <v>41.3</v>
      </c>
      <c r="M644" s="705">
        <v>247.8</v>
      </c>
      <c r="N644" s="671">
        <v>6</v>
      </c>
      <c r="O644" s="706">
        <v>3.5</v>
      </c>
      <c r="P644" s="705">
        <v>206.5</v>
      </c>
      <c r="Q644" s="682">
        <v>0.83333333333333326</v>
      </c>
      <c r="R644" s="671">
        <v>5</v>
      </c>
      <c r="S644" s="682">
        <v>0.83333333333333337</v>
      </c>
      <c r="T644" s="706">
        <v>2.5</v>
      </c>
      <c r="U644" s="242">
        <v>0.7142857142857143</v>
      </c>
    </row>
    <row r="645" spans="1:21" ht="14.4" customHeight="1" x14ac:dyDescent="0.3">
      <c r="A645" s="680">
        <v>10</v>
      </c>
      <c r="B645" s="671" t="s">
        <v>551</v>
      </c>
      <c r="C645" s="671">
        <v>89301102</v>
      </c>
      <c r="D645" s="703" t="s">
        <v>4586</v>
      </c>
      <c r="E645" s="704" t="s">
        <v>2553</v>
      </c>
      <c r="F645" s="671" t="s">
        <v>2515</v>
      </c>
      <c r="G645" s="671" t="s">
        <v>2891</v>
      </c>
      <c r="H645" s="671" t="s">
        <v>550</v>
      </c>
      <c r="I645" s="671" t="s">
        <v>1222</v>
      </c>
      <c r="J645" s="671" t="s">
        <v>1223</v>
      </c>
      <c r="K645" s="671" t="s">
        <v>3004</v>
      </c>
      <c r="L645" s="705">
        <v>709.97</v>
      </c>
      <c r="M645" s="705">
        <v>709.97</v>
      </c>
      <c r="N645" s="671">
        <v>1</v>
      </c>
      <c r="O645" s="706">
        <v>0.5</v>
      </c>
      <c r="P645" s="705">
        <v>709.97</v>
      </c>
      <c r="Q645" s="682">
        <v>1</v>
      </c>
      <c r="R645" s="671">
        <v>1</v>
      </c>
      <c r="S645" s="682">
        <v>1</v>
      </c>
      <c r="T645" s="706">
        <v>0.5</v>
      </c>
      <c r="U645" s="242">
        <v>1</v>
      </c>
    </row>
    <row r="646" spans="1:21" ht="14.4" customHeight="1" x14ac:dyDescent="0.3">
      <c r="A646" s="680">
        <v>10</v>
      </c>
      <c r="B646" s="671" t="s">
        <v>551</v>
      </c>
      <c r="C646" s="671">
        <v>89301102</v>
      </c>
      <c r="D646" s="703" t="s">
        <v>4586</v>
      </c>
      <c r="E646" s="704" t="s">
        <v>2553</v>
      </c>
      <c r="F646" s="671" t="s">
        <v>2515</v>
      </c>
      <c r="G646" s="671" t="s">
        <v>3368</v>
      </c>
      <c r="H646" s="671" t="s">
        <v>817</v>
      </c>
      <c r="I646" s="671" t="s">
        <v>3369</v>
      </c>
      <c r="J646" s="671" t="s">
        <v>1948</v>
      </c>
      <c r="K646" s="671" t="s">
        <v>3367</v>
      </c>
      <c r="L646" s="705">
        <v>0</v>
      </c>
      <c r="M646" s="705">
        <v>0</v>
      </c>
      <c r="N646" s="671">
        <v>1</v>
      </c>
      <c r="O646" s="706">
        <v>1</v>
      </c>
      <c r="P646" s="705"/>
      <c r="Q646" s="682"/>
      <c r="R646" s="671"/>
      <c r="S646" s="682">
        <v>0</v>
      </c>
      <c r="T646" s="706"/>
      <c r="U646" s="242">
        <v>0</v>
      </c>
    </row>
    <row r="647" spans="1:21" ht="14.4" customHeight="1" x14ac:dyDescent="0.3">
      <c r="A647" s="680">
        <v>10</v>
      </c>
      <c r="B647" s="671" t="s">
        <v>551</v>
      </c>
      <c r="C647" s="671">
        <v>89301102</v>
      </c>
      <c r="D647" s="703" t="s">
        <v>4586</v>
      </c>
      <c r="E647" s="704" t="s">
        <v>2553</v>
      </c>
      <c r="F647" s="671" t="s">
        <v>2515</v>
      </c>
      <c r="G647" s="671" t="s">
        <v>3103</v>
      </c>
      <c r="H647" s="671" t="s">
        <v>550</v>
      </c>
      <c r="I647" s="671" t="s">
        <v>3370</v>
      </c>
      <c r="J647" s="671" t="s">
        <v>3371</v>
      </c>
      <c r="K647" s="671" t="s">
        <v>3372</v>
      </c>
      <c r="L647" s="705">
        <v>33.79</v>
      </c>
      <c r="M647" s="705">
        <v>101.37</v>
      </c>
      <c r="N647" s="671">
        <v>3</v>
      </c>
      <c r="O647" s="706">
        <v>0.5</v>
      </c>
      <c r="P647" s="705">
        <v>101.37</v>
      </c>
      <c r="Q647" s="682">
        <v>1</v>
      </c>
      <c r="R647" s="671">
        <v>3</v>
      </c>
      <c r="S647" s="682">
        <v>1</v>
      </c>
      <c r="T647" s="706">
        <v>0.5</v>
      </c>
      <c r="U647" s="242">
        <v>1</v>
      </c>
    </row>
    <row r="648" spans="1:21" ht="14.4" customHeight="1" x14ac:dyDescent="0.3">
      <c r="A648" s="680">
        <v>10</v>
      </c>
      <c r="B648" s="671" t="s">
        <v>551</v>
      </c>
      <c r="C648" s="671">
        <v>89301102</v>
      </c>
      <c r="D648" s="703" t="s">
        <v>4586</v>
      </c>
      <c r="E648" s="704" t="s">
        <v>2553</v>
      </c>
      <c r="F648" s="671" t="s">
        <v>2515</v>
      </c>
      <c r="G648" s="671" t="s">
        <v>3087</v>
      </c>
      <c r="H648" s="671" t="s">
        <v>817</v>
      </c>
      <c r="I648" s="671" t="s">
        <v>1962</v>
      </c>
      <c r="J648" s="671" t="s">
        <v>1963</v>
      </c>
      <c r="K648" s="671" t="s">
        <v>1964</v>
      </c>
      <c r="L648" s="705">
        <v>413.22</v>
      </c>
      <c r="M648" s="705">
        <v>413.22</v>
      </c>
      <c r="N648" s="671">
        <v>1</v>
      </c>
      <c r="O648" s="706">
        <v>0.5</v>
      </c>
      <c r="P648" s="705">
        <v>413.22</v>
      </c>
      <c r="Q648" s="682">
        <v>1</v>
      </c>
      <c r="R648" s="671">
        <v>1</v>
      </c>
      <c r="S648" s="682">
        <v>1</v>
      </c>
      <c r="T648" s="706">
        <v>0.5</v>
      </c>
      <c r="U648" s="242">
        <v>1</v>
      </c>
    </row>
    <row r="649" spans="1:21" ht="14.4" customHeight="1" x14ac:dyDescent="0.3">
      <c r="A649" s="680">
        <v>10</v>
      </c>
      <c r="B649" s="671" t="s">
        <v>551</v>
      </c>
      <c r="C649" s="671">
        <v>89301102</v>
      </c>
      <c r="D649" s="703" t="s">
        <v>4586</v>
      </c>
      <c r="E649" s="704" t="s">
        <v>2553</v>
      </c>
      <c r="F649" s="671" t="s">
        <v>2515</v>
      </c>
      <c r="G649" s="671" t="s">
        <v>3090</v>
      </c>
      <c r="H649" s="671" t="s">
        <v>550</v>
      </c>
      <c r="I649" s="671" t="s">
        <v>3373</v>
      </c>
      <c r="J649" s="671" t="s">
        <v>3126</v>
      </c>
      <c r="K649" s="671" t="s">
        <v>3374</v>
      </c>
      <c r="L649" s="705">
        <v>0</v>
      </c>
      <c r="M649" s="705">
        <v>0</v>
      </c>
      <c r="N649" s="671">
        <v>1</v>
      </c>
      <c r="O649" s="706">
        <v>1</v>
      </c>
      <c r="P649" s="705"/>
      <c r="Q649" s="682"/>
      <c r="R649" s="671"/>
      <c r="S649" s="682">
        <v>0</v>
      </c>
      <c r="T649" s="706"/>
      <c r="U649" s="242">
        <v>0</v>
      </c>
    </row>
    <row r="650" spans="1:21" ht="14.4" customHeight="1" x14ac:dyDescent="0.3">
      <c r="A650" s="680">
        <v>10</v>
      </c>
      <c r="B650" s="671" t="s">
        <v>551</v>
      </c>
      <c r="C650" s="671">
        <v>89301102</v>
      </c>
      <c r="D650" s="703" t="s">
        <v>4586</v>
      </c>
      <c r="E650" s="704" t="s">
        <v>2553</v>
      </c>
      <c r="F650" s="671" t="s">
        <v>2515</v>
      </c>
      <c r="G650" s="671" t="s">
        <v>2626</v>
      </c>
      <c r="H650" s="671" t="s">
        <v>550</v>
      </c>
      <c r="I650" s="671" t="s">
        <v>970</v>
      </c>
      <c r="J650" s="671" t="s">
        <v>971</v>
      </c>
      <c r="K650" s="671" t="s">
        <v>2629</v>
      </c>
      <c r="L650" s="705">
        <v>391.83</v>
      </c>
      <c r="M650" s="705">
        <v>3918.2999999999997</v>
      </c>
      <c r="N650" s="671">
        <v>10</v>
      </c>
      <c r="O650" s="706">
        <v>0.5</v>
      </c>
      <c r="P650" s="705">
        <v>3918.2999999999997</v>
      </c>
      <c r="Q650" s="682">
        <v>1</v>
      </c>
      <c r="R650" s="671">
        <v>10</v>
      </c>
      <c r="S650" s="682">
        <v>1</v>
      </c>
      <c r="T650" s="706">
        <v>0.5</v>
      </c>
      <c r="U650" s="242">
        <v>1</v>
      </c>
    </row>
    <row r="651" spans="1:21" ht="14.4" customHeight="1" x14ac:dyDescent="0.3">
      <c r="A651" s="680">
        <v>10</v>
      </c>
      <c r="B651" s="671" t="s">
        <v>551</v>
      </c>
      <c r="C651" s="671">
        <v>89301102</v>
      </c>
      <c r="D651" s="703" t="s">
        <v>4586</v>
      </c>
      <c r="E651" s="704" t="s">
        <v>2553</v>
      </c>
      <c r="F651" s="671" t="s">
        <v>2515</v>
      </c>
      <c r="G651" s="671" t="s">
        <v>2746</v>
      </c>
      <c r="H651" s="671" t="s">
        <v>550</v>
      </c>
      <c r="I651" s="671" t="s">
        <v>3031</v>
      </c>
      <c r="J651" s="671" t="s">
        <v>2748</v>
      </c>
      <c r="K651" s="671" t="s">
        <v>980</v>
      </c>
      <c r="L651" s="705">
        <v>97.97</v>
      </c>
      <c r="M651" s="705">
        <v>97.97</v>
      </c>
      <c r="N651" s="671">
        <v>1</v>
      </c>
      <c r="O651" s="706">
        <v>1</v>
      </c>
      <c r="P651" s="705"/>
      <c r="Q651" s="682">
        <v>0</v>
      </c>
      <c r="R651" s="671"/>
      <c r="S651" s="682">
        <v>0</v>
      </c>
      <c r="T651" s="706"/>
      <c r="U651" s="242">
        <v>0</v>
      </c>
    </row>
    <row r="652" spans="1:21" ht="14.4" customHeight="1" x14ac:dyDescent="0.3">
      <c r="A652" s="680">
        <v>10</v>
      </c>
      <c r="B652" s="671" t="s">
        <v>551</v>
      </c>
      <c r="C652" s="671">
        <v>89301102</v>
      </c>
      <c r="D652" s="703" t="s">
        <v>4586</v>
      </c>
      <c r="E652" s="704" t="s">
        <v>2553</v>
      </c>
      <c r="F652" s="671" t="s">
        <v>2515</v>
      </c>
      <c r="G652" s="671" t="s">
        <v>3099</v>
      </c>
      <c r="H652" s="671" t="s">
        <v>817</v>
      </c>
      <c r="I652" s="671" t="s">
        <v>1145</v>
      </c>
      <c r="J652" s="671" t="s">
        <v>1146</v>
      </c>
      <c r="K652" s="671" t="s">
        <v>2448</v>
      </c>
      <c r="L652" s="705">
        <v>94.8</v>
      </c>
      <c r="M652" s="705">
        <v>663.6</v>
      </c>
      <c r="N652" s="671">
        <v>7</v>
      </c>
      <c r="O652" s="706">
        <v>5</v>
      </c>
      <c r="P652" s="705">
        <v>474</v>
      </c>
      <c r="Q652" s="682">
        <v>0.7142857142857143</v>
      </c>
      <c r="R652" s="671">
        <v>5</v>
      </c>
      <c r="S652" s="682">
        <v>0.7142857142857143</v>
      </c>
      <c r="T652" s="706">
        <v>3.5</v>
      </c>
      <c r="U652" s="242">
        <v>0.7</v>
      </c>
    </row>
    <row r="653" spans="1:21" ht="14.4" customHeight="1" x14ac:dyDescent="0.3">
      <c r="A653" s="680">
        <v>10</v>
      </c>
      <c r="B653" s="671" t="s">
        <v>551</v>
      </c>
      <c r="C653" s="671">
        <v>89301102</v>
      </c>
      <c r="D653" s="703" t="s">
        <v>4586</v>
      </c>
      <c r="E653" s="704" t="s">
        <v>2553</v>
      </c>
      <c r="F653" s="671" t="s">
        <v>2515</v>
      </c>
      <c r="G653" s="671" t="s">
        <v>2749</v>
      </c>
      <c r="H653" s="671" t="s">
        <v>550</v>
      </c>
      <c r="I653" s="671" t="s">
        <v>1175</v>
      </c>
      <c r="J653" s="671" t="s">
        <v>913</v>
      </c>
      <c r="K653" s="671" t="s">
        <v>2751</v>
      </c>
      <c r="L653" s="705">
        <v>23.46</v>
      </c>
      <c r="M653" s="705">
        <v>23.46</v>
      </c>
      <c r="N653" s="671">
        <v>1</v>
      </c>
      <c r="O653" s="706">
        <v>1</v>
      </c>
      <c r="P653" s="705"/>
      <c r="Q653" s="682">
        <v>0</v>
      </c>
      <c r="R653" s="671"/>
      <c r="S653" s="682">
        <v>0</v>
      </c>
      <c r="T653" s="706"/>
      <c r="U653" s="242">
        <v>0</v>
      </c>
    </row>
    <row r="654" spans="1:21" ht="14.4" customHeight="1" x14ac:dyDescent="0.3">
      <c r="A654" s="680">
        <v>10</v>
      </c>
      <c r="B654" s="671" t="s">
        <v>551</v>
      </c>
      <c r="C654" s="671">
        <v>89301102</v>
      </c>
      <c r="D654" s="703" t="s">
        <v>4586</v>
      </c>
      <c r="E654" s="704" t="s">
        <v>2553</v>
      </c>
      <c r="F654" s="671" t="s">
        <v>2515</v>
      </c>
      <c r="G654" s="671" t="s">
        <v>3375</v>
      </c>
      <c r="H654" s="671" t="s">
        <v>550</v>
      </c>
      <c r="I654" s="671" t="s">
        <v>3376</v>
      </c>
      <c r="J654" s="671" t="s">
        <v>3377</v>
      </c>
      <c r="K654" s="671" t="s">
        <v>724</v>
      </c>
      <c r="L654" s="705">
        <v>71.95</v>
      </c>
      <c r="M654" s="705">
        <v>71.95</v>
      </c>
      <c r="N654" s="671">
        <v>1</v>
      </c>
      <c r="O654" s="706">
        <v>0.5</v>
      </c>
      <c r="P654" s="705"/>
      <c r="Q654" s="682">
        <v>0</v>
      </c>
      <c r="R654" s="671"/>
      <c r="S654" s="682">
        <v>0</v>
      </c>
      <c r="T654" s="706"/>
      <c r="U654" s="242">
        <v>0</v>
      </c>
    </row>
    <row r="655" spans="1:21" ht="14.4" customHeight="1" x14ac:dyDescent="0.3">
      <c r="A655" s="680">
        <v>10</v>
      </c>
      <c r="B655" s="671" t="s">
        <v>551</v>
      </c>
      <c r="C655" s="671">
        <v>89301102</v>
      </c>
      <c r="D655" s="703" t="s">
        <v>4586</v>
      </c>
      <c r="E655" s="704" t="s">
        <v>2553</v>
      </c>
      <c r="F655" s="671" t="s">
        <v>2515</v>
      </c>
      <c r="G655" s="671" t="s">
        <v>2662</v>
      </c>
      <c r="H655" s="671" t="s">
        <v>550</v>
      </c>
      <c r="I655" s="671" t="s">
        <v>3057</v>
      </c>
      <c r="J655" s="671" t="s">
        <v>3058</v>
      </c>
      <c r="K655" s="671" t="s">
        <v>2733</v>
      </c>
      <c r="L655" s="705">
        <v>26.26</v>
      </c>
      <c r="M655" s="705">
        <v>26.26</v>
      </c>
      <c r="N655" s="671">
        <v>1</v>
      </c>
      <c r="O655" s="706">
        <v>1</v>
      </c>
      <c r="P655" s="705">
        <v>26.26</v>
      </c>
      <c r="Q655" s="682">
        <v>1</v>
      </c>
      <c r="R655" s="671">
        <v>1</v>
      </c>
      <c r="S655" s="682">
        <v>1</v>
      </c>
      <c r="T655" s="706">
        <v>1</v>
      </c>
      <c r="U655" s="242">
        <v>1</v>
      </c>
    </row>
    <row r="656" spans="1:21" ht="14.4" customHeight="1" x14ac:dyDescent="0.3">
      <c r="A656" s="680">
        <v>10</v>
      </c>
      <c r="B656" s="671" t="s">
        <v>551</v>
      </c>
      <c r="C656" s="671">
        <v>89301102</v>
      </c>
      <c r="D656" s="703" t="s">
        <v>4586</v>
      </c>
      <c r="E656" s="704" t="s">
        <v>2553</v>
      </c>
      <c r="F656" s="671" t="s">
        <v>2515</v>
      </c>
      <c r="G656" s="671" t="s">
        <v>3060</v>
      </c>
      <c r="H656" s="671" t="s">
        <v>817</v>
      </c>
      <c r="I656" s="671" t="s">
        <v>831</v>
      </c>
      <c r="J656" s="671" t="s">
        <v>832</v>
      </c>
      <c r="K656" s="671" t="s">
        <v>833</v>
      </c>
      <c r="L656" s="705">
        <v>974.75</v>
      </c>
      <c r="M656" s="705">
        <v>4873.75</v>
      </c>
      <c r="N656" s="671">
        <v>5</v>
      </c>
      <c r="O656" s="706">
        <v>3</v>
      </c>
      <c r="P656" s="705">
        <v>1949.5</v>
      </c>
      <c r="Q656" s="682">
        <v>0.4</v>
      </c>
      <c r="R656" s="671">
        <v>2</v>
      </c>
      <c r="S656" s="682">
        <v>0.4</v>
      </c>
      <c r="T656" s="706">
        <v>1.5</v>
      </c>
      <c r="U656" s="242">
        <v>0.5</v>
      </c>
    </row>
    <row r="657" spans="1:21" ht="14.4" customHeight="1" x14ac:dyDescent="0.3">
      <c r="A657" s="680">
        <v>10</v>
      </c>
      <c r="B657" s="671" t="s">
        <v>551</v>
      </c>
      <c r="C657" s="671">
        <v>89301102</v>
      </c>
      <c r="D657" s="703" t="s">
        <v>4586</v>
      </c>
      <c r="E657" s="704" t="s">
        <v>2553</v>
      </c>
      <c r="F657" s="671" t="s">
        <v>2515</v>
      </c>
      <c r="G657" s="671" t="s">
        <v>3060</v>
      </c>
      <c r="H657" s="671" t="s">
        <v>817</v>
      </c>
      <c r="I657" s="671" t="s">
        <v>3378</v>
      </c>
      <c r="J657" s="671" t="s">
        <v>3379</v>
      </c>
      <c r="K657" s="671" t="s">
        <v>3380</v>
      </c>
      <c r="L657" s="705">
        <v>961.21</v>
      </c>
      <c r="M657" s="705">
        <v>1922.42</v>
      </c>
      <c r="N657" s="671">
        <v>2</v>
      </c>
      <c r="O657" s="706">
        <v>0.5</v>
      </c>
      <c r="P657" s="705">
        <v>1922.42</v>
      </c>
      <c r="Q657" s="682">
        <v>1</v>
      </c>
      <c r="R657" s="671">
        <v>2</v>
      </c>
      <c r="S657" s="682">
        <v>1</v>
      </c>
      <c r="T657" s="706">
        <v>0.5</v>
      </c>
      <c r="U657" s="242">
        <v>1</v>
      </c>
    </row>
    <row r="658" spans="1:21" ht="14.4" customHeight="1" x14ac:dyDescent="0.3">
      <c r="A658" s="680">
        <v>10</v>
      </c>
      <c r="B658" s="671" t="s">
        <v>551</v>
      </c>
      <c r="C658" s="671">
        <v>89301102</v>
      </c>
      <c r="D658" s="703" t="s">
        <v>4586</v>
      </c>
      <c r="E658" s="704" t="s">
        <v>2553</v>
      </c>
      <c r="F658" s="671" t="s">
        <v>2517</v>
      </c>
      <c r="G658" s="671" t="s">
        <v>3078</v>
      </c>
      <c r="H658" s="671" t="s">
        <v>550</v>
      </c>
      <c r="I658" s="671" t="s">
        <v>3079</v>
      </c>
      <c r="J658" s="671" t="s">
        <v>3080</v>
      </c>
      <c r="K658" s="671"/>
      <c r="L658" s="705">
        <v>200</v>
      </c>
      <c r="M658" s="705">
        <v>200</v>
      </c>
      <c r="N658" s="671">
        <v>1</v>
      </c>
      <c r="O658" s="706">
        <v>1</v>
      </c>
      <c r="P658" s="705">
        <v>200</v>
      </c>
      <c r="Q658" s="682">
        <v>1</v>
      </c>
      <c r="R658" s="671">
        <v>1</v>
      </c>
      <c r="S658" s="682">
        <v>1</v>
      </c>
      <c r="T658" s="706">
        <v>1</v>
      </c>
      <c r="U658" s="242">
        <v>1</v>
      </c>
    </row>
    <row r="659" spans="1:21" ht="14.4" customHeight="1" x14ac:dyDescent="0.3">
      <c r="A659" s="680">
        <v>10</v>
      </c>
      <c r="B659" s="671" t="s">
        <v>551</v>
      </c>
      <c r="C659" s="671">
        <v>89301102</v>
      </c>
      <c r="D659" s="703" t="s">
        <v>4586</v>
      </c>
      <c r="E659" s="704" t="s">
        <v>2556</v>
      </c>
      <c r="F659" s="671" t="s">
        <v>2515</v>
      </c>
      <c r="G659" s="671" t="s">
        <v>2625</v>
      </c>
      <c r="H659" s="671" t="s">
        <v>817</v>
      </c>
      <c r="I659" s="671" t="s">
        <v>928</v>
      </c>
      <c r="J659" s="671" t="s">
        <v>929</v>
      </c>
      <c r="K659" s="671" t="s">
        <v>930</v>
      </c>
      <c r="L659" s="705">
        <v>152.36000000000001</v>
      </c>
      <c r="M659" s="705">
        <v>152.36000000000001</v>
      </c>
      <c r="N659" s="671">
        <v>1</v>
      </c>
      <c r="O659" s="706">
        <v>1</v>
      </c>
      <c r="P659" s="705">
        <v>152.36000000000001</v>
      </c>
      <c r="Q659" s="682">
        <v>1</v>
      </c>
      <c r="R659" s="671">
        <v>1</v>
      </c>
      <c r="S659" s="682">
        <v>1</v>
      </c>
      <c r="T659" s="706">
        <v>1</v>
      </c>
      <c r="U659" s="242">
        <v>1</v>
      </c>
    </row>
    <row r="660" spans="1:21" ht="14.4" customHeight="1" x14ac:dyDescent="0.3">
      <c r="A660" s="680">
        <v>10</v>
      </c>
      <c r="B660" s="671" t="s">
        <v>551</v>
      </c>
      <c r="C660" s="671">
        <v>89301102</v>
      </c>
      <c r="D660" s="703" t="s">
        <v>4586</v>
      </c>
      <c r="E660" s="704" t="s">
        <v>2556</v>
      </c>
      <c r="F660" s="671" t="s">
        <v>2515</v>
      </c>
      <c r="G660" s="671" t="s">
        <v>3381</v>
      </c>
      <c r="H660" s="671" t="s">
        <v>550</v>
      </c>
      <c r="I660" s="671" t="s">
        <v>3382</v>
      </c>
      <c r="J660" s="671" t="s">
        <v>3383</v>
      </c>
      <c r="K660" s="671" t="s">
        <v>3113</v>
      </c>
      <c r="L660" s="705">
        <v>61.85</v>
      </c>
      <c r="M660" s="705">
        <v>61.85</v>
      </c>
      <c r="N660" s="671">
        <v>1</v>
      </c>
      <c r="O660" s="706">
        <v>1</v>
      </c>
      <c r="P660" s="705"/>
      <c r="Q660" s="682">
        <v>0</v>
      </c>
      <c r="R660" s="671"/>
      <c r="S660" s="682">
        <v>0</v>
      </c>
      <c r="T660" s="706"/>
      <c r="U660" s="242">
        <v>0</v>
      </c>
    </row>
    <row r="661" spans="1:21" ht="14.4" customHeight="1" x14ac:dyDescent="0.3">
      <c r="A661" s="680">
        <v>10</v>
      </c>
      <c r="B661" s="671" t="s">
        <v>551</v>
      </c>
      <c r="C661" s="671">
        <v>89301102</v>
      </c>
      <c r="D661" s="703" t="s">
        <v>4586</v>
      </c>
      <c r="E661" s="704" t="s">
        <v>2556</v>
      </c>
      <c r="F661" s="671" t="s">
        <v>2515</v>
      </c>
      <c r="G661" s="671" t="s">
        <v>2855</v>
      </c>
      <c r="H661" s="671" t="s">
        <v>817</v>
      </c>
      <c r="I661" s="671" t="s">
        <v>2918</v>
      </c>
      <c r="J661" s="671" t="s">
        <v>939</v>
      </c>
      <c r="K661" s="671" t="s">
        <v>1360</v>
      </c>
      <c r="L661" s="705">
        <v>0</v>
      </c>
      <c r="M661" s="705">
        <v>0</v>
      </c>
      <c r="N661" s="671">
        <v>1</v>
      </c>
      <c r="O661" s="706">
        <v>1</v>
      </c>
      <c r="P661" s="705"/>
      <c r="Q661" s="682"/>
      <c r="R661" s="671"/>
      <c r="S661" s="682">
        <v>0</v>
      </c>
      <c r="T661" s="706"/>
      <c r="U661" s="242">
        <v>0</v>
      </c>
    </row>
    <row r="662" spans="1:21" ht="14.4" customHeight="1" x14ac:dyDescent="0.3">
      <c r="A662" s="680">
        <v>10</v>
      </c>
      <c r="B662" s="671" t="s">
        <v>551</v>
      </c>
      <c r="C662" s="671">
        <v>89301102</v>
      </c>
      <c r="D662" s="703" t="s">
        <v>4586</v>
      </c>
      <c r="E662" s="704" t="s">
        <v>2556</v>
      </c>
      <c r="F662" s="671" t="s">
        <v>2515</v>
      </c>
      <c r="G662" s="671" t="s">
        <v>2855</v>
      </c>
      <c r="H662" s="671" t="s">
        <v>817</v>
      </c>
      <c r="I662" s="671" t="s">
        <v>1529</v>
      </c>
      <c r="J662" s="671" t="s">
        <v>939</v>
      </c>
      <c r="K662" s="671" t="s">
        <v>2458</v>
      </c>
      <c r="L662" s="705">
        <v>103.71</v>
      </c>
      <c r="M662" s="705">
        <v>207.42</v>
      </c>
      <c r="N662" s="671">
        <v>2</v>
      </c>
      <c r="O662" s="706">
        <v>1</v>
      </c>
      <c r="P662" s="705">
        <v>207.42</v>
      </c>
      <c r="Q662" s="682">
        <v>1</v>
      </c>
      <c r="R662" s="671">
        <v>2</v>
      </c>
      <c r="S662" s="682">
        <v>1</v>
      </c>
      <c r="T662" s="706">
        <v>1</v>
      </c>
      <c r="U662" s="242">
        <v>1</v>
      </c>
    </row>
    <row r="663" spans="1:21" ht="14.4" customHeight="1" x14ac:dyDescent="0.3">
      <c r="A663" s="680">
        <v>10</v>
      </c>
      <c r="B663" s="671" t="s">
        <v>551</v>
      </c>
      <c r="C663" s="671">
        <v>89301102</v>
      </c>
      <c r="D663" s="703" t="s">
        <v>4586</v>
      </c>
      <c r="E663" s="704" t="s">
        <v>2556</v>
      </c>
      <c r="F663" s="671" t="s">
        <v>2515</v>
      </c>
      <c r="G663" s="671" t="s">
        <v>2930</v>
      </c>
      <c r="H663" s="671" t="s">
        <v>550</v>
      </c>
      <c r="I663" s="671" t="s">
        <v>2091</v>
      </c>
      <c r="J663" s="671" t="s">
        <v>1264</v>
      </c>
      <c r="K663" s="671" t="s">
        <v>3384</v>
      </c>
      <c r="L663" s="705">
        <v>128.9</v>
      </c>
      <c r="M663" s="705">
        <v>128.9</v>
      </c>
      <c r="N663" s="671">
        <v>1</v>
      </c>
      <c r="O663" s="706">
        <v>1</v>
      </c>
      <c r="P663" s="705">
        <v>128.9</v>
      </c>
      <c r="Q663" s="682">
        <v>1</v>
      </c>
      <c r="R663" s="671">
        <v>1</v>
      </c>
      <c r="S663" s="682">
        <v>1</v>
      </c>
      <c r="T663" s="706">
        <v>1</v>
      </c>
      <c r="U663" s="242">
        <v>1</v>
      </c>
    </row>
    <row r="664" spans="1:21" ht="14.4" customHeight="1" x14ac:dyDescent="0.3">
      <c r="A664" s="680">
        <v>10</v>
      </c>
      <c r="B664" s="671" t="s">
        <v>551</v>
      </c>
      <c r="C664" s="671">
        <v>89301102</v>
      </c>
      <c r="D664" s="703" t="s">
        <v>4586</v>
      </c>
      <c r="E664" s="704" t="s">
        <v>2556</v>
      </c>
      <c r="F664" s="671" t="s">
        <v>2515</v>
      </c>
      <c r="G664" s="671" t="s">
        <v>2947</v>
      </c>
      <c r="H664" s="671" t="s">
        <v>817</v>
      </c>
      <c r="I664" s="671" t="s">
        <v>2327</v>
      </c>
      <c r="J664" s="671" t="s">
        <v>2428</v>
      </c>
      <c r="K664" s="671" t="s">
        <v>2489</v>
      </c>
      <c r="L664" s="705">
        <v>41.3</v>
      </c>
      <c r="M664" s="705">
        <v>247.8</v>
      </c>
      <c r="N664" s="671">
        <v>6</v>
      </c>
      <c r="O664" s="706">
        <v>6</v>
      </c>
      <c r="P664" s="705">
        <v>41.3</v>
      </c>
      <c r="Q664" s="682">
        <v>0.16666666666666666</v>
      </c>
      <c r="R664" s="671">
        <v>1</v>
      </c>
      <c r="S664" s="682">
        <v>0.16666666666666666</v>
      </c>
      <c r="T664" s="706">
        <v>1</v>
      </c>
      <c r="U664" s="242">
        <v>0.16666666666666666</v>
      </c>
    </row>
    <row r="665" spans="1:21" ht="14.4" customHeight="1" x14ac:dyDescent="0.3">
      <c r="A665" s="680">
        <v>10</v>
      </c>
      <c r="B665" s="671" t="s">
        <v>551</v>
      </c>
      <c r="C665" s="671">
        <v>89301102</v>
      </c>
      <c r="D665" s="703" t="s">
        <v>4586</v>
      </c>
      <c r="E665" s="704" t="s">
        <v>2556</v>
      </c>
      <c r="F665" s="671" t="s">
        <v>2515</v>
      </c>
      <c r="G665" s="671" t="s">
        <v>2947</v>
      </c>
      <c r="H665" s="671" t="s">
        <v>817</v>
      </c>
      <c r="I665" s="671" t="s">
        <v>942</v>
      </c>
      <c r="J665" s="671" t="s">
        <v>2428</v>
      </c>
      <c r="K665" s="671" t="s">
        <v>1360</v>
      </c>
      <c r="L665" s="705">
        <v>68.83</v>
      </c>
      <c r="M665" s="705">
        <v>68.83</v>
      </c>
      <c r="N665" s="671">
        <v>1</v>
      </c>
      <c r="O665" s="706">
        <v>1</v>
      </c>
      <c r="P665" s="705"/>
      <c r="Q665" s="682">
        <v>0</v>
      </c>
      <c r="R665" s="671"/>
      <c r="S665" s="682">
        <v>0</v>
      </c>
      <c r="T665" s="706"/>
      <c r="U665" s="242">
        <v>0</v>
      </c>
    </row>
    <row r="666" spans="1:21" ht="14.4" customHeight="1" x14ac:dyDescent="0.3">
      <c r="A666" s="680">
        <v>10</v>
      </c>
      <c r="B666" s="671" t="s">
        <v>551</v>
      </c>
      <c r="C666" s="671">
        <v>89301102</v>
      </c>
      <c r="D666" s="703" t="s">
        <v>4586</v>
      </c>
      <c r="E666" s="704" t="s">
        <v>2556</v>
      </c>
      <c r="F666" s="671" t="s">
        <v>2515</v>
      </c>
      <c r="G666" s="671" t="s">
        <v>3300</v>
      </c>
      <c r="H666" s="671" t="s">
        <v>550</v>
      </c>
      <c r="I666" s="671" t="s">
        <v>3385</v>
      </c>
      <c r="J666" s="671" t="s">
        <v>3302</v>
      </c>
      <c r="K666" s="671" t="s">
        <v>3386</v>
      </c>
      <c r="L666" s="705">
        <v>301.87</v>
      </c>
      <c r="M666" s="705">
        <v>301.87</v>
      </c>
      <c r="N666" s="671">
        <v>1</v>
      </c>
      <c r="O666" s="706">
        <v>1</v>
      </c>
      <c r="P666" s="705">
        <v>301.87</v>
      </c>
      <c r="Q666" s="682">
        <v>1</v>
      </c>
      <c r="R666" s="671">
        <v>1</v>
      </c>
      <c r="S666" s="682">
        <v>1</v>
      </c>
      <c r="T666" s="706">
        <v>1</v>
      </c>
      <c r="U666" s="242">
        <v>1</v>
      </c>
    </row>
    <row r="667" spans="1:21" ht="14.4" customHeight="1" x14ac:dyDescent="0.3">
      <c r="A667" s="680">
        <v>10</v>
      </c>
      <c r="B667" s="671" t="s">
        <v>551</v>
      </c>
      <c r="C667" s="671">
        <v>89301102</v>
      </c>
      <c r="D667" s="703" t="s">
        <v>4586</v>
      </c>
      <c r="E667" s="704" t="s">
        <v>2556</v>
      </c>
      <c r="F667" s="671" t="s">
        <v>2515</v>
      </c>
      <c r="G667" s="671" t="s">
        <v>3099</v>
      </c>
      <c r="H667" s="671" t="s">
        <v>817</v>
      </c>
      <c r="I667" s="671" t="s">
        <v>3387</v>
      </c>
      <c r="J667" s="671" t="s">
        <v>3388</v>
      </c>
      <c r="K667" s="671" t="s">
        <v>3113</v>
      </c>
      <c r="L667" s="705">
        <v>25.54</v>
      </c>
      <c r="M667" s="705">
        <v>51.08</v>
      </c>
      <c r="N667" s="671">
        <v>2</v>
      </c>
      <c r="O667" s="706">
        <v>1</v>
      </c>
      <c r="P667" s="705"/>
      <c r="Q667" s="682">
        <v>0</v>
      </c>
      <c r="R667" s="671"/>
      <c r="S667" s="682">
        <v>0</v>
      </c>
      <c r="T667" s="706"/>
      <c r="U667" s="242">
        <v>0</v>
      </c>
    </row>
    <row r="668" spans="1:21" ht="14.4" customHeight="1" x14ac:dyDescent="0.3">
      <c r="A668" s="680">
        <v>10</v>
      </c>
      <c r="B668" s="671" t="s">
        <v>551</v>
      </c>
      <c r="C668" s="671">
        <v>89301102</v>
      </c>
      <c r="D668" s="703" t="s">
        <v>4586</v>
      </c>
      <c r="E668" s="704" t="s">
        <v>2556</v>
      </c>
      <c r="F668" s="671" t="s">
        <v>2515</v>
      </c>
      <c r="G668" s="671" t="s">
        <v>2749</v>
      </c>
      <c r="H668" s="671" t="s">
        <v>550</v>
      </c>
      <c r="I668" s="671" t="s">
        <v>2750</v>
      </c>
      <c r="J668" s="671" t="s">
        <v>889</v>
      </c>
      <c r="K668" s="671" t="s">
        <v>2751</v>
      </c>
      <c r="L668" s="705">
        <v>23.46</v>
      </c>
      <c r="M668" s="705">
        <v>46.92</v>
      </c>
      <c r="N668" s="671">
        <v>2</v>
      </c>
      <c r="O668" s="706">
        <v>2</v>
      </c>
      <c r="P668" s="705">
        <v>46.92</v>
      </c>
      <c r="Q668" s="682">
        <v>1</v>
      </c>
      <c r="R668" s="671">
        <v>2</v>
      </c>
      <c r="S668" s="682">
        <v>1</v>
      </c>
      <c r="T668" s="706">
        <v>2</v>
      </c>
      <c r="U668" s="242">
        <v>1</v>
      </c>
    </row>
    <row r="669" spans="1:21" ht="14.4" customHeight="1" x14ac:dyDescent="0.3">
      <c r="A669" s="680">
        <v>10</v>
      </c>
      <c r="B669" s="671" t="s">
        <v>551</v>
      </c>
      <c r="C669" s="671">
        <v>89301102</v>
      </c>
      <c r="D669" s="703" t="s">
        <v>4586</v>
      </c>
      <c r="E669" s="704" t="s">
        <v>2556</v>
      </c>
      <c r="F669" s="671" t="s">
        <v>2515</v>
      </c>
      <c r="G669" s="671" t="s">
        <v>2658</v>
      </c>
      <c r="H669" s="671" t="s">
        <v>550</v>
      </c>
      <c r="I669" s="671" t="s">
        <v>904</v>
      </c>
      <c r="J669" s="671" t="s">
        <v>905</v>
      </c>
      <c r="K669" s="671" t="s">
        <v>2659</v>
      </c>
      <c r="L669" s="705">
        <v>38.65</v>
      </c>
      <c r="M669" s="705">
        <v>38.65</v>
      </c>
      <c r="N669" s="671">
        <v>1</v>
      </c>
      <c r="O669" s="706">
        <v>1</v>
      </c>
      <c r="P669" s="705">
        <v>38.65</v>
      </c>
      <c r="Q669" s="682">
        <v>1</v>
      </c>
      <c r="R669" s="671">
        <v>1</v>
      </c>
      <c r="S669" s="682">
        <v>1</v>
      </c>
      <c r="T669" s="706">
        <v>1</v>
      </c>
      <c r="U669" s="242">
        <v>1</v>
      </c>
    </row>
    <row r="670" spans="1:21" ht="14.4" customHeight="1" x14ac:dyDescent="0.3">
      <c r="A670" s="680">
        <v>10</v>
      </c>
      <c r="B670" s="671" t="s">
        <v>551</v>
      </c>
      <c r="C670" s="671">
        <v>89301102</v>
      </c>
      <c r="D670" s="703" t="s">
        <v>4586</v>
      </c>
      <c r="E670" s="704" t="s">
        <v>2556</v>
      </c>
      <c r="F670" s="671" t="s">
        <v>2515</v>
      </c>
      <c r="G670" s="671" t="s">
        <v>3389</v>
      </c>
      <c r="H670" s="671" t="s">
        <v>550</v>
      </c>
      <c r="I670" s="671" t="s">
        <v>3390</v>
      </c>
      <c r="J670" s="671" t="s">
        <v>3391</v>
      </c>
      <c r="K670" s="671" t="s">
        <v>2100</v>
      </c>
      <c r="L670" s="705">
        <v>0</v>
      </c>
      <c r="M670" s="705">
        <v>0</v>
      </c>
      <c r="N670" s="671">
        <v>1</v>
      </c>
      <c r="O670" s="706">
        <v>1</v>
      </c>
      <c r="P670" s="705"/>
      <c r="Q670" s="682"/>
      <c r="R670" s="671"/>
      <c r="S670" s="682">
        <v>0</v>
      </c>
      <c r="T670" s="706"/>
      <c r="U670" s="242">
        <v>0</v>
      </c>
    </row>
    <row r="671" spans="1:21" ht="14.4" customHeight="1" x14ac:dyDescent="0.3">
      <c r="A671" s="680">
        <v>10</v>
      </c>
      <c r="B671" s="671" t="s">
        <v>551</v>
      </c>
      <c r="C671" s="671">
        <v>89301102</v>
      </c>
      <c r="D671" s="703" t="s">
        <v>4586</v>
      </c>
      <c r="E671" s="704" t="s">
        <v>2564</v>
      </c>
      <c r="F671" s="671" t="s">
        <v>2515</v>
      </c>
      <c r="G671" s="671" t="s">
        <v>2898</v>
      </c>
      <c r="H671" s="671" t="s">
        <v>550</v>
      </c>
      <c r="I671" s="671" t="s">
        <v>3392</v>
      </c>
      <c r="J671" s="671" t="s">
        <v>3393</v>
      </c>
      <c r="K671" s="671" t="s">
        <v>1938</v>
      </c>
      <c r="L671" s="705">
        <v>270.69</v>
      </c>
      <c r="M671" s="705">
        <v>270.69</v>
      </c>
      <c r="N671" s="671">
        <v>1</v>
      </c>
      <c r="O671" s="706">
        <v>0.5</v>
      </c>
      <c r="P671" s="705"/>
      <c r="Q671" s="682">
        <v>0</v>
      </c>
      <c r="R671" s="671"/>
      <c r="S671" s="682">
        <v>0</v>
      </c>
      <c r="T671" s="706"/>
      <c r="U671" s="242">
        <v>0</v>
      </c>
    </row>
    <row r="672" spans="1:21" ht="14.4" customHeight="1" x14ac:dyDescent="0.3">
      <c r="A672" s="680">
        <v>10</v>
      </c>
      <c r="B672" s="671" t="s">
        <v>551</v>
      </c>
      <c r="C672" s="671">
        <v>89301102</v>
      </c>
      <c r="D672" s="703" t="s">
        <v>4586</v>
      </c>
      <c r="E672" s="704" t="s">
        <v>2564</v>
      </c>
      <c r="F672" s="671" t="s">
        <v>2515</v>
      </c>
      <c r="G672" s="671" t="s">
        <v>2855</v>
      </c>
      <c r="H672" s="671" t="s">
        <v>817</v>
      </c>
      <c r="I672" s="671" t="s">
        <v>1515</v>
      </c>
      <c r="J672" s="671" t="s">
        <v>1516</v>
      </c>
      <c r="K672" s="671" t="s">
        <v>2456</v>
      </c>
      <c r="L672" s="705">
        <v>138.16</v>
      </c>
      <c r="M672" s="705">
        <v>276.32</v>
      </c>
      <c r="N672" s="671">
        <v>2</v>
      </c>
      <c r="O672" s="706">
        <v>1</v>
      </c>
      <c r="P672" s="705">
        <v>276.32</v>
      </c>
      <c r="Q672" s="682">
        <v>1</v>
      </c>
      <c r="R672" s="671">
        <v>2</v>
      </c>
      <c r="S672" s="682">
        <v>1</v>
      </c>
      <c r="T672" s="706">
        <v>1</v>
      </c>
      <c r="U672" s="242">
        <v>1</v>
      </c>
    </row>
    <row r="673" spans="1:21" ht="14.4" customHeight="1" x14ac:dyDescent="0.3">
      <c r="A673" s="680">
        <v>10</v>
      </c>
      <c r="B673" s="671" t="s">
        <v>551</v>
      </c>
      <c r="C673" s="671">
        <v>89301102</v>
      </c>
      <c r="D673" s="703" t="s">
        <v>4586</v>
      </c>
      <c r="E673" s="704" t="s">
        <v>2564</v>
      </c>
      <c r="F673" s="671" t="s">
        <v>2515</v>
      </c>
      <c r="G673" s="671" t="s">
        <v>2855</v>
      </c>
      <c r="H673" s="671" t="s">
        <v>550</v>
      </c>
      <c r="I673" s="671" t="s">
        <v>3246</v>
      </c>
      <c r="J673" s="671" t="s">
        <v>1516</v>
      </c>
      <c r="K673" s="671" t="s">
        <v>3038</v>
      </c>
      <c r="L673" s="705">
        <v>0</v>
      </c>
      <c r="M673" s="705">
        <v>0</v>
      </c>
      <c r="N673" s="671">
        <v>1</v>
      </c>
      <c r="O673" s="706">
        <v>1</v>
      </c>
      <c r="P673" s="705"/>
      <c r="Q673" s="682"/>
      <c r="R673" s="671"/>
      <c r="S673" s="682">
        <v>0</v>
      </c>
      <c r="T673" s="706"/>
      <c r="U673" s="242">
        <v>0</v>
      </c>
    </row>
    <row r="674" spans="1:21" ht="14.4" customHeight="1" x14ac:dyDescent="0.3">
      <c r="A674" s="680">
        <v>10</v>
      </c>
      <c r="B674" s="671" t="s">
        <v>551</v>
      </c>
      <c r="C674" s="671">
        <v>89301102</v>
      </c>
      <c r="D674" s="703" t="s">
        <v>4586</v>
      </c>
      <c r="E674" s="704" t="s">
        <v>2564</v>
      </c>
      <c r="F674" s="671" t="s">
        <v>2515</v>
      </c>
      <c r="G674" s="671" t="s">
        <v>3024</v>
      </c>
      <c r="H674" s="671" t="s">
        <v>817</v>
      </c>
      <c r="I674" s="671" t="s">
        <v>3394</v>
      </c>
      <c r="J674" s="671" t="s">
        <v>3395</v>
      </c>
      <c r="K674" s="671" t="s">
        <v>2456</v>
      </c>
      <c r="L674" s="705">
        <v>52.4</v>
      </c>
      <c r="M674" s="705">
        <v>104.8</v>
      </c>
      <c r="N674" s="671">
        <v>2</v>
      </c>
      <c r="O674" s="706">
        <v>1</v>
      </c>
      <c r="P674" s="705"/>
      <c r="Q674" s="682">
        <v>0</v>
      </c>
      <c r="R674" s="671"/>
      <c r="S674" s="682">
        <v>0</v>
      </c>
      <c r="T674" s="706"/>
      <c r="U674" s="242">
        <v>0</v>
      </c>
    </row>
    <row r="675" spans="1:21" ht="14.4" customHeight="1" x14ac:dyDescent="0.3">
      <c r="A675" s="680">
        <v>10</v>
      </c>
      <c r="B675" s="671" t="s">
        <v>551</v>
      </c>
      <c r="C675" s="671">
        <v>89301102</v>
      </c>
      <c r="D675" s="703" t="s">
        <v>4586</v>
      </c>
      <c r="E675" s="704" t="s">
        <v>2564</v>
      </c>
      <c r="F675" s="671" t="s">
        <v>2515</v>
      </c>
      <c r="G675" s="671" t="s">
        <v>2887</v>
      </c>
      <c r="H675" s="671" t="s">
        <v>550</v>
      </c>
      <c r="I675" s="671" t="s">
        <v>1288</v>
      </c>
      <c r="J675" s="671" t="s">
        <v>1289</v>
      </c>
      <c r="K675" s="671" t="s">
        <v>3396</v>
      </c>
      <c r="L675" s="705">
        <v>45.75</v>
      </c>
      <c r="M675" s="705">
        <v>45.75</v>
      </c>
      <c r="N675" s="671">
        <v>1</v>
      </c>
      <c r="O675" s="706">
        <v>0.5</v>
      </c>
      <c r="P675" s="705"/>
      <c r="Q675" s="682">
        <v>0</v>
      </c>
      <c r="R675" s="671"/>
      <c r="S675" s="682">
        <v>0</v>
      </c>
      <c r="T675" s="706"/>
      <c r="U675" s="242">
        <v>0</v>
      </c>
    </row>
    <row r="676" spans="1:21" ht="14.4" customHeight="1" x14ac:dyDescent="0.3">
      <c r="A676" s="680">
        <v>10</v>
      </c>
      <c r="B676" s="671" t="s">
        <v>551</v>
      </c>
      <c r="C676" s="671">
        <v>89301102</v>
      </c>
      <c r="D676" s="703" t="s">
        <v>4586</v>
      </c>
      <c r="E676" s="704" t="s">
        <v>2564</v>
      </c>
      <c r="F676" s="671" t="s">
        <v>2515</v>
      </c>
      <c r="G676" s="671" t="s">
        <v>2887</v>
      </c>
      <c r="H676" s="671" t="s">
        <v>550</v>
      </c>
      <c r="I676" s="671" t="s">
        <v>1370</v>
      </c>
      <c r="J676" s="671" t="s">
        <v>1289</v>
      </c>
      <c r="K676" s="671" t="s">
        <v>3072</v>
      </c>
      <c r="L676" s="705">
        <v>45.75</v>
      </c>
      <c r="M676" s="705">
        <v>45.75</v>
      </c>
      <c r="N676" s="671">
        <v>1</v>
      </c>
      <c r="O676" s="706">
        <v>0.5</v>
      </c>
      <c r="P676" s="705"/>
      <c r="Q676" s="682">
        <v>0</v>
      </c>
      <c r="R676" s="671"/>
      <c r="S676" s="682">
        <v>0</v>
      </c>
      <c r="T676" s="706"/>
      <c r="U676" s="242">
        <v>0</v>
      </c>
    </row>
    <row r="677" spans="1:21" ht="14.4" customHeight="1" x14ac:dyDescent="0.3">
      <c r="A677" s="680">
        <v>10</v>
      </c>
      <c r="B677" s="671" t="s">
        <v>551</v>
      </c>
      <c r="C677" s="671">
        <v>89301102</v>
      </c>
      <c r="D677" s="703" t="s">
        <v>4586</v>
      </c>
      <c r="E677" s="704" t="s">
        <v>2564</v>
      </c>
      <c r="F677" s="671" t="s">
        <v>2515</v>
      </c>
      <c r="G677" s="671" t="s">
        <v>3288</v>
      </c>
      <c r="H677" s="671" t="s">
        <v>550</v>
      </c>
      <c r="I677" s="671" t="s">
        <v>3397</v>
      </c>
      <c r="J677" s="671" t="s">
        <v>3290</v>
      </c>
      <c r="K677" s="671" t="s">
        <v>3398</v>
      </c>
      <c r="L677" s="705">
        <v>322.52</v>
      </c>
      <c r="M677" s="705">
        <v>322.52</v>
      </c>
      <c r="N677" s="671">
        <v>1</v>
      </c>
      <c r="O677" s="706">
        <v>1</v>
      </c>
      <c r="P677" s="705">
        <v>322.52</v>
      </c>
      <c r="Q677" s="682">
        <v>1</v>
      </c>
      <c r="R677" s="671">
        <v>1</v>
      </c>
      <c r="S677" s="682">
        <v>1</v>
      </c>
      <c r="T677" s="706">
        <v>1</v>
      </c>
      <c r="U677" s="242">
        <v>1</v>
      </c>
    </row>
    <row r="678" spans="1:21" ht="14.4" customHeight="1" x14ac:dyDescent="0.3">
      <c r="A678" s="680">
        <v>10</v>
      </c>
      <c r="B678" s="671" t="s">
        <v>551</v>
      </c>
      <c r="C678" s="671">
        <v>89301102</v>
      </c>
      <c r="D678" s="703" t="s">
        <v>4586</v>
      </c>
      <c r="E678" s="704" t="s">
        <v>2564</v>
      </c>
      <c r="F678" s="671" t="s">
        <v>2515</v>
      </c>
      <c r="G678" s="671" t="s">
        <v>3292</v>
      </c>
      <c r="H678" s="671" t="s">
        <v>550</v>
      </c>
      <c r="I678" s="671" t="s">
        <v>2074</v>
      </c>
      <c r="J678" s="671" t="s">
        <v>3294</v>
      </c>
      <c r="K678" s="671" t="s">
        <v>3295</v>
      </c>
      <c r="L678" s="705">
        <v>209.33</v>
      </c>
      <c r="M678" s="705">
        <v>418.66</v>
      </c>
      <c r="N678" s="671">
        <v>2</v>
      </c>
      <c r="O678" s="706">
        <v>0.5</v>
      </c>
      <c r="P678" s="705"/>
      <c r="Q678" s="682">
        <v>0</v>
      </c>
      <c r="R678" s="671"/>
      <c r="S678" s="682">
        <v>0</v>
      </c>
      <c r="T678" s="706"/>
      <c r="U678" s="242">
        <v>0</v>
      </c>
    </row>
    <row r="679" spans="1:21" ht="14.4" customHeight="1" x14ac:dyDescent="0.3">
      <c r="A679" s="680">
        <v>10</v>
      </c>
      <c r="B679" s="671" t="s">
        <v>551</v>
      </c>
      <c r="C679" s="671">
        <v>89301102</v>
      </c>
      <c r="D679" s="703" t="s">
        <v>4586</v>
      </c>
      <c r="E679" s="704" t="s">
        <v>2564</v>
      </c>
      <c r="F679" s="671" t="s">
        <v>2515</v>
      </c>
      <c r="G679" s="671" t="s">
        <v>3233</v>
      </c>
      <c r="H679" s="671" t="s">
        <v>550</v>
      </c>
      <c r="I679" s="671" t="s">
        <v>2083</v>
      </c>
      <c r="J679" s="671" t="s">
        <v>3234</v>
      </c>
      <c r="K679" s="671" t="s">
        <v>3235</v>
      </c>
      <c r="L679" s="705">
        <v>91.14</v>
      </c>
      <c r="M679" s="705">
        <v>273.42</v>
      </c>
      <c r="N679" s="671">
        <v>3</v>
      </c>
      <c r="O679" s="706">
        <v>0.5</v>
      </c>
      <c r="P679" s="705"/>
      <c r="Q679" s="682">
        <v>0</v>
      </c>
      <c r="R679" s="671"/>
      <c r="S679" s="682">
        <v>0</v>
      </c>
      <c r="T679" s="706"/>
      <c r="U679" s="242">
        <v>0</v>
      </c>
    </row>
    <row r="680" spans="1:21" ht="14.4" customHeight="1" x14ac:dyDescent="0.3">
      <c r="A680" s="680">
        <v>10</v>
      </c>
      <c r="B680" s="671" t="s">
        <v>551</v>
      </c>
      <c r="C680" s="671">
        <v>89301102</v>
      </c>
      <c r="D680" s="703" t="s">
        <v>4586</v>
      </c>
      <c r="E680" s="704" t="s">
        <v>2564</v>
      </c>
      <c r="F680" s="671" t="s">
        <v>2515</v>
      </c>
      <c r="G680" s="671" t="s">
        <v>3399</v>
      </c>
      <c r="H680" s="671" t="s">
        <v>550</v>
      </c>
      <c r="I680" s="671" t="s">
        <v>3400</v>
      </c>
      <c r="J680" s="671" t="s">
        <v>3401</v>
      </c>
      <c r="K680" s="671" t="s">
        <v>3402</v>
      </c>
      <c r="L680" s="705">
        <v>480.18</v>
      </c>
      <c r="M680" s="705">
        <v>480.18</v>
      </c>
      <c r="N680" s="671">
        <v>1</v>
      </c>
      <c r="O680" s="706">
        <v>1</v>
      </c>
      <c r="P680" s="705">
        <v>480.18</v>
      </c>
      <c r="Q680" s="682">
        <v>1</v>
      </c>
      <c r="R680" s="671">
        <v>1</v>
      </c>
      <c r="S680" s="682">
        <v>1</v>
      </c>
      <c r="T680" s="706">
        <v>1</v>
      </c>
      <c r="U680" s="242">
        <v>1</v>
      </c>
    </row>
    <row r="681" spans="1:21" ht="14.4" customHeight="1" x14ac:dyDescent="0.3">
      <c r="A681" s="680">
        <v>10</v>
      </c>
      <c r="B681" s="671" t="s">
        <v>551</v>
      </c>
      <c r="C681" s="671">
        <v>89301102</v>
      </c>
      <c r="D681" s="703" t="s">
        <v>4586</v>
      </c>
      <c r="E681" s="704" t="s">
        <v>2564</v>
      </c>
      <c r="F681" s="671" t="s">
        <v>2515</v>
      </c>
      <c r="G681" s="671" t="s">
        <v>2895</v>
      </c>
      <c r="H681" s="671" t="s">
        <v>550</v>
      </c>
      <c r="I681" s="671" t="s">
        <v>3403</v>
      </c>
      <c r="J681" s="671" t="s">
        <v>1751</v>
      </c>
      <c r="K681" s="671" t="s">
        <v>3404</v>
      </c>
      <c r="L681" s="705">
        <v>224.25</v>
      </c>
      <c r="M681" s="705">
        <v>224.25</v>
      </c>
      <c r="N681" s="671">
        <v>1</v>
      </c>
      <c r="O681" s="706">
        <v>0.5</v>
      </c>
      <c r="P681" s="705"/>
      <c r="Q681" s="682">
        <v>0</v>
      </c>
      <c r="R681" s="671"/>
      <c r="S681" s="682">
        <v>0</v>
      </c>
      <c r="T681" s="706"/>
      <c r="U681" s="242">
        <v>0</v>
      </c>
    </row>
    <row r="682" spans="1:21" ht="14.4" customHeight="1" x14ac:dyDescent="0.3">
      <c r="A682" s="680">
        <v>10</v>
      </c>
      <c r="B682" s="671" t="s">
        <v>551</v>
      </c>
      <c r="C682" s="671">
        <v>89301102</v>
      </c>
      <c r="D682" s="703" t="s">
        <v>4586</v>
      </c>
      <c r="E682" s="704" t="s">
        <v>2565</v>
      </c>
      <c r="F682" s="671" t="s">
        <v>2515</v>
      </c>
      <c r="G682" s="671" t="s">
        <v>2945</v>
      </c>
      <c r="H682" s="671" t="s">
        <v>550</v>
      </c>
      <c r="I682" s="671" t="s">
        <v>2161</v>
      </c>
      <c r="J682" s="671" t="s">
        <v>2162</v>
      </c>
      <c r="K682" s="671" t="s">
        <v>2946</v>
      </c>
      <c r="L682" s="705">
        <v>121.76</v>
      </c>
      <c r="M682" s="705">
        <v>121.76</v>
      </c>
      <c r="N682" s="671">
        <v>1</v>
      </c>
      <c r="O682" s="706">
        <v>1</v>
      </c>
      <c r="P682" s="705"/>
      <c r="Q682" s="682">
        <v>0</v>
      </c>
      <c r="R682" s="671"/>
      <c r="S682" s="682">
        <v>0</v>
      </c>
      <c r="T682" s="706"/>
      <c r="U682" s="242">
        <v>0</v>
      </c>
    </row>
    <row r="683" spans="1:21" ht="14.4" customHeight="1" x14ac:dyDescent="0.3">
      <c r="A683" s="680">
        <v>10</v>
      </c>
      <c r="B683" s="671" t="s">
        <v>551</v>
      </c>
      <c r="C683" s="671">
        <v>89301102</v>
      </c>
      <c r="D683" s="703" t="s">
        <v>4586</v>
      </c>
      <c r="E683" s="704" t="s">
        <v>2565</v>
      </c>
      <c r="F683" s="671" t="s">
        <v>2515</v>
      </c>
      <c r="G683" s="671" t="s">
        <v>3405</v>
      </c>
      <c r="H683" s="671" t="s">
        <v>817</v>
      </c>
      <c r="I683" s="671" t="s">
        <v>3406</v>
      </c>
      <c r="J683" s="671" t="s">
        <v>3407</v>
      </c>
      <c r="K683" s="671" t="s">
        <v>3408</v>
      </c>
      <c r="L683" s="705">
        <v>77.010000000000005</v>
      </c>
      <c r="M683" s="705">
        <v>231.03000000000003</v>
      </c>
      <c r="N683" s="671">
        <v>3</v>
      </c>
      <c r="O683" s="706">
        <v>1</v>
      </c>
      <c r="P683" s="705"/>
      <c r="Q683" s="682">
        <v>0</v>
      </c>
      <c r="R683" s="671"/>
      <c r="S683" s="682">
        <v>0</v>
      </c>
      <c r="T683" s="706"/>
      <c r="U683" s="242">
        <v>0</v>
      </c>
    </row>
    <row r="684" spans="1:21" ht="14.4" customHeight="1" x14ac:dyDescent="0.3">
      <c r="A684" s="680">
        <v>10</v>
      </c>
      <c r="B684" s="671" t="s">
        <v>551</v>
      </c>
      <c r="C684" s="671">
        <v>89301102</v>
      </c>
      <c r="D684" s="703" t="s">
        <v>4586</v>
      </c>
      <c r="E684" s="704" t="s">
        <v>2565</v>
      </c>
      <c r="F684" s="671" t="s">
        <v>2515</v>
      </c>
      <c r="G684" s="671" t="s">
        <v>3409</v>
      </c>
      <c r="H684" s="671" t="s">
        <v>817</v>
      </c>
      <c r="I684" s="671" t="s">
        <v>3410</v>
      </c>
      <c r="J684" s="671" t="s">
        <v>3411</v>
      </c>
      <c r="K684" s="671" t="s">
        <v>3412</v>
      </c>
      <c r="L684" s="705">
        <v>182.14</v>
      </c>
      <c r="M684" s="705">
        <v>728.56</v>
      </c>
      <c r="N684" s="671">
        <v>4</v>
      </c>
      <c r="O684" s="706">
        <v>1</v>
      </c>
      <c r="P684" s="705">
        <v>728.56</v>
      </c>
      <c r="Q684" s="682">
        <v>1</v>
      </c>
      <c r="R684" s="671">
        <v>4</v>
      </c>
      <c r="S684" s="682">
        <v>1</v>
      </c>
      <c r="T684" s="706">
        <v>1</v>
      </c>
      <c r="U684" s="242">
        <v>1</v>
      </c>
    </row>
    <row r="685" spans="1:21" ht="14.4" customHeight="1" x14ac:dyDescent="0.3">
      <c r="A685" s="680">
        <v>10</v>
      </c>
      <c r="B685" s="671" t="s">
        <v>551</v>
      </c>
      <c r="C685" s="671">
        <v>89301102</v>
      </c>
      <c r="D685" s="703" t="s">
        <v>4586</v>
      </c>
      <c r="E685" s="704" t="s">
        <v>2565</v>
      </c>
      <c r="F685" s="671" t="s">
        <v>2515</v>
      </c>
      <c r="G685" s="671" t="s">
        <v>3413</v>
      </c>
      <c r="H685" s="671" t="s">
        <v>550</v>
      </c>
      <c r="I685" s="671" t="s">
        <v>3414</v>
      </c>
      <c r="J685" s="671" t="s">
        <v>3415</v>
      </c>
      <c r="K685" s="671" t="s">
        <v>3416</v>
      </c>
      <c r="L685" s="705">
        <v>0</v>
      </c>
      <c r="M685" s="705">
        <v>0</v>
      </c>
      <c r="N685" s="671">
        <v>2</v>
      </c>
      <c r="O685" s="706">
        <v>0.5</v>
      </c>
      <c r="P685" s="705"/>
      <c r="Q685" s="682"/>
      <c r="R685" s="671"/>
      <c r="S685" s="682">
        <v>0</v>
      </c>
      <c r="T685" s="706"/>
      <c r="U685" s="242">
        <v>0</v>
      </c>
    </row>
    <row r="686" spans="1:21" ht="14.4" customHeight="1" x14ac:dyDescent="0.3">
      <c r="A686" s="680">
        <v>10</v>
      </c>
      <c r="B686" s="671" t="s">
        <v>551</v>
      </c>
      <c r="C686" s="671">
        <v>89301102</v>
      </c>
      <c r="D686" s="703" t="s">
        <v>4586</v>
      </c>
      <c r="E686" s="704" t="s">
        <v>2565</v>
      </c>
      <c r="F686" s="671" t="s">
        <v>2515</v>
      </c>
      <c r="G686" s="671" t="s">
        <v>3413</v>
      </c>
      <c r="H686" s="671" t="s">
        <v>550</v>
      </c>
      <c r="I686" s="671" t="s">
        <v>3417</v>
      </c>
      <c r="J686" s="671" t="s">
        <v>3418</v>
      </c>
      <c r="K686" s="671" t="s">
        <v>3419</v>
      </c>
      <c r="L686" s="705">
        <v>0</v>
      </c>
      <c r="M686" s="705">
        <v>0</v>
      </c>
      <c r="N686" s="671">
        <v>1</v>
      </c>
      <c r="O686" s="706">
        <v>0.5</v>
      </c>
      <c r="P686" s="705"/>
      <c r="Q686" s="682"/>
      <c r="R686" s="671"/>
      <c r="S686" s="682">
        <v>0</v>
      </c>
      <c r="T686" s="706"/>
      <c r="U686" s="242">
        <v>0</v>
      </c>
    </row>
    <row r="687" spans="1:21" ht="14.4" customHeight="1" x14ac:dyDescent="0.3">
      <c r="A687" s="680">
        <v>10</v>
      </c>
      <c r="B687" s="671" t="s">
        <v>551</v>
      </c>
      <c r="C687" s="671">
        <v>89301102</v>
      </c>
      <c r="D687" s="703" t="s">
        <v>4586</v>
      </c>
      <c r="E687" s="704" t="s">
        <v>2566</v>
      </c>
      <c r="F687" s="671" t="s">
        <v>2515</v>
      </c>
      <c r="G687" s="671" t="s">
        <v>3420</v>
      </c>
      <c r="H687" s="671" t="s">
        <v>550</v>
      </c>
      <c r="I687" s="671" t="s">
        <v>3421</v>
      </c>
      <c r="J687" s="671" t="s">
        <v>3422</v>
      </c>
      <c r="K687" s="671" t="s">
        <v>3423</v>
      </c>
      <c r="L687" s="705">
        <v>95.08</v>
      </c>
      <c r="M687" s="705">
        <v>95.08</v>
      </c>
      <c r="N687" s="671">
        <v>1</v>
      </c>
      <c r="O687" s="706">
        <v>1</v>
      </c>
      <c r="P687" s="705"/>
      <c r="Q687" s="682">
        <v>0</v>
      </c>
      <c r="R687" s="671"/>
      <c r="S687" s="682">
        <v>0</v>
      </c>
      <c r="T687" s="706"/>
      <c r="U687" s="242">
        <v>0</v>
      </c>
    </row>
    <row r="688" spans="1:21" ht="14.4" customHeight="1" x14ac:dyDescent="0.3">
      <c r="A688" s="680">
        <v>10</v>
      </c>
      <c r="B688" s="671" t="s">
        <v>551</v>
      </c>
      <c r="C688" s="671">
        <v>89301102</v>
      </c>
      <c r="D688" s="703" t="s">
        <v>4586</v>
      </c>
      <c r="E688" s="704" t="s">
        <v>2569</v>
      </c>
      <c r="F688" s="671" t="s">
        <v>2515</v>
      </c>
      <c r="G688" s="671" t="s">
        <v>2898</v>
      </c>
      <c r="H688" s="671" t="s">
        <v>817</v>
      </c>
      <c r="I688" s="671" t="s">
        <v>3424</v>
      </c>
      <c r="J688" s="671" t="s">
        <v>2900</v>
      </c>
      <c r="K688" s="671" t="s">
        <v>2901</v>
      </c>
      <c r="L688" s="705">
        <v>60.92</v>
      </c>
      <c r="M688" s="705">
        <v>60.92</v>
      </c>
      <c r="N688" s="671">
        <v>1</v>
      </c>
      <c r="O688" s="706">
        <v>1</v>
      </c>
      <c r="P688" s="705"/>
      <c r="Q688" s="682">
        <v>0</v>
      </c>
      <c r="R688" s="671"/>
      <c r="S688" s="682">
        <v>0</v>
      </c>
      <c r="T688" s="706"/>
      <c r="U688" s="242">
        <v>0</v>
      </c>
    </row>
    <row r="689" spans="1:21" ht="14.4" customHeight="1" x14ac:dyDescent="0.3">
      <c r="A689" s="680">
        <v>10</v>
      </c>
      <c r="B689" s="671" t="s">
        <v>551</v>
      </c>
      <c r="C689" s="671">
        <v>89301102</v>
      </c>
      <c r="D689" s="703" t="s">
        <v>4586</v>
      </c>
      <c r="E689" s="704" t="s">
        <v>2569</v>
      </c>
      <c r="F689" s="671" t="s">
        <v>2515</v>
      </c>
      <c r="G689" s="671" t="s">
        <v>2625</v>
      </c>
      <c r="H689" s="671" t="s">
        <v>550</v>
      </c>
      <c r="I689" s="671" t="s">
        <v>3425</v>
      </c>
      <c r="J689" s="671" t="s">
        <v>3426</v>
      </c>
      <c r="K689" s="671" t="s">
        <v>3427</v>
      </c>
      <c r="L689" s="705">
        <v>152.36000000000001</v>
      </c>
      <c r="M689" s="705">
        <v>152.36000000000001</v>
      </c>
      <c r="N689" s="671">
        <v>1</v>
      </c>
      <c r="O689" s="706">
        <v>1</v>
      </c>
      <c r="P689" s="705">
        <v>152.36000000000001</v>
      </c>
      <c r="Q689" s="682">
        <v>1</v>
      </c>
      <c r="R689" s="671">
        <v>1</v>
      </c>
      <c r="S689" s="682">
        <v>1</v>
      </c>
      <c r="T689" s="706">
        <v>1</v>
      </c>
      <c r="U689" s="242">
        <v>1</v>
      </c>
    </row>
    <row r="690" spans="1:21" ht="14.4" customHeight="1" x14ac:dyDescent="0.3">
      <c r="A690" s="680">
        <v>10</v>
      </c>
      <c r="B690" s="671" t="s">
        <v>551</v>
      </c>
      <c r="C690" s="671">
        <v>89301102</v>
      </c>
      <c r="D690" s="703" t="s">
        <v>4586</v>
      </c>
      <c r="E690" s="704" t="s">
        <v>2569</v>
      </c>
      <c r="F690" s="671" t="s">
        <v>2515</v>
      </c>
      <c r="G690" s="671" t="s">
        <v>2827</v>
      </c>
      <c r="H690" s="671" t="s">
        <v>817</v>
      </c>
      <c r="I690" s="671" t="s">
        <v>1152</v>
      </c>
      <c r="J690" s="671" t="s">
        <v>1153</v>
      </c>
      <c r="K690" s="671" t="s">
        <v>753</v>
      </c>
      <c r="L690" s="705">
        <v>0</v>
      </c>
      <c r="M690" s="705">
        <v>0</v>
      </c>
      <c r="N690" s="671">
        <v>1</v>
      </c>
      <c r="O690" s="706">
        <v>1</v>
      </c>
      <c r="P690" s="705"/>
      <c r="Q690" s="682"/>
      <c r="R690" s="671"/>
      <c r="S690" s="682">
        <v>0</v>
      </c>
      <c r="T690" s="706"/>
      <c r="U690" s="242">
        <v>0</v>
      </c>
    </row>
    <row r="691" spans="1:21" ht="14.4" customHeight="1" x14ac:dyDescent="0.3">
      <c r="A691" s="680">
        <v>10</v>
      </c>
      <c r="B691" s="671" t="s">
        <v>551</v>
      </c>
      <c r="C691" s="671">
        <v>89301102</v>
      </c>
      <c r="D691" s="703" t="s">
        <v>4586</v>
      </c>
      <c r="E691" s="704" t="s">
        <v>2569</v>
      </c>
      <c r="F691" s="671" t="s">
        <v>2515</v>
      </c>
      <c r="G691" s="671" t="s">
        <v>3024</v>
      </c>
      <c r="H691" s="671" t="s">
        <v>550</v>
      </c>
      <c r="I691" s="671" t="s">
        <v>3428</v>
      </c>
      <c r="J691" s="671" t="s">
        <v>3429</v>
      </c>
      <c r="K691" s="671" t="s">
        <v>2457</v>
      </c>
      <c r="L691" s="705">
        <v>69.86</v>
      </c>
      <c r="M691" s="705">
        <v>209.57999999999998</v>
      </c>
      <c r="N691" s="671">
        <v>3</v>
      </c>
      <c r="O691" s="706">
        <v>1</v>
      </c>
      <c r="P691" s="705"/>
      <c r="Q691" s="682">
        <v>0</v>
      </c>
      <c r="R691" s="671"/>
      <c r="S691" s="682">
        <v>0</v>
      </c>
      <c r="T691" s="706"/>
      <c r="U691" s="242">
        <v>0</v>
      </c>
    </row>
    <row r="692" spans="1:21" ht="14.4" customHeight="1" x14ac:dyDescent="0.3">
      <c r="A692" s="680">
        <v>10</v>
      </c>
      <c r="B692" s="671" t="s">
        <v>551</v>
      </c>
      <c r="C692" s="671">
        <v>89301102</v>
      </c>
      <c r="D692" s="703" t="s">
        <v>4586</v>
      </c>
      <c r="E692" s="704" t="s">
        <v>2569</v>
      </c>
      <c r="F692" s="671" t="s">
        <v>2515</v>
      </c>
      <c r="G692" s="671" t="s">
        <v>3191</v>
      </c>
      <c r="H692" s="671" t="s">
        <v>550</v>
      </c>
      <c r="I692" s="671" t="s">
        <v>3430</v>
      </c>
      <c r="J692" s="671" t="s">
        <v>3431</v>
      </c>
      <c r="K692" s="671" t="s">
        <v>3222</v>
      </c>
      <c r="L692" s="705">
        <v>0</v>
      </c>
      <c r="M692" s="705">
        <v>0</v>
      </c>
      <c r="N692" s="671">
        <v>1</v>
      </c>
      <c r="O692" s="706">
        <v>1</v>
      </c>
      <c r="P692" s="705"/>
      <c r="Q692" s="682"/>
      <c r="R692" s="671"/>
      <c r="S692" s="682">
        <v>0</v>
      </c>
      <c r="T692" s="706"/>
      <c r="U692" s="242">
        <v>0</v>
      </c>
    </row>
    <row r="693" spans="1:21" ht="14.4" customHeight="1" x14ac:dyDescent="0.3">
      <c r="A693" s="680">
        <v>10</v>
      </c>
      <c r="B693" s="671" t="s">
        <v>551</v>
      </c>
      <c r="C693" s="671">
        <v>89301102</v>
      </c>
      <c r="D693" s="703" t="s">
        <v>4586</v>
      </c>
      <c r="E693" s="704" t="s">
        <v>2569</v>
      </c>
      <c r="F693" s="671" t="s">
        <v>2515</v>
      </c>
      <c r="G693" s="671" t="s">
        <v>2887</v>
      </c>
      <c r="H693" s="671" t="s">
        <v>550</v>
      </c>
      <c r="I693" s="671" t="s">
        <v>1288</v>
      </c>
      <c r="J693" s="671" t="s">
        <v>1289</v>
      </c>
      <c r="K693" s="671" t="s">
        <v>3396</v>
      </c>
      <c r="L693" s="705">
        <v>45.75</v>
      </c>
      <c r="M693" s="705">
        <v>45.75</v>
      </c>
      <c r="N693" s="671">
        <v>1</v>
      </c>
      <c r="O693" s="706">
        <v>1</v>
      </c>
      <c r="P693" s="705"/>
      <c r="Q693" s="682">
        <v>0</v>
      </c>
      <c r="R693" s="671"/>
      <c r="S693" s="682">
        <v>0</v>
      </c>
      <c r="T693" s="706"/>
      <c r="U693" s="242">
        <v>0</v>
      </c>
    </row>
    <row r="694" spans="1:21" ht="14.4" customHeight="1" x14ac:dyDescent="0.3">
      <c r="A694" s="680">
        <v>10</v>
      </c>
      <c r="B694" s="671" t="s">
        <v>551</v>
      </c>
      <c r="C694" s="671">
        <v>89301102</v>
      </c>
      <c r="D694" s="703" t="s">
        <v>4586</v>
      </c>
      <c r="E694" s="704" t="s">
        <v>2569</v>
      </c>
      <c r="F694" s="671" t="s">
        <v>2515</v>
      </c>
      <c r="G694" s="671" t="s">
        <v>3044</v>
      </c>
      <c r="H694" s="671" t="s">
        <v>550</v>
      </c>
      <c r="I694" s="671" t="s">
        <v>634</v>
      </c>
      <c r="J694" s="671" t="s">
        <v>635</v>
      </c>
      <c r="K694" s="671" t="s">
        <v>3045</v>
      </c>
      <c r="L694" s="705">
        <v>26.17</v>
      </c>
      <c r="M694" s="705">
        <v>26.17</v>
      </c>
      <c r="N694" s="671">
        <v>1</v>
      </c>
      <c r="O694" s="706">
        <v>1</v>
      </c>
      <c r="P694" s="705"/>
      <c r="Q694" s="682">
        <v>0</v>
      </c>
      <c r="R694" s="671"/>
      <c r="S694" s="682">
        <v>0</v>
      </c>
      <c r="T694" s="706"/>
      <c r="U694" s="242">
        <v>0</v>
      </c>
    </row>
    <row r="695" spans="1:21" ht="14.4" customHeight="1" x14ac:dyDescent="0.3">
      <c r="A695" s="680">
        <v>10</v>
      </c>
      <c r="B695" s="671" t="s">
        <v>551</v>
      </c>
      <c r="C695" s="671">
        <v>89301102</v>
      </c>
      <c r="D695" s="703" t="s">
        <v>4586</v>
      </c>
      <c r="E695" s="704" t="s">
        <v>2569</v>
      </c>
      <c r="F695" s="671" t="s">
        <v>2515</v>
      </c>
      <c r="G695" s="671" t="s">
        <v>2947</v>
      </c>
      <c r="H695" s="671" t="s">
        <v>817</v>
      </c>
      <c r="I695" s="671" t="s">
        <v>1562</v>
      </c>
      <c r="J695" s="671" t="s">
        <v>1563</v>
      </c>
      <c r="K695" s="671" t="s">
        <v>2475</v>
      </c>
      <c r="L695" s="705">
        <v>116.8</v>
      </c>
      <c r="M695" s="705">
        <v>233.6</v>
      </c>
      <c r="N695" s="671">
        <v>2</v>
      </c>
      <c r="O695" s="706">
        <v>1.5</v>
      </c>
      <c r="P695" s="705"/>
      <c r="Q695" s="682">
        <v>0</v>
      </c>
      <c r="R695" s="671"/>
      <c r="S695" s="682">
        <v>0</v>
      </c>
      <c r="T695" s="706"/>
      <c r="U695" s="242">
        <v>0</v>
      </c>
    </row>
    <row r="696" spans="1:21" ht="14.4" customHeight="1" x14ac:dyDescent="0.3">
      <c r="A696" s="680">
        <v>10</v>
      </c>
      <c r="B696" s="671" t="s">
        <v>551</v>
      </c>
      <c r="C696" s="671">
        <v>89301102</v>
      </c>
      <c r="D696" s="703" t="s">
        <v>4586</v>
      </c>
      <c r="E696" s="704" t="s">
        <v>2569</v>
      </c>
      <c r="F696" s="671" t="s">
        <v>2515</v>
      </c>
      <c r="G696" s="671" t="s">
        <v>3233</v>
      </c>
      <c r="H696" s="671" t="s">
        <v>550</v>
      </c>
      <c r="I696" s="671" t="s">
        <v>2083</v>
      </c>
      <c r="J696" s="671" t="s">
        <v>3234</v>
      </c>
      <c r="K696" s="671" t="s">
        <v>3235</v>
      </c>
      <c r="L696" s="705">
        <v>91.14</v>
      </c>
      <c r="M696" s="705">
        <v>364.56</v>
      </c>
      <c r="N696" s="671">
        <v>4</v>
      </c>
      <c r="O696" s="706">
        <v>3</v>
      </c>
      <c r="P696" s="705">
        <v>182.28</v>
      </c>
      <c r="Q696" s="682">
        <v>0.5</v>
      </c>
      <c r="R696" s="671">
        <v>2</v>
      </c>
      <c r="S696" s="682">
        <v>0.5</v>
      </c>
      <c r="T696" s="706">
        <v>1.5</v>
      </c>
      <c r="U696" s="242">
        <v>0.5</v>
      </c>
    </row>
    <row r="697" spans="1:21" ht="14.4" customHeight="1" x14ac:dyDescent="0.3">
      <c r="A697" s="680">
        <v>10</v>
      </c>
      <c r="B697" s="671" t="s">
        <v>551</v>
      </c>
      <c r="C697" s="671">
        <v>89301102</v>
      </c>
      <c r="D697" s="703" t="s">
        <v>4586</v>
      </c>
      <c r="E697" s="704" t="s">
        <v>2569</v>
      </c>
      <c r="F697" s="671" t="s">
        <v>2515</v>
      </c>
      <c r="G697" s="671" t="s">
        <v>3236</v>
      </c>
      <c r="H697" s="671" t="s">
        <v>550</v>
      </c>
      <c r="I697" s="671" t="s">
        <v>3432</v>
      </c>
      <c r="J697" s="671" t="s">
        <v>3238</v>
      </c>
      <c r="K697" s="671" t="s">
        <v>3433</v>
      </c>
      <c r="L697" s="705">
        <v>461.58</v>
      </c>
      <c r="M697" s="705">
        <v>17078.46</v>
      </c>
      <c r="N697" s="671">
        <v>37</v>
      </c>
      <c r="O697" s="706">
        <v>2.5</v>
      </c>
      <c r="P697" s="705"/>
      <c r="Q697" s="682">
        <v>0</v>
      </c>
      <c r="R697" s="671"/>
      <c r="S697" s="682">
        <v>0</v>
      </c>
      <c r="T697" s="706"/>
      <c r="U697" s="242">
        <v>0</v>
      </c>
    </row>
    <row r="698" spans="1:21" ht="14.4" customHeight="1" x14ac:dyDescent="0.3">
      <c r="A698" s="680">
        <v>10</v>
      </c>
      <c r="B698" s="671" t="s">
        <v>551</v>
      </c>
      <c r="C698" s="671">
        <v>89301102</v>
      </c>
      <c r="D698" s="703" t="s">
        <v>4586</v>
      </c>
      <c r="E698" s="704" t="s">
        <v>2569</v>
      </c>
      <c r="F698" s="671" t="s">
        <v>2515</v>
      </c>
      <c r="G698" s="671" t="s">
        <v>3236</v>
      </c>
      <c r="H698" s="671" t="s">
        <v>550</v>
      </c>
      <c r="I698" s="671" t="s">
        <v>3434</v>
      </c>
      <c r="J698" s="671" t="s">
        <v>3238</v>
      </c>
      <c r="K698" s="671" t="s">
        <v>3435</v>
      </c>
      <c r="L698" s="705">
        <v>616.19000000000005</v>
      </c>
      <c r="M698" s="705">
        <v>2464.7600000000002</v>
      </c>
      <c r="N698" s="671">
        <v>4</v>
      </c>
      <c r="O698" s="706">
        <v>1</v>
      </c>
      <c r="P698" s="705"/>
      <c r="Q698" s="682">
        <v>0</v>
      </c>
      <c r="R698" s="671"/>
      <c r="S698" s="682">
        <v>0</v>
      </c>
      <c r="T698" s="706"/>
      <c r="U698" s="242">
        <v>0</v>
      </c>
    </row>
    <row r="699" spans="1:21" ht="14.4" customHeight="1" x14ac:dyDescent="0.3">
      <c r="A699" s="680">
        <v>10</v>
      </c>
      <c r="B699" s="671" t="s">
        <v>551</v>
      </c>
      <c r="C699" s="671">
        <v>89301102</v>
      </c>
      <c r="D699" s="703" t="s">
        <v>4586</v>
      </c>
      <c r="E699" s="704" t="s">
        <v>2569</v>
      </c>
      <c r="F699" s="671" t="s">
        <v>2515</v>
      </c>
      <c r="G699" s="671" t="s">
        <v>3236</v>
      </c>
      <c r="H699" s="671" t="s">
        <v>550</v>
      </c>
      <c r="I699" s="671" t="s">
        <v>3436</v>
      </c>
      <c r="J699" s="671" t="s">
        <v>3238</v>
      </c>
      <c r="K699" s="671" t="s">
        <v>3437</v>
      </c>
      <c r="L699" s="705">
        <v>0</v>
      </c>
      <c r="M699" s="705">
        <v>0</v>
      </c>
      <c r="N699" s="671">
        <v>10</v>
      </c>
      <c r="O699" s="706">
        <v>1</v>
      </c>
      <c r="P699" s="705"/>
      <c r="Q699" s="682"/>
      <c r="R699" s="671"/>
      <c r="S699" s="682">
        <v>0</v>
      </c>
      <c r="T699" s="706"/>
      <c r="U699" s="242">
        <v>0</v>
      </c>
    </row>
    <row r="700" spans="1:21" ht="14.4" customHeight="1" x14ac:dyDescent="0.3">
      <c r="A700" s="680">
        <v>10</v>
      </c>
      <c r="B700" s="671" t="s">
        <v>551</v>
      </c>
      <c r="C700" s="671">
        <v>89301102</v>
      </c>
      <c r="D700" s="703" t="s">
        <v>4586</v>
      </c>
      <c r="E700" s="704" t="s">
        <v>2569</v>
      </c>
      <c r="F700" s="671" t="s">
        <v>2515</v>
      </c>
      <c r="G700" s="671" t="s">
        <v>3438</v>
      </c>
      <c r="H700" s="671" t="s">
        <v>550</v>
      </c>
      <c r="I700" s="671" t="s">
        <v>3439</v>
      </c>
      <c r="J700" s="671" t="s">
        <v>3440</v>
      </c>
      <c r="K700" s="671" t="s">
        <v>3274</v>
      </c>
      <c r="L700" s="705">
        <v>0</v>
      </c>
      <c r="M700" s="705">
        <v>0</v>
      </c>
      <c r="N700" s="671">
        <v>1</v>
      </c>
      <c r="O700" s="706">
        <v>0.5</v>
      </c>
      <c r="P700" s="705">
        <v>0</v>
      </c>
      <c r="Q700" s="682"/>
      <c r="R700" s="671">
        <v>1</v>
      </c>
      <c r="S700" s="682">
        <v>1</v>
      </c>
      <c r="T700" s="706">
        <v>0.5</v>
      </c>
      <c r="U700" s="242">
        <v>1</v>
      </c>
    </row>
    <row r="701" spans="1:21" ht="14.4" customHeight="1" x14ac:dyDescent="0.3">
      <c r="A701" s="680">
        <v>10</v>
      </c>
      <c r="B701" s="671" t="s">
        <v>551</v>
      </c>
      <c r="C701" s="671">
        <v>89301102</v>
      </c>
      <c r="D701" s="703" t="s">
        <v>4586</v>
      </c>
      <c r="E701" s="704" t="s">
        <v>2569</v>
      </c>
      <c r="F701" s="671" t="s">
        <v>2515</v>
      </c>
      <c r="G701" s="671" t="s">
        <v>3441</v>
      </c>
      <c r="H701" s="671" t="s">
        <v>550</v>
      </c>
      <c r="I701" s="671" t="s">
        <v>3442</v>
      </c>
      <c r="J701" s="671" t="s">
        <v>3443</v>
      </c>
      <c r="K701" s="671" t="s">
        <v>3444</v>
      </c>
      <c r="L701" s="705">
        <v>0</v>
      </c>
      <c r="M701" s="705">
        <v>0</v>
      </c>
      <c r="N701" s="671">
        <v>1</v>
      </c>
      <c r="O701" s="706">
        <v>0.5</v>
      </c>
      <c r="P701" s="705"/>
      <c r="Q701" s="682"/>
      <c r="R701" s="671"/>
      <c r="S701" s="682">
        <v>0</v>
      </c>
      <c r="T701" s="706"/>
      <c r="U701" s="242">
        <v>0</v>
      </c>
    </row>
    <row r="702" spans="1:21" ht="14.4" customHeight="1" x14ac:dyDescent="0.3">
      <c r="A702" s="680">
        <v>10</v>
      </c>
      <c r="B702" s="671" t="s">
        <v>551</v>
      </c>
      <c r="C702" s="671">
        <v>89301102</v>
      </c>
      <c r="D702" s="703" t="s">
        <v>4586</v>
      </c>
      <c r="E702" s="704" t="s">
        <v>2569</v>
      </c>
      <c r="F702" s="671" t="s">
        <v>2517</v>
      </c>
      <c r="G702" s="671" t="s">
        <v>3445</v>
      </c>
      <c r="H702" s="671" t="s">
        <v>550</v>
      </c>
      <c r="I702" s="671" t="s">
        <v>3446</v>
      </c>
      <c r="J702" s="671" t="s">
        <v>3447</v>
      </c>
      <c r="K702" s="671" t="s">
        <v>3448</v>
      </c>
      <c r="L702" s="705">
        <v>579</v>
      </c>
      <c r="M702" s="705">
        <v>579</v>
      </c>
      <c r="N702" s="671">
        <v>1</v>
      </c>
      <c r="O702" s="706">
        <v>1</v>
      </c>
      <c r="P702" s="705">
        <v>579</v>
      </c>
      <c r="Q702" s="682">
        <v>1</v>
      </c>
      <c r="R702" s="671">
        <v>1</v>
      </c>
      <c r="S702" s="682">
        <v>1</v>
      </c>
      <c r="T702" s="706">
        <v>1</v>
      </c>
      <c r="U702" s="242">
        <v>1</v>
      </c>
    </row>
    <row r="703" spans="1:21" ht="14.4" customHeight="1" x14ac:dyDescent="0.3">
      <c r="A703" s="680">
        <v>10</v>
      </c>
      <c r="B703" s="671" t="s">
        <v>551</v>
      </c>
      <c r="C703" s="671">
        <v>89301102</v>
      </c>
      <c r="D703" s="703" t="s">
        <v>4586</v>
      </c>
      <c r="E703" s="704" t="s">
        <v>2569</v>
      </c>
      <c r="F703" s="671" t="s">
        <v>2517</v>
      </c>
      <c r="G703" s="671" t="s">
        <v>3445</v>
      </c>
      <c r="H703" s="671" t="s">
        <v>550</v>
      </c>
      <c r="I703" s="671" t="s">
        <v>3449</v>
      </c>
      <c r="J703" s="671" t="s">
        <v>3450</v>
      </c>
      <c r="K703" s="671" t="s">
        <v>3451</v>
      </c>
      <c r="L703" s="705">
        <v>5343.9</v>
      </c>
      <c r="M703" s="705">
        <v>5343.9</v>
      </c>
      <c r="N703" s="671">
        <v>1</v>
      </c>
      <c r="O703" s="706">
        <v>1</v>
      </c>
      <c r="P703" s="705">
        <v>5343.9</v>
      </c>
      <c r="Q703" s="682">
        <v>1</v>
      </c>
      <c r="R703" s="671">
        <v>1</v>
      </c>
      <c r="S703" s="682">
        <v>1</v>
      </c>
      <c r="T703" s="706">
        <v>1</v>
      </c>
      <c r="U703" s="242">
        <v>1</v>
      </c>
    </row>
    <row r="704" spans="1:21" ht="14.4" customHeight="1" x14ac:dyDescent="0.3">
      <c r="A704" s="680">
        <v>10</v>
      </c>
      <c r="B704" s="671" t="s">
        <v>551</v>
      </c>
      <c r="C704" s="671">
        <v>89301102</v>
      </c>
      <c r="D704" s="703" t="s">
        <v>4586</v>
      </c>
      <c r="E704" s="704" t="s">
        <v>2570</v>
      </c>
      <c r="F704" s="671" t="s">
        <v>2515</v>
      </c>
      <c r="G704" s="671" t="s">
        <v>2660</v>
      </c>
      <c r="H704" s="671" t="s">
        <v>550</v>
      </c>
      <c r="I704" s="671" t="s">
        <v>878</v>
      </c>
      <c r="J704" s="671" t="s">
        <v>879</v>
      </c>
      <c r="K704" s="671" t="s">
        <v>2661</v>
      </c>
      <c r="L704" s="705">
        <v>38.65</v>
      </c>
      <c r="M704" s="705">
        <v>38.65</v>
      </c>
      <c r="N704" s="671">
        <v>1</v>
      </c>
      <c r="O704" s="706">
        <v>0.5</v>
      </c>
      <c r="P704" s="705"/>
      <c r="Q704" s="682">
        <v>0</v>
      </c>
      <c r="R704" s="671"/>
      <c r="S704" s="682">
        <v>0</v>
      </c>
      <c r="T704" s="706"/>
      <c r="U704" s="242">
        <v>0</v>
      </c>
    </row>
    <row r="705" spans="1:21" ht="14.4" customHeight="1" x14ac:dyDescent="0.3">
      <c r="A705" s="680">
        <v>10</v>
      </c>
      <c r="B705" s="671" t="s">
        <v>551</v>
      </c>
      <c r="C705" s="671">
        <v>89301102</v>
      </c>
      <c r="D705" s="703" t="s">
        <v>4586</v>
      </c>
      <c r="E705" s="704" t="s">
        <v>2570</v>
      </c>
      <c r="F705" s="671" t="s">
        <v>2515</v>
      </c>
      <c r="G705" s="671" t="s">
        <v>2895</v>
      </c>
      <c r="H705" s="671" t="s">
        <v>550</v>
      </c>
      <c r="I705" s="671" t="s">
        <v>3403</v>
      </c>
      <c r="J705" s="671" t="s">
        <v>1751</v>
      </c>
      <c r="K705" s="671" t="s">
        <v>3404</v>
      </c>
      <c r="L705" s="705">
        <v>224.25</v>
      </c>
      <c r="M705" s="705">
        <v>448.5</v>
      </c>
      <c r="N705" s="671">
        <v>2</v>
      </c>
      <c r="O705" s="706">
        <v>0.5</v>
      </c>
      <c r="P705" s="705"/>
      <c r="Q705" s="682">
        <v>0</v>
      </c>
      <c r="R705" s="671"/>
      <c r="S705" s="682">
        <v>0</v>
      </c>
      <c r="T705" s="706"/>
      <c r="U705" s="242">
        <v>0</v>
      </c>
    </row>
    <row r="706" spans="1:21" ht="14.4" customHeight="1" x14ac:dyDescent="0.3">
      <c r="A706" s="680">
        <v>10</v>
      </c>
      <c r="B706" s="671" t="s">
        <v>551</v>
      </c>
      <c r="C706" s="671">
        <v>89301102</v>
      </c>
      <c r="D706" s="703" t="s">
        <v>4586</v>
      </c>
      <c r="E706" s="704" t="s">
        <v>2573</v>
      </c>
      <c r="F706" s="671" t="s">
        <v>2515</v>
      </c>
      <c r="G706" s="671" t="s">
        <v>3452</v>
      </c>
      <c r="H706" s="671" t="s">
        <v>550</v>
      </c>
      <c r="I706" s="671" t="s">
        <v>3453</v>
      </c>
      <c r="J706" s="671" t="s">
        <v>3454</v>
      </c>
      <c r="K706" s="671" t="s">
        <v>3455</v>
      </c>
      <c r="L706" s="705">
        <v>0</v>
      </c>
      <c r="M706" s="705">
        <v>0</v>
      </c>
      <c r="N706" s="671">
        <v>1</v>
      </c>
      <c r="O706" s="706">
        <v>1</v>
      </c>
      <c r="P706" s="705"/>
      <c r="Q706" s="682"/>
      <c r="R706" s="671"/>
      <c r="S706" s="682">
        <v>0</v>
      </c>
      <c r="T706" s="706"/>
      <c r="U706" s="242">
        <v>0</v>
      </c>
    </row>
    <row r="707" spans="1:21" ht="14.4" customHeight="1" x14ac:dyDescent="0.3">
      <c r="A707" s="680">
        <v>10</v>
      </c>
      <c r="B707" s="671" t="s">
        <v>551</v>
      </c>
      <c r="C707" s="671">
        <v>89301102</v>
      </c>
      <c r="D707" s="703" t="s">
        <v>4586</v>
      </c>
      <c r="E707" s="704" t="s">
        <v>2573</v>
      </c>
      <c r="F707" s="671" t="s">
        <v>2515</v>
      </c>
      <c r="G707" s="671" t="s">
        <v>3103</v>
      </c>
      <c r="H707" s="671" t="s">
        <v>550</v>
      </c>
      <c r="I707" s="671" t="s">
        <v>1269</v>
      </c>
      <c r="J707" s="671" t="s">
        <v>1333</v>
      </c>
      <c r="K707" s="671" t="s">
        <v>3456</v>
      </c>
      <c r="L707" s="705">
        <v>0</v>
      </c>
      <c r="M707" s="705">
        <v>0</v>
      </c>
      <c r="N707" s="671">
        <v>2</v>
      </c>
      <c r="O707" s="706">
        <v>2</v>
      </c>
      <c r="P707" s="705"/>
      <c r="Q707" s="682"/>
      <c r="R707" s="671"/>
      <c r="S707" s="682">
        <v>0</v>
      </c>
      <c r="T707" s="706"/>
      <c r="U707" s="242">
        <v>0</v>
      </c>
    </row>
    <row r="708" spans="1:21" ht="14.4" customHeight="1" x14ac:dyDescent="0.3">
      <c r="A708" s="680">
        <v>10</v>
      </c>
      <c r="B708" s="671" t="s">
        <v>551</v>
      </c>
      <c r="C708" s="671">
        <v>89301102</v>
      </c>
      <c r="D708" s="703" t="s">
        <v>4586</v>
      </c>
      <c r="E708" s="704" t="s">
        <v>2573</v>
      </c>
      <c r="F708" s="671" t="s">
        <v>2515</v>
      </c>
      <c r="G708" s="671" t="s">
        <v>3156</v>
      </c>
      <c r="H708" s="671" t="s">
        <v>550</v>
      </c>
      <c r="I708" s="671" t="s">
        <v>3157</v>
      </c>
      <c r="J708" s="671" t="s">
        <v>3158</v>
      </c>
      <c r="K708" s="671" t="s">
        <v>3159</v>
      </c>
      <c r="L708" s="705">
        <v>0</v>
      </c>
      <c r="M708" s="705">
        <v>0</v>
      </c>
      <c r="N708" s="671">
        <v>1</v>
      </c>
      <c r="O708" s="706">
        <v>1</v>
      </c>
      <c r="P708" s="705"/>
      <c r="Q708" s="682"/>
      <c r="R708" s="671"/>
      <c r="S708" s="682">
        <v>0</v>
      </c>
      <c r="T708" s="706"/>
      <c r="U708" s="242">
        <v>0</v>
      </c>
    </row>
    <row r="709" spans="1:21" ht="14.4" customHeight="1" x14ac:dyDescent="0.3">
      <c r="A709" s="680">
        <v>10</v>
      </c>
      <c r="B709" s="671" t="s">
        <v>551</v>
      </c>
      <c r="C709" s="671">
        <v>89301102</v>
      </c>
      <c r="D709" s="703" t="s">
        <v>4586</v>
      </c>
      <c r="E709" s="704" t="s">
        <v>2574</v>
      </c>
      <c r="F709" s="671" t="s">
        <v>2515</v>
      </c>
      <c r="G709" s="671" t="s">
        <v>2855</v>
      </c>
      <c r="H709" s="671" t="s">
        <v>817</v>
      </c>
      <c r="I709" s="671" t="s">
        <v>938</v>
      </c>
      <c r="J709" s="671" t="s">
        <v>939</v>
      </c>
      <c r="K709" s="671" t="s">
        <v>2422</v>
      </c>
      <c r="L709" s="705">
        <v>46.05</v>
      </c>
      <c r="M709" s="705">
        <v>46.05</v>
      </c>
      <c r="N709" s="671">
        <v>1</v>
      </c>
      <c r="O709" s="706">
        <v>1</v>
      </c>
      <c r="P709" s="705">
        <v>46.05</v>
      </c>
      <c r="Q709" s="682">
        <v>1</v>
      </c>
      <c r="R709" s="671">
        <v>1</v>
      </c>
      <c r="S709" s="682">
        <v>1</v>
      </c>
      <c r="T709" s="706">
        <v>1</v>
      </c>
      <c r="U709" s="242">
        <v>1</v>
      </c>
    </row>
    <row r="710" spans="1:21" ht="14.4" customHeight="1" x14ac:dyDescent="0.3">
      <c r="A710" s="680">
        <v>10</v>
      </c>
      <c r="B710" s="671" t="s">
        <v>551</v>
      </c>
      <c r="C710" s="671">
        <v>89301102</v>
      </c>
      <c r="D710" s="703" t="s">
        <v>4586</v>
      </c>
      <c r="E710" s="704" t="s">
        <v>2574</v>
      </c>
      <c r="F710" s="671" t="s">
        <v>2515</v>
      </c>
      <c r="G710" s="671" t="s">
        <v>2855</v>
      </c>
      <c r="H710" s="671" t="s">
        <v>817</v>
      </c>
      <c r="I710" s="671" t="s">
        <v>1515</v>
      </c>
      <c r="J710" s="671" t="s">
        <v>1516</v>
      </c>
      <c r="K710" s="671" t="s">
        <v>2456</v>
      </c>
      <c r="L710" s="705">
        <v>138.16</v>
      </c>
      <c r="M710" s="705">
        <v>276.32</v>
      </c>
      <c r="N710" s="671">
        <v>2</v>
      </c>
      <c r="O710" s="706">
        <v>1</v>
      </c>
      <c r="P710" s="705">
        <v>276.32</v>
      </c>
      <c r="Q710" s="682">
        <v>1</v>
      </c>
      <c r="R710" s="671">
        <v>2</v>
      </c>
      <c r="S710" s="682">
        <v>1</v>
      </c>
      <c r="T710" s="706">
        <v>1</v>
      </c>
      <c r="U710" s="242">
        <v>1</v>
      </c>
    </row>
    <row r="711" spans="1:21" ht="14.4" customHeight="1" x14ac:dyDescent="0.3">
      <c r="A711" s="680">
        <v>10</v>
      </c>
      <c r="B711" s="671" t="s">
        <v>551</v>
      </c>
      <c r="C711" s="671">
        <v>89301102</v>
      </c>
      <c r="D711" s="703" t="s">
        <v>4586</v>
      </c>
      <c r="E711" s="704" t="s">
        <v>2574</v>
      </c>
      <c r="F711" s="671" t="s">
        <v>2515</v>
      </c>
      <c r="G711" s="671" t="s">
        <v>2643</v>
      </c>
      <c r="H711" s="671" t="s">
        <v>550</v>
      </c>
      <c r="I711" s="671" t="s">
        <v>900</v>
      </c>
      <c r="J711" s="671" t="s">
        <v>2644</v>
      </c>
      <c r="K711" s="671" t="s">
        <v>2645</v>
      </c>
      <c r="L711" s="705">
        <v>41.07</v>
      </c>
      <c r="M711" s="705">
        <v>41.07</v>
      </c>
      <c r="N711" s="671">
        <v>1</v>
      </c>
      <c r="O711" s="706">
        <v>1</v>
      </c>
      <c r="P711" s="705"/>
      <c r="Q711" s="682">
        <v>0</v>
      </c>
      <c r="R711" s="671"/>
      <c r="S711" s="682">
        <v>0</v>
      </c>
      <c r="T711" s="706"/>
      <c r="U711" s="242">
        <v>0</v>
      </c>
    </row>
    <row r="712" spans="1:21" ht="14.4" customHeight="1" x14ac:dyDescent="0.3">
      <c r="A712" s="680">
        <v>10</v>
      </c>
      <c r="B712" s="671" t="s">
        <v>551</v>
      </c>
      <c r="C712" s="671">
        <v>89301102</v>
      </c>
      <c r="D712" s="703" t="s">
        <v>4586</v>
      </c>
      <c r="E712" s="704" t="s">
        <v>2574</v>
      </c>
      <c r="F712" s="671" t="s">
        <v>2515</v>
      </c>
      <c r="G712" s="671" t="s">
        <v>2947</v>
      </c>
      <c r="H712" s="671" t="s">
        <v>817</v>
      </c>
      <c r="I712" s="671" t="s">
        <v>2327</v>
      </c>
      <c r="J712" s="671" t="s">
        <v>2428</v>
      </c>
      <c r="K712" s="671" t="s">
        <v>2489</v>
      </c>
      <c r="L712" s="705">
        <v>41.3</v>
      </c>
      <c r="M712" s="705">
        <v>41.3</v>
      </c>
      <c r="N712" s="671">
        <v>1</v>
      </c>
      <c r="O712" s="706">
        <v>1</v>
      </c>
      <c r="P712" s="705">
        <v>41.3</v>
      </c>
      <c r="Q712" s="682">
        <v>1</v>
      </c>
      <c r="R712" s="671">
        <v>1</v>
      </c>
      <c r="S712" s="682">
        <v>1</v>
      </c>
      <c r="T712" s="706">
        <v>1</v>
      </c>
      <c r="U712" s="242">
        <v>1</v>
      </c>
    </row>
    <row r="713" spans="1:21" ht="14.4" customHeight="1" x14ac:dyDescent="0.3">
      <c r="A713" s="680">
        <v>10</v>
      </c>
      <c r="B713" s="671" t="s">
        <v>551</v>
      </c>
      <c r="C713" s="671">
        <v>89301102</v>
      </c>
      <c r="D713" s="703" t="s">
        <v>4586</v>
      </c>
      <c r="E713" s="704" t="s">
        <v>2574</v>
      </c>
      <c r="F713" s="671" t="s">
        <v>2515</v>
      </c>
      <c r="G713" s="671" t="s">
        <v>2947</v>
      </c>
      <c r="H713" s="671" t="s">
        <v>817</v>
      </c>
      <c r="I713" s="671" t="s">
        <v>942</v>
      </c>
      <c r="J713" s="671" t="s">
        <v>2428</v>
      </c>
      <c r="K713" s="671" t="s">
        <v>1360</v>
      </c>
      <c r="L713" s="705">
        <v>68.83</v>
      </c>
      <c r="M713" s="705">
        <v>68.83</v>
      </c>
      <c r="N713" s="671">
        <v>1</v>
      </c>
      <c r="O713" s="706">
        <v>1</v>
      </c>
      <c r="P713" s="705">
        <v>68.83</v>
      </c>
      <c r="Q713" s="682">
        <v>1</v>
      </c>
      <c r="R713" s="671">
        <v>1</v>
      </c>
      <c r="S713" s="682">
        <v>1</v>
      </c>
      <c r="T713" s="706">
        <v>1</v>
      </c>
      <c r="U713" s="242">
        <v>1</v>
      </c>
    </row>
    <row r="714" spans="1:21" ht="14.4" customHeight="1" x14ac:dyDescent="0.3">
      <c r="A714" s="680">
        <v>10</v>
      </c>
      <c r="B714" s="671" t="s">
        <v>551</v>
      </c>
      <c r="C714" s="671">
        <v>89301102</v>
      </c>
      <c r="D714" s="703" t="s">
        <v>4586</v>
      </c>
      <c r="E714" s="704" t="s">
        <v>2575</v>
      </c>
      <c r="F714" s="671" t="s">
        <v>2515</v>
      </c>
      <c r="G714" s="671" t="s">
        <v>2949</v>
      </c>
      <c r="H714" s="671" t="s">
        <v>550</v>
      </c>
      <c r="I714" s="671" t="s">
        <v>2950</v>
      </c>
      <c r="J714" s="671" t="s">
        <v>2951</v>
      </c>
      <c r="K714" s="671" t="s">
        <v>2952</v>
      </c>
      <c r="L714" s="705">
        <v>0</v>
      </c>
      <c r="M714" s="705">
        <v>0</v>
      </c>
      <c r="N714" s="671">
        <v>1</v>
      </c>
      <c r="O714" s="706">
        <v>1</v>
      </c>
      <c r="P714" s="705"/>
      <c r="Q714" s="682"/>
      <c r="R714" s="671"/>
      <c r="S714" s="682">
        <v>0</v>
      </c>
      <c r="T714" s="706"/>
      <c r="U714" s="242">
        <v>0</v>
      </c>
    </row>
    <row r="715" spans="1:21" ht="14.4" customHeight="1" x14ac:dyDescent="0.3">
      <c r="A715" s="680">
        <v>10</v>
      </c>
      <c r="B715" s="671" t="s">
        <v>551</v>
      </c>
      <c r="C715" s="671">
        <v>89301102</v>
      </c>
      <c r="D715" s="703" t="s">
        <v>4586</v>
      </c>
      <c r="E715" s="704" t="s">
        <v>2575</v>
      </c>
      <c r="F715" s="671" t="s">
        <v>2516</v>
      </c>
      <c r="G715" s="671" t="s">
        <v>2622</v>
      </c>
      <c r="H715" s="671" t="s">
        <v>550</v>
      </c>
      <c r="I715" s="671" t="s">
        <v>730</v>
      </c>
      <c r="J715" s="671" t="s">
        <v>2623</v>
      </c>
      <c r="K715" s="671"/>
      <c r="L715" s="705">
        <v>0</v>
      </c>
      <c r="M715" s="705">
        <v>0</v>
      </c>
      <c r="N715" s="671">
        <v>1</v>
      </c>
      <c r="O715" s="706">
        <v>1</v>
      </c>
      <c r="P715" s="705"/>
      <c r="Q715" s="682"/>
      <c r="R715" s="671"/>
      <c r="S715" s="682">
        <v>0</v>
      </c>
      <c r="T715" s="706"/>
      <c r="U715" s="242">
        <v>0</v>
      </c>
    </row>
    <row r="716" spans="1:21" ht="14.4" customHeight="1" x14ac:dyDescent="0.3">
      <c r="A716" s="680">
        <v>10</v>
      </c>
      <c r="B716" s="671" t="s">
        <v>551</v>
      </c>
      <c r="C716" s="671">
        <v>89301102</v>
      </c>
      <c r="D716" s="703" t="s">
        <v>4586</v>
      </c>
      <c r="E716" s="704" t="s">
        <v>2576</v>
      </c>
      <c r="F716" s="671" t="s">
        <v>2515</v>
      </c>
      <c r="G716" s="671" t="s">
        <v>3381</v>
      </c>
      <c r="H716" s="671" t="s">
        <v>550</v>
      </c>
      <c r="I716" s="671" t="s">
        <v>3382</v>
      </c>
      <c r="J716" s="671" t="s">
        <v>3383</v>
      </c>
      <c r="K716" s="671" t="s">
        <v>3113</v>
      </c>
      <c r="L716" s="705">
        <v>61.85</v>
      </c>
      <c r="M716" s="705">
        <v>61.85</v>
      </c>
      <c r="N716" s="671">
        <v>1</v>
      </c>
      <c r="O716" s="706">
        <v>1</v>
      </c>
      <c r="P716" s="705"/>
      <c r="Q716" s="682">
        <v>0</v>
      </c>
      <c r="R716" s="671"/>
      <c r="S716" s="682">
        <v>0</v>
      </c>
      <c r="T716" s="706"/>
      <c r="U716" s="242">
        <v>0</v>
      </c>
    </row>
    <row r="717" spans="1:21" ht="14.4" customHeight="1" x14ac:dyDescent="0.3">
      <c r="A717" s="680">
        <v>10</v>
      </c>
      <c r="B717" s="671" t="s">
        <v>551</v>
      </c>
      <c r="C717" s="671">
        <v>89301102</v>
      </c>
      <c r="D717" s="703" t="s">
        <v>4586</v>
      </c>
      <c r="E717" s="704" t="s">
        <v>2576</v>
      </c>
      <c r="F717" s="671" t="s">
        <v>2515</v>
      </c>
      <c r="G717" s="671" t="s">
        <v>2827</v>
      </c>
      <c r="H717" s="671" t="s">
        <v>817</v>
      </c>
      <c r="I717" s="671" t="s">
        <v>827</v>
      </c>
      <c r="J717" s="671" t="s">
        <v>828</v>
      </c>
      <c r="K717" s="671" t="s">
        <v>2434</v>
      </c>
      <c r="L717" s="705">
        <v>0</v>
      </c>
      <c r="M717" s="705">
        <v>0</v>
      </c>
      <c r="N717" s="671">
        <v>1</v>
      </c>
      <c r="O717" s="706">
        <v>1</v>
      </c>
      <c r="P717" s="705">
        <v>0</v>
      </c>
      <c r="Q717" s="682"/>
      <c r="R717" s="671">
        <v>1</v>
      </c>
      <c r="S717" s="682">
        <v>1</v>
      </c>
      <c r="T717" s="706">
        <v>1</v>
      </c>
      <c r="U717" s="242">
        <v>1</v>
      </c>
    </row>
    <row r="718" spans="1:21" ht="14.4" customHeight="1" x14ac:dyDescent="0.3">
      <c r="A718" s="680">
        <v>10</v>
      </c>
      <c r="B718" s="671" t="s">
        <v>551</v>
      </c>
      <c r="C718" s="671">
        <v>89301102</v>
      </c>
      <c r="D718" s="703" t="s">
        <v>4586</v>
      </c>
      <c r="E718" s="704" t="s">
        <v>2576</v>
      </c>
      <c r="F718" s="671" t="s">
        <v>2515</v>
      </c>
      <c r="G718" s="671" t="s">
        <v>2716</v>
      </c>
      <c r="H718" s="671" t="s">
        <v>550</v>
      </c>
      <c r="I718" s="671" t="s">
        <v>2717</v>
      </c>
      <c r="J718" s="671" t="s">
        <v>2718</v>
      </c>
      <c r="K718" s="671" t="s">
        <v>2719</v>
      </c>
      <c r="L718" s="705">
        <v>163.9</v>
      </c>
      <c r="M718" s="705">
        <v>163.9</v>
      </c>
      <c r="N718" s="671">
        <v>1</v>
      </c>
      <c r="O718" s="706">
        <v>1</v>
      </c>
      <c r="P718" s="705"/>
      <c r="Q718" s="682">
        <v>0</v>
      </c>
      <c r="R718" s="671"/>
      <c r="S718" s="682">
        <v>0</v>
      </c>
      <c r="T718" s="706"/>
      <c r="U718" s="242">
        <v>0</v>
      </c>
    </row>
    <row r="719" spans="1:21" ht="14.4" customHeight="1" x14ac:dyDescent="0.3">
      <c r="A719" s="680">
        <v>10</v>
      </c>
      <c r="B719" s="671" t="s">
        <v>551</v>
      </c>
      <c r="C719" s="671">
        <v>89301102</v>
      </c>
      <c r="D719" s="703" t="s">
        <v>4586</v>
      </c>
      <c r="E719" s="704" t="s">
        <v>2576</v>
      </c>
      <c r="F719" s="671" t="s">
        <v>2515</v>
      </c>
      <c r="G719" s="671" t="s">
        <v>3028</v>
      </c>
      <c r="H719" s="671" t="s">
        <v>550</v>
      </c>
      <c r="I719" s="671" t="s">
        <v>1587</v>
      </c>
      <c r="J719" s="671" t="s">
        <v>1588</v>
      </c>
      <c r="K719" s="671" t="s">
        <v>3029</v>
      </c>
      <c r="L719" s="705">
        <v>0</v>
      </c>
      <c r="M719" s="705">
        <v>0</v>
      </c>
      <c r="N719" s="671">
        <v>1</v>
      </c>
      <c r="O719" s="706">
        <v>1</v>
      </c>
      <c r="P719" s="705"/>
      <c r="Q719" s="682"/>
      <c r="R719" s="671"/>
      <c r="S719" s="682">
        <v>0</v>
      </c>
      <c r="T719" s="706"/>
      <c r="U719" s="242">
        <v>0</v>
      </c>
    </row>
    <row r="720" spans="1:21" ht="14.4" customHeight="1" x14ac:dyDescent="0.3">
      <c r="A720" s="680">
        <v>10</v>
      </c>
      <c r="B720" s="671" t="s">
        <v>551</v>
      </c>
      <c r="C720" s="671">
        <v>89301102</v>
      </c>
      <c r="D720" s="703" t="s">
        <v>4586</v>
      </c>
      <c r="E720" s="704" t="s">
        <v>2576</v>
      </c>
      <c r="F720" s="671" t="s">
        <v>2515</v>
      </c>
      <c r="G720" s="671" t="s">
        <v>2947</v>
      </c>
      <c r="H720" s="671" t="s">
        <v>817</v>
      </c>
      <c r="I720" s="671" t="s">
        <v>2042</v>
      </c>
      <c r="J720" s="671" t="s">
        <v>2459</v>
      </c>
      <c r="K720" s="671" t="s">
        <v>2489</v>
      </c>
      <c r="L720" s="705">
        <v>82.59</v>
      </c>
      <c r="M720" s="705">
        <v>82.59</v>
      </c>
      <c r="N720" s="671">
        <v>1</v>
      </c>
      <c r="O720" s="706">
        <v>1</v>
      </c>
      <c r="P720" s="705"/>
      <c r="Q720" s="682">
        <v>0</v>
      </c>
      <c r="R720" s="671"/>
      <c r="S720" s="682">
        <v>0</v>
      </c>
      <c r="T720" s="706"/>
      <c r="U720" s="242">
        <v>0</v>
      </c>
    </row>
    <row r="721" spans="1:21" ht="14.4" customHeight="1" x14ac:dyDescent="0.3">
      <c r="A721" s="680">
        <v>10</v>
      </c>
      <c r="B721" s="671" t="s">
        <v>551</v>
      </c>
      <c r="C721" s="671">
        <v>89301102</v>
      </c>
      <c r="D721" s="703" t="s">
        <v>4586</v>
      </c>
      <c r="E721" s="704" t="s">
        <v>2576</v>
      </c>
      <c r="F721" s="671" t="s">
        <v>2515</v>
      </c>
      <c r="G721" s="671" t="s">
        <v>2947</v>
      </c>
      <c r="H721" s="671" t="s">
        <v>817</v>
      </c>
      <c r="I721" s="671" t="s">
        <v>1526</v>
      </c>
      <c r="J721" s="671" t="s">
        <v>2459</v>
      </c>
      <c r="K721" s="671" t="s">
        <v>1360</v>
      </c>
      <c r="L721" s="705">
        <v>137.66</v>
      </c>
      <c r="M721" s="705">
        <v>137.66</v>
      </c>
      <c r="N721" s="671">
        <v>1</v>
      </c>
      <c r="O721" s="706">
        <v>1</v>
      </c>
      <c r="P721" s="705"/>
      <c r="Q721" s="682">
        <v>0</v>
      </c>
      <c r="R721" s="671"/>
      <c r="S721" s="682">
        <v>0</v>
      </c>
      <c r="T721" s="706"/>
      <c r="U721" s="242">
        <v>0</v>
      </c>
    </row>
    <row r="722" spans="1:21" ht="14.4" customHeight="1" x14ac:dyDescent="0.3">
      <c r="A722" s="680">
        <v>10</v>
      </c>
      <c r="B722" s="671" t="s">
        <v>551</v>
      </c>
      <c r="C722" s="671">
        <v>89301102</v>
      </c>
      <c r="D722" s="703" t="s">
        <v>4586</v>
      </c>
      <c r="E722" s="704" t="s">
        <v>2576</v>
      </c>
      <c r="F722" s="671" t="s">
        <v>2515</v>
      </c>
      <c r="G722" s="671" t="s">
        <v>2947</v>
      </c>
      <c r="H722" s="671" t="s">
        <v>817</v>
      </c>
      <c r="I722" s="671" t="s">
        <v>2327</v>
      </c>
      <c r="J722" s="671" t="s">
        <v>2428</v>
      </c>
      <c r="K722" s="671" t="s">
        <v>2489</v>
      </c>
      <c r="L722" s="705">
        <v>41.3</v>
      </c>
      <c r="M722" s="705">
        <v>41.3</v>
      </c>
      <c r="N722" s="671">
        <v>1</v>
      </c>
      <c r="O722" s="706">
        <v>1</v>
      </c>
      <c r="P722" s="705"/>
      <c r="Q722" s="682">
        <v>0</v>
      </c>
      <c r="R722" s="671"/>
      <c r="S722" s="682">
        <v>0</v>
      </c>
      <c r="T722" s="706"/>
      <c r="U722" s="242">
        <v>0</v>
      </c>
    </row>
    <row r="723" spans="1:21" ht="14.4" customHeight="1" x14ac:dyDescent="0.3">
      <c r="A723" s="680">
        <v>10</v>
      </c>
      <c r="B723" s="671" t="s">
        <v>551</v>
      </c>
      <c r="C723" s="671">
        <v>89301102</v>
      </c>
      <c r="D723" s="703" t="s">
        <v>4586</v>
      </c>
      <c r="E723" s="704" t="s">
        <v>2576</v>
      </c>
      <c r="F723" s="671" t="s">
        <v>2515</v>
      </c>
      <c r="G723" s="671" t="s">
        <v>3046</v>
      </c>
      <c r="H723" s="671" t="s">
        <v>550</v>
      </c>
      <c r="I723" s="671" t="s">
        <v>3457</v>
      </c>
      <c r="J723" s="671" t="s">
        <v>3048</v>
      </c>
      <c r="K723" s="671" t="s">
        <v>3458</v>
      </c>
      <c r="L723" s="705">
        <v>141.34</v>
      </c>
      <c r="M723" s="705">
        <v>141.34</v>
      </c>
      <c r="N723" s="671">
        <v>1</v>
      </c>
      <c r="O723" s="706"/>
      <c r="P723" s="705"/>
      <c r="Q723" s="682">
        <v>0</v>
      </c>
      <c r="R723" s="671"/>
      <c r="S723" s="682">
        <v>0</v>
      </c>
      <c r="T723" s="706"/>
      <c r="U723" s="242"/>
    </row>
    <row r="724" spans="1:21" ht="14.4" customHeight="1" x14ac:dyDescent="0.3">
      <c r="A724" s="680">
        <v>10</v>
      </c>
      <c r="B724" s="671" t="s">
        <v>551</v>
      </c>
      <c r="C724" s="671">
        <v>89301102</v>
      </c>
      <c r="D724" s="703" t="s">
        <v>4586</v>
      </c>
      <c r="E724" s="704" t="s">
        <v>2576</v>
      </c>
      <c r="F724" s="671" t="s">
        <v>2515</v>
      </c>
      <c r="G724" s="671" t="s">
        <v>3017</v>
      </c>
      <c r="H724" s="671" t="s">
        <v>550</v>
      </c>
      <c r="I724" s="671" t="s">
        <v>3459</v>
      </c>
      <c r="J724" s="671" t="s">
        <v>3460</v>
      </c>
      <c r="K724" s="671" t="s">
        <v>3020</v>
      </c>
      <c r="L724" s="705">
        <v>306.04000000000002</v>
      </c>
      <c r="M724" s="705">
        <v>306.04000000000002</v>
      </c>
      <c r="N724" s="671">
        <v>1</v>
      </c>
      <c r="O724" s="706">
        <v>0.5</v>
      </c>
      <c r="P724" s="705"/>
      <c r="Q724" s="682">
        <v>0</v>
      </c>
      <c r="R724" s="671"/>
      <c r="S724" s="682">
        <v>0</v>
      </c>
      <c r="T724" s="706"/>
      <c r="U724" s="242">
        <v>0</v>
      </c>
    </row>
    <row r="725" spans="1:21" ht="14.4" customHeight="1" x14ac:dyDescent="0.3">
      <c r="A725" s="680">
        <v>10</v>
      </c>
      <c r="B725" s="671" t="s">
        <v>551</v>
      </c>
      <c r="C725" s="671">
        <v>89301102</v>
      </c>
      <c r="D725" s="703" t="s">
        <v>4586</v>
      </c>
      <c r="E725" s="704" t="s">
        <v>2576</v>
      </c>
      <c r="F725" s="671" t="s">
        <v>2515</v>
      </c>
      <c r="G725" s="671" t="s">
        <v>3017</v>
      </c>
      <c r="H725" s="671" t="s">
        <v>550</v>
      </c>
      <c r="I725" s="671" t="s">
        <v>3461</v>
      </c>
      <c r="J725" s="671" t="s">
        <v>3462</v>
      </c>
      <c r="K725" s="671" t="s">
        <v>3027</v>
      </c>
      <c r="L725" s="705">
        <v>612.08000000000004</v>
      </c>
      <c r="M725" s="705">
        <v>612.08000000000004</v>
      </c>
      <c r="N725" s="671">
        <v>1</v>
      </c>
      <c r="O725" s="706">
        <v>0.5</v>
      </c>
      <c r="P725" s="705"/>
      <c r="Q725" s="682">
        <v>0</v>
      </c>
      <c r="R725" s="671"/>
      <c r="S725" s="682">
        <v>0</v>
      </c>
      <c r="T725" s="706"/>
      <c r="U725" s="242">
        <v>0</v>
      </c>
    </row>
    <row r="726" spans="1:21" ht="14.4" customHeight="1" x14ac:dyDescent="0.3">
      <c r="A726" s="680">
        <v>10</v>
      </c>
      <c r="B726" s="671" t="s">
        <v>551</v>
      </c>
      <c r="C726" s="671">
        <v>89301102</v>
      </c>
      <c r="D726" s="703" t="s">
        <v>4586</v>
      </c>
      <c r="E726" s="704" t="s">
        <v>2576</v>
      </c>
      <c r="F726" s="671" t="s">
        <v>2515</v>
      </c>
      <c r="G726" s="671" t="s">
        <v>3005</v>
      </c>
      <c r="H726" s="671" t="s">
        <v>550</v>
      </c>
      <c r="I726" s="671" t="s">
        <v>1475</v>
      </c>
      <c r="J726" s="671" t="s">
        <v>1476</v>
      </c>
      <c r="K726" s="671" t="s">
        <v>3006</v>
      </c>
      <c r="L726" s="705">
        <v>31.54</v>
      </c>
      <c r="M726" s="705">
        <v>31.54</v>
      </c>
      <c r="N726" s="671">
        <v>1</v>
      </c>
      <c r="O726" s="706">
        <v>1</v>
      </c>
      <c r="P726" s="705"/>
      <c r="Q726" s="682">
        <v>0</v>
      </c>
      <c r="R726" s="671"/>
      <c r="S726" s="682">
        <v>0</v>
      </c>
      <c r="T726" s="706"/>
      <c r="U726" s="242">
        <v>0</v>
      </c>
    </row>
    <row r="727" spans="1:21" ht="14.4" customHeight="1" x14ac:dyDescent="0.3">
      <c r="A727" s="680">
        <v>10</v>
      </c>
      <c r="B727" s="671" t="s">
        <v>551</v>
      </c>
      <c r="C727" s="671">
        <v>89301102</v>
      </c>
      <c r="D727" s="703" t="s">
        <v>4586</v>
      </c>
      <c r="E727" s="704" t="s">
        <v>2576</v>
      </c>
      <c r="F727" s="671" t="s">
        <v>2515</v>
      </c>
      <c r="G727" s="671" t="s">
        <v>2968</v>
      </c>
      <c r="H727" s="671" t="s">
        <v>817</v>
      </c>
      <c r="I727" s="671" t="s">
        <v>871</v>
      </c>
      <c r="J727" s="671" t="s">
        <v>872</v>
      </c>
      <c r="K727" s="671" t="s">
        <v>873</v>
      </c>
      <c r="L727" s="705">
        <v>87.87</v>
      </c>
      <c r="M727" s="705">
        <v>966.57</v>
      </c>
      <c r="N727" s="671">
        <v>11</v>
      </c>
      <c r="O727" s="706">
        <v>2</v>
      </c>
      <c r="P727" s="705">
        <v>439.35</v>
      </c>
      <c r="Q727" s="682">
        <v>0.45454545454545453</v>
      </c>
      <c r="R727" s="671">
        <v>5</v>
      </c>
      <c r="S727" s="682">
        <v>0.45454545454545453</v>
      </c>
      <c r="T727" s="706">
        <v>1</v>
      </c>
      <c r="U727" s="242">
        <v>0.5</v>
      </c>
    </row>
    <row r="728" spans="1:21" ht="14.4" customHeight="1" x14ac:dyDescent="0.3">
      <c r="A728" s="680">
        <v>10</v>
      </c>
      <c r="B728" s="671" t="s">
        <v>551</v>
      </c>
      <c r="C728" s="671">
        <v>89301102</v>
      </c>
      <c r="D728" s="703" t="s">
        <v>4586</v>
      </c>
      <c r="E728" s="704" t="s">
        <v>2576</v>
      </c>
      <c r="F728" s="671" t="s">
        <v>2515</v>
      </c>
      <c r="G728" s="671" t="s">
        <v>3463</v>
      </c>
      <c r="H728" s="671" t="s">
        <v>550</v>
      </c>
      <c r="I728" s="671" t="s">
        <v>3464</v>
      </c>
      <c r="J728" s="671" t="s">
        <v>3465</v>
      </c>
      <c r="K728" s="671" t="s">
        <v>3466</v>
      </c>
      <c r="L728" s="705">
        <v>0</v>
      </c>
      <c r="M728" s="705">
        <v>0</v>
      </c>
      <c r="N728" s="671">
        <v>1</v>
      </c>
      <c r="O728" s="706">
        <v>1</v>
      </c>
      <c r="P728" s="705"/>
      <c r="Q728" s="682"/>
      <c r="R728" s="671"/>
      <c r="S728" s="682">
        <v>0</v>
      </c>
      <c r="T728" s="706"/>
      <c r="U728" s="242">
        <v>0</v>
      </c>
    </row>
    <row r="729" spans="1:21" ht="14.4" customHeight="1" x14ac:dyDescent="0.3">
      <c r="A729" s="680">
        <v>10</v>
      </c>
      <c r="B729" s="671" t="s">
        <v>551</v>
      </c>
      <c r="C729" s="671">
        <v>89301102</v>
      </c>
      <c r="D729" s="703" t="s">
        <v>4586</v>
      </c>
      <c r="E729" s="704" t="s">
        <v>2576</v>
      </c>
      <c r="F729" s="671" t="s">
        <v>2516</v>
      </c>
      <c r="G729" s="671" t="s">
        <v>2622</v>
      </c>
      <c r="H729" s="671" t="s">
        <v>550</v>
      </c>
      <c r="I729" s="671" t="s">
        <v>3467</v>
      </c>
      <c r="J729" s="671" t="s">
        <v>2623</v>
      </c>
      <c r="K729" s="671"/>
      <c r="L729" s="705">
        <v>0</v>
      </c>
      <c r="M729" s="705">
        <v>0</v>
      </c>
      <c r="N729" s="671">
        <v>1</v>
      </c>
      <c r="O729" s="706">
        <v>1</v>
      </c>
      <c r="P729" s="705">
        <v>0</v>
      </c>
      <c r="Q729" s="682"/>
      <c r="R729" s="671">
        <v>1</v>
      </c>
      <c r="S729" s="682">
        <v>1</v>
      </c>
      <c r="T729" s="706">
        <v>1</v>
      </c>
      <c r="U729" s="242">
        <v>1</v>
      </c>
    </row>
    <row r="730" spans="1:21" ht="14.4" customHeight="1" x14ac:dyDescent="0.3">
      <c r="A730" s="680">
        <v>10</v>
      </c>
      <c r="B730" s="671" t="s">
        <v>551</v>
      </c>
      <c r="C730" s="671">
        <v>89301102</v>
      </c>
      <c r="D730" s="703" t="s">
        <v>4586</v>
      </c>
      <c r="E730" s="704" t="s">
        <v>2577</v>
      </c>
      <c r="F730" s="671" t="s">
        <v>2515</v>
      </c>
      <c r="G730" s="671" t="s">
        <v>2947</v>
      </c>
      <c r="H730" s="671" t="s">
        <v>817</v>
      </c>
      <c r="I730" s="671" t="s">
        <v>1526</v>
      </c>
      <c r="J730" s="671" t="s">
        <v>2459</v>
      </c>
      <c r="K730" s="671" t="s">
        <v>1360</v>
      </c>
      <c r="L730" s="705">
        <v>137.66</v>
      </c>
      <c r="M730" s="705">
        <v>137.66</v>
      </c>
      <c r="N730" s="671">
        <v>1</v>
      </c>
      <c r="O730" s="706">
        <v>1</v>
      </c>
      <c r="P730" s="705">
        <v>137.66</v>
      </c>
      <c r="Q730" s="682">
        <v>1</v>
      </c>
      <c r="R730" s="671">
        <v>1</v>
      </c>
      <c r="S730" s="682">
        <v>1</v>
      </c>
      <c r="T730" s="706">
        <v>1</v>
      </c>
      <c r="U730" s="242">
        <v>1</v>
      </c>
    </row>
    <row r="731" spans="1:21" ht="14.4" customHeight="1" x14ac:dyDescent="0.3">
      <c r="A731" s="680">
        <v>10</v>
      </c>
      <c r="B731" s="671" t="s">
        <v>551</v>
      </c>
      <c r="C731" s="671">
        <v>89301102</v>
      </c>
      <c r="D731" s="703" t="s">
        <v>4586</v>
      </c>
      <c r="E731" s="704" t="s">
        <v>2577</v>
      </c>
      <c r="F731" s="671" t="s">
        <v>2515</v>
      </c>
      <c r="G731" s="671" t="s">
        <v>2968</v>
      </c>
      <c r="H731" s="671" t="s">
        <v>817</v>
      </c>
      <c r="I731" s="671" t="s">
        <v>1164</v>
      </c>
      <c r="J731" s="671" t="s">
        <v>1165</v>
      </c>
      <c r="K731" s="671" t="s">
        <v>2449</v>
      </c>
      <c r="L731" s="705">
        <v>107.54</v>
      </c>
      <c r="M731" s="705">
        <v>2043.2600000000002</v>
      </c>
      <c r="N731" s="671">
        <v>19</v>
      </c>
      <c r="O731" s="706">
        <v>1</v>
      </c>
      <c r="P731" s="705"/>
      <c r="Q731" s="682">
        <v>0</v>
      </c>
      <c r="R731" s="671"/>
      <c r="S731" s="682">
        <v>0</v>
      </c>
      <c r="T731" s="706"/>
      <c r="U731" s="242">
        <v>0</v>
      </c>
    </row>
    <row r="732" spans="1:21" ht="14.4" customHeight="1" x14ac:dyDescent="0.3">
      <c r="A732" s="680">
        <v>10</v>
      </c>
      <c r="B732" s="671" t="s">
        <v>551</v>
      </c>
      <c r="C732" s="671">
        <v>89301102</v>
      </c>
      <c r="D732" s="703" t="s">
        <v>4586</v>
      </c>
      <c r="E732" s="704" t="s">
        <v>2577</v>
      </c>
      <c r="F732" s="671" t="s">
        <v>2515</v>
      </c>
      <c r="G732" s="671" t="s">
        <v>2873</v>
      </c>
      <c r="H732" s="671" t="s">
        <v>817</v>
      </c>
      <c r="I732" s="671" t="s">
        <v>1454</v>
      </c>
      <c r="J732" s="671" t="s">
        <v>2468</v>
      </c>
      <c r="K732" s="671" t="s">
        <v>2469</v>
      </c>
      <c r="L732" s="705">
        <v>201.75</v>
      </c>
      <c r="M732" s="705">
        <v>403.5</v>
      </c>
      <c r="N732" s="671">
        <v>2</v>
      </c>
      <c r="O732" s="706">
        <v>0.5</v>
      </c>
      <c r="P732" s="705"/>
      <c r="Q732" s="682">
        <v>0</v>
      </c>
      <c r="R732" s="671"/>
      <c r="S732" s="682">
        <v>0</v>
      </c>
      <c r="T732" s="706"/>
      <c r="U732" s="242">
        <v>0</v>
      </c>
    </row>
    <row r="733" spans="1:21" ht="14.4" customHeight="1" x14ac:dyDescent="0.3">
      <c r="A733" s="680">
        <v>10</v>
      </c>
      <c r="B733" s="671" t="s">
        <v>551</v>
      </c>
      <c r="C733" s="671">
        <v>89301102</v>
      </c>
      <c r="D733" s="703" t="s">
        <v>4586</v>
      </c>
      <c r="E733" s="704" t="s">
        <v>2577</v>
      </c>
      <c r="F733" s="671" t="s">
        <v>2515</v>
      </c>
      <c r="G733" s="671" t="s">
        <v>3060</v>
      </c>
      <c r="H733" s="671" t="s">
        <v>817</v>
      </c>
      <c r="I733" s="671" t="s">
        <v>831</v>
      </c>
      <c r="J733" s="671" t="s">
        <v>832</v>
      </c>
      <c r="K733" s="671" t="s">
        <v>833</v>
      </c>
      <c r="L733" s="705">
        <v>974.75</v>
      </c>
      <c r="M733" s="705">
        <v>974.75</v>
      </c>
      <c r="N733" s="671">
        <v>1</v>
      </c>
      <c r="O733" s="706">
        <v>1</v>
      </c>
      <c r="P733" s="705">
        <v>974.75</v>
      </c>
      <c r="Q733" s="682">
        <v>1</v>
      </c>
      <c r="R733" s="671">
        <v>1</v>
      </c>
      <c r="S733" s="682">
        <v>1</v>
      </c>
      <c r="T733" s="706">
        <v>1</v>
      </c>
      <c r="U733" s="242">
        <v>1</v>
      </c>
    </row>
    <row r="734" spans="1:21" ht="14.4" customHeight="1" x14ac:dyDescent="0.3">
      <c r="A734" s="680">
        <v>10</v>
      </c>
      <c r="B734" s="671" t="s">
        <v>551</v>
      </c>
      <c r="C734" s="671">
        <v>89301102</v>
      </c>
      <c r="D734" s="703" t="s">
        <v>4586</v>
      </c>
      <c r="E734" s="704" t="s">
        <v>2577</v>
      </c>
      <c r="F734" s="671" t="s">
        <v>2515</v>
      </c>
      <c r="G734" s="671" t="s">
        <v>3060</v>
      </c>
      <c r="H734" s="671" t="s">
        <v>817</v>
      </c>
      <c r="I734" s="671" t="s">
        <v>3468</v>
      </c>
      <c r="J734" s="671" t="s">
        <v>3469</v>
      </c>
      <c r="K734" s="671" t="s">
        <v>3470</v>
      </c>
      <c r="L734" s="705">
        <v>1309.48</v>
      </c>
      <c r="M734" s="705">
        <v>1309.48</v>
      </c>
      <c r="N734" s="671">
        <v>1</v>
      </c>
      <c r="O734" s="706">
        <v>0.5</v>
      </c>
      <c r="P734" s="705"/>
      <c r="Q734" s="682">
        <v>0</v>
      </c>
      <c r="R734" s="671"/>
      <c r="S734" s="682">
        <v>0</v>
      </c>
      <c r="T734" s="706"/>
      <c r="U734" s="242">
        <v>0</v>
      </c>
    </row>
    <row r="735" spans="1:21" ht="14.4" customHeight="1" x14ac:dyDescent="0.3">
      <c r="A735" s="680">
        <v>10</v>
      </c>
      <c r="B735" s="671" t="s">
        <v>551</v>
      </c>
      <c r="C735" s="671">
        <v>89301102</v>
      </c>
      <c r="D735" s="703" t="s">
        <v>4586</v>
      </c>
      <c r="E735" s="704" t="s">
        <v>2577</v>
      </c>
      <c r="F735" s="671" t="s">
        <v>2517</v>
      </c>
      <c r="G735" s="671" t="s">
        <v>2994</v>
      </c>
      <c r="H735" s="671" t="s">
        <v>550</v>
      </c>
      <c r="I735" s="671" t="s">
        <v>2995</v>
      </c>
      <c r="J735" s="671" t="s">
        <v>2996</v>
      </c>
      <c r="K735" s="671" t="s">
        <v>2997</v>
      </c>
      <c r="L735" s="705">
        <v>500</v>
      </c>
      <c r="M735" s="705">
        <v>500</v>
      </c>
      <c r="N735" s="671">
        <v>1</v>
      </c>
      <c r="O735" s="706">
        <v>1</v>
      </c>
      <c r="P735" s="705"/>
      <c r="Q735" s="682">
        <v>0</v>
      </c>
      <c r="R735" s="671"/>
      <c r="S735" s="682">
        <v>0</v>
      </c>
      <c r="T735" s="706"/>
      <c r="U735" s="242">
        <v>0</v>
      </c>
    </row>
    <row r="736" spans="1:21" ht="14.4" customHeight="1" x14ac:dyDescent="0.3">
      <c r="A736" s="680">
        <v>10</v>
      </c>
      <c r="B736" s="671" t="s">
        <v>551</v>
      </c>
      <c r="C736" s="671">
        <v>89301102</v>
      </c>
      <c r="D736" s="703" t="s">
        <v>4586</v>
      </c>
      <c r="E736" s="704" t="s">
        <v>2578</v>
      </c>
      <c r="F736" s="671" t="s">
        <v>2515</v>
      </c>
      <c r="G736" s="671" t="s">
        <v>3242</v>
      </c>
      <c r="H736" s="671" t="s">
        <v>550</v>
      </c>
      <c r="I736" s="671" t="s">
        <v>982</v>
      </c>
      <c r="J736" s="671" t="s">
        <v>983</v>
      </c>
      <c r="K736" s="671" t="s">
        <v>984</v>
      </c>
      <c r="L736" s="705">
        <v>56.69</v>
      </c>
      <c r="M736" s="705">
        <v>56.69</v>
      </c>
      <c r="N736" s="671">
        <v>1</v>
      </c>
      <c r="O736" s="706">
        <v>1</v>
      </c>
      <c r="P736" s="705"/>
      <c r="Q736" s="682">
        <v>0</v>
      </c>
      <c r="R736" s="671"/>
      <c r="S736" s="682">
        <v>0</v>
      </c>
      <c r="T736" s="706"/>
      <c r="U736" s="242">
        <v>0</v>
      </c>
    </row>
    <row r="737" spans="1:21" ht="14.4" customHeight="1" x14ac:dyDescent="0.3">
      <c r="A737" s="680">
        <v>10</v>
      </c>
      <c r="B737" s="671" t="s">
        <v>551</v>
      </c>
      <c r="C737" s="671">
        <v>89301102</v>
      </c>
      <c r="D737" s="703" t="s">
        <v>4586</v>
      </c>
      <c r="E737" s="704" t="s">
        <v>2580</v>
      </c>
      <c r="F737" s="671" t="s">
        <v>2515</v>
      </c>
      <c r="G737" s="671" t="s">
        <v>2908</v>
      </c>
      <c r="H737" s="671" t="s">
        <v>550</v>
      </c>
      <c r="I737" s="671" t="s">
        <v>2912</v>
      </c>
      <c r="J737" s="671" t="s">
        <v>2913</v>
      </c>
      <c r="K737" s="671" t="s">
        <v>2914</v>
      </c>
      <c r="L737" s="705">
        <v>328.37</v>
      </c>
      <c r="M737" s="705">
        <v>328.37</v>
      </c>
      <c r="N737" s="671">
        <v>1</v>
      </c>
      <c r="O737" s="706">
        <v>0.5</v>
      </c>
      <c r="P737" s="705">
        <v>328.37</v>
      </c>
      <c r="Q737" s="682">
        <v>1</v>
      </c>
      <c r="R737" s="671">
        <v>1</v>
      </c>
      <c r="S737" s="682">
        <v>1</v>
      </c>
      <c r="T737" s="706">
        <v>0.5</v>
      </c>
      <c r="U737" s="242">
        <v>1</v>
      </c>
    </row>
    <row r="738" spans="1:21" ht="14.4" customHeight="1" x14ac:dyDescent="0.3">
      <c r="A738" s="680">
        <v>10</v>
      </c>
      <c r="B738" s="671" t="s">
        <v>551</v>
      </c>
      <c r="C738" s="671">
        <v>89301102</v>
      </c>
      <c r="D738" s="703" t="s">
        <v>4586</v>
      </c>
      <c r="E738" s="704" t="s">
        <v>2580</v>
      </c>
      <c r="F738" s="671" t="s">
        <v>2515</v>
      </c>
      <c r="G738" s="671" t="s">
        <v>2891</v>
      </c>
      <c r="H738" s="671" t="s">
        <v>550</v>
      </c>
      <c r="I738" s="671" t="s">
        <v>3003</v>
      </c>
      <c r="J738" s="671" t="s">
        <v>2893</v>
      </c>
      <c r="K738" s="671" t="s">
        <v>3004</v>
      </c>
      <c r="L738" s="705">
        <v>709.97</v>
      </c>
      <c r="M738" s="705">
        <v>2839.88</v>
      </c>
      <c r="N738" s="671">
        <v>4</v>
      </c>
      <c r="O738" s="706">
        <v>2.5</v>
      </c>
      <c r="P738" s="705">
        <v>2129.91</v>
      </c>
      <c r="Q738" s="682">
        <v>0.74999999999999989</v>
      </c>
      <c r="R738" s="671">
        <v>3</v>
      </c>
      <c r="S738" s="682">
        <v>0.75</v>
      </c>
      <c r="T738" s="706">
        <v>1.5</v>
      </c>
      <c r="U738" s="242">
        <v>0.6</v>
      </c>
    </row>
    <row r="739" spans="1:21" ht="14.4" customHeight="1" x14ac:dyDescent="0.3">
      <c r="A739" s="680">
        <v>10</v>
      </c>
      <c r="B739" s="671" t="s">
        <v>551</v>
      </c>
      <c r="C739" s="671">
        <v>89301102</v>
      </c>
      <c r="D739" s="703" t="s">
        <v>4586</v>
      </c>
      <c r="E739" s="704" t="s">
        <v>2580</v>
      </c>
      <c r="F739" s="671" t="s">
        <v>2515</v>
      </c>
      <c r="G739" s="671" t="s">
        <v>3103</v>
      </c>
      <c r="H739" s="671" t="s">
        <v>550</v>
      </c>
      <c r="I739" s="671" t="s">
        <v>1269</v>
      </c>
      <c r="J739" s="671" t="s">
        <v>1333</v>
      </c>
      <c r="K739" s="671" t="s">
        <v>3456</v>
      </c>
      <c r="L739" s="705">
        <v>0</v>
      </c>
      <c r="M739" s="705">
        <v>0</v>
      </c>
      <c r="N739" s="671">
        <v>1</v>
      </c>
      <c r="O739" s="706">
        <v>0.5</v>
      </c>
      <c r="P739" s="705">
        <v>0</v>
      </c>
      <c r="Q739" s="682"/>
      <c r="R739" s="671">
        <v>1</v>
      </c>
      <c r="S739" s="682">
        <v>1</v>
      </c>
      <c r="T739" s="706">
        <v>0.5</v>
      </c>
      <c r="U739" s="242">
        <v>1</v>
      </c>
    </row>
    <row r="740" spans="1:21" ht="14.4" customHeight="1" x14ac:dyDescent="0.3">
      <c r="A740" s="680">
        <v>10</v>
      </c>
      <c r="B740" s="671" t="s">
        <v>551</v>
      </c>
      <c r="C740" s="671">
        <v>89301102</v>
      </c>
      <c r="D740" s="703" t="s">
        <v>4586</v>
      </c>
      <c r="E740" s="704" t="s">
        <v>2580</v>
      </c>
      <c r="F740" s="671" t="s">
        <v>2515</v>
      </c>
      <c r="G740" s="671" t="s">
        <v>2953</v>
      </c>
      <c r="H740" s="671" t="s">
        <v>550</v>
      </c>
      <c r="I740" s="671" t="s">
        <v>2960</v>
      </c>
      <c r="J740" s="671" t="s">
        <v>2955</v>
      </c>
      <c r="K740" s="671" t="s">
        <v>2956</v>
      </c>
      <c r="L740" s="705">
        <v>810.99</v>
      </c>
      <c r="M740" s="705">
        <v>1621.98</v>
      </c>
      <c r="N740" s="671">
        <v>2</v>
      </c>
      <c r="O740" s="706">
        <v>1.5</v>
      </c>
      <c r="P740" s="705">
        <v>810.99</v>
      </c>
      <c r="Q740" s="682">
        <v>0.5</v>
      </c>
      <c r="R740" s="671">
        <v>1</v>
      </c>
      <c r="S740" s="682">
        <v>0.5</v>
      </c>
      <c r="T740" s="706">
        <v>0.5</v>
      </c>
      <c r="U740" s="242">
        <v>0.33333333333333331</v>
      </c>
    </row>
    <row r="741" spans="1:21" ht="14.4" customHeight="1" x14ac:dyDescent="0.3">
      <c r="A741" s="680">
        <v>10</v>
      </c>
      <c r="B741" s="671" t="s">
        <v>551</v>
      </c>
      <c r="C741" s="671">
        <v>89301102</v>
      </c>
      <c r="D741" s="703" t="s">
        <v>4586</v>
      </c>
      <c r="E741" s="704" t="s">
        <v>2580</v>
      </c>
      <c r="F741" s="671" t="s">
        <v>2515</v>
      </c>
      <c r="G741" s="671" t="s">
        <v>2968</v>
      </c>
      <c r="H741" s="671" t="s">
        <v>817</v>
      </c>
      <c r="I741" s="671" t="s">
        <v>3114</v>
      </c>
      <c r="J741" s="671" t="s">
        <v>3115</v>
      </c>
      <c r="K741" s="671" t="s">
        <v>1162</v>
      </c>
      <c r="L741" s="705">
        <v>65.81</v>
      </c>
      <c r="M741" s="705">
        <v>3948.6000000000004</v>
      </c>
      <c r="N741" s="671">
        <v>60</v>
      </c>
      <c r="O741" s="706">
        <v>1</v>
      </c>
      <c r="P741" s="705">
        <v>3948.6000000000004</v>
      </c>
      <c r="Q741" s="682">
        <v>1</v>
      </c>
      <c r="R741" s="671">
        <v>60</v>
      </c>
      <c r="S741" s="682">
        <v>1</v>
      </c>
      <c r="T741" s="706">
        <v>1</v>
      </c>
      <c r="U741" s="242">
        <v>1</v>
      </c>
    </row>
    <row r="742" spans="1:21" ht="14.4" customHeight="1" x14ac:dyDescent="0.3">
      <c r="A742" s="680">
        <v>10</v>
      </c>
      <c r="B742" s="671" t="s">
        <v>551</v>
      </c>
      <c r="C742" s="671">
        <v>89301102</v>
      </c>
      <c r="D742" s="703" t="s">
        <v>4586</v>
      </c>
      <c r="E742" s="704" t="s">
        <v>2580</v>
      </c>
      <c r="F742" s="671" t="s">
        <v>2515</v>
      </c>
      <c r="G742" s="671" t="s">
        <v>2968</v>
      </c>
      <c r="H742" s="671" t="s">
        <v>817</v>
      </c>
      <c r="I742" s="671" t="s">
        <v>3471</v>
      </c>
      <c r="J742" s="671" t="s">
        <v>3472</v>
      </c>
      <c r="K742" s="671" t="s">
        <v>1688</v>
      </c>
      <c r="L742" s="705">
        <v>6047.99</v>
      </c>
      <c r="M742" s="705">
        <v>48383.92</v>
      </c>
      <c r="N742" s="671">
        <v>8</v>
      </c>
      <c r="O742" s="706">
        <v>2</v>
      </c>
      <c r="P742" s="705">
        <v>48383.92</v>
      </c>
      <c r="Q742" s="682">
        <v>1</v>
      </c>
      <c r="R742" s="671">
        <v>8</v>
      </c>
      <c r="S742" s="682">
        <v>1</v>
      </c>
      <c r="T742" s="706">
        <v>2</v>
      </c>
      <c r="U742" s="242">
        <v>1</v>
      </c>
    </row>
    <row r="743" spans="1:21" ht="14.4" customHeight="1" x14ac:dyDescent="0.3">
      <c r="A743" s="680">
        <v>10</v>
      </c>
      <c r="B743" s="671" t="s">
        <v>551</v>
      </c>
      <c r="C743" s="671">
        <v>89301102</v>
      </c>
      <c r="D743" s="703" t="s">
        <v>4586</v>
      </c>
      <c r="E743" s="704" t="s">
        <v>2580</v>
      </c>
      <c r="F743" s="671" t="s">
        <v>2516</v>
      </c>
      <c r="G743" s="671" t="s">
        <v>2622</v>
      </c>
      <c r="H743" s="671" t="s">
        <v>550</v>
      </c>
      <c r="I743" s="671" t="s">
        <v>2624</v>
      </c>
      <c r="J743" s="671" t="s">
        <v>2623</v>
      </c>
      <c r="K743" s="671"/>
      <c r="L743" s="705">
        <v>0</v>
      </c>
      <c r="M743" s="705">
        <v>0</v>
      </c>
      <c r="N743" s="671">
        <v>2</v>
      </c>
      <c r="O743" s="706">
        <v>2</v>
      </c>
      <c r="P743" s="705">
        <v>0</v>
      </c>
      <c r="Q743" s="682"/>
      <c r="R743" s="671">
        <v>2</v>
      </c>
      <c r="S743" s="682">
        <v>1</v>
      </c>
      <c r="T743" s="706">
        <v>2</v>
      </c>
      <c r="U743" s="242">
        <v>1</v>
      </c>
    </row>
    <row r="744" spans="1:21" ht="14.4" customHeight="1" x14ac:dyDescent="0.3">
      <c r="A744" s="680">
        <v>10</v>
      </c>
      <c r="B744" s="671" t="s">
        <v>551</v>
      </c>
      <c r="C744" s="671">
        <v>89301102</v>
      </c>
      <c r="D744" s="703" t="s">
        <v>4586</v>
      </c>
      <c r="E744" s="704" t="s">
        <v>2580</v>
      </c>
      <c r="F744" s="671" t="s">
        <v>2516</v>
      </c>
      <c r="G744" s="671" t="s">
        <v>2622</v>
      </c>
      <c r="H744" s="671" t="s">
        <v>550</v>
      </c>
      <c r="I744" s="671" t="s">
        <v>3073</v>
      </c>
      <c r="J744" s="671" t="s">
        <v>2623</v>
      </c>
      <c r="K744" s="671"/>
      <c r="L744" s="705">
        <v>0</v>
      </c>
      <c r="M744" s="705">
        <v>0</v>
      </c>
      <c r="N744" s="671">
        <v>1</v>
      </c>
      <c r="O744" s="706">
        <v>1</v>
      </c>
      <c r="P744" s="705">
        <v>0</v>
      </c>
      <c r="Q744" s="682"/>
      <c r="R744" s="671">
        <v>1</v>
      </c>
      <c r="S744" s="682">
        <v>1</v>
      </c>
      <c r="T744" s="706">
        <v>1</v>
      </c>
      <c r="U744" s="242">
        <v>1</v>
      </c>
    </row>
    <row r="745" spans="1:21" ht="14.4" customHeight="1" x14ac:dyDescent="0.3">
      <c r="A745" s="680">
        <v>10</v>
      </c>
      <c r="B745" s="671" t="s">
        <v>551</v>
      </c>
      <c r="C745" s="671">
        <v>89301102</v>
      </c>
      <c r="D745" s="703" t="s">
        <v>4586</v>
      </c>
      <c r="E745" s="704" t="s">
        <v>2580</v>
      </c>
      <c r="F745" s="671" t="s">
        <v>2517</v>
      </c>
      <c r="G745" s="671" t="s">
        <v>2687</v>
      </c>
      <c r="H745" s="671" t="s">
        <v>550</v>
      </c>
      <c r="I745" s="671" t="s">
        <v>3473</v>
      </c>
      <c r="J745" s="671" t="s">
        <v>3474</v>
      </c>
      <c r="K745" s="671" t="s">
        <v>3475</v>
      </c>
      <c r="L745" s="705">
        <v>1000</v>
      </c>
      <c r="M745" s="705">
        <v>1000</v>
      </c>
      <c r="N745" s="671">
        <v>1</v>
      </c>
      <c r="O745" s="706">
        <v>1</v>
      </c>
      <c r="P745" s="705"/>
      <c r="Q745" s="682">
        <v>0</v>
      </c>
      <c r="R745" s="671"/>
      <c r="S745" s="682">
        <v>0</v>
      </c>
      <c r="T745" s="706"/>
      <c r="U745" s="242">
        <v>0</v>
      </c>
    </row>
    <row r="746" spans="1:21" ht="14.4" customHeight="1" x14ac:dyDescent="0.3">
      <c r="A746" s="680">
        <v>10</v>
      </c>
      <c r="B746" s="671" t="s">
        <v>551</v>
      </c>
      <c r="C746" s="671">
        <v>89301102</v>
      </c>
      <c r="D746" s="703" t="s">
        <v>4586</v>
      </c>
      <c r="E746" s="704" t="s">
        <v>2580</v>
      </c>
      <c r="F746" s="671" t="s">
        <v>2517</v>
      </c>
      <c r="G746" s="671" t="s">
        <v>2687</v>
      </c>
      <c r="H746" s="671" t="s">
        <v>550</v>
      </c>
      <c r="I746" s="671" t="s">
        <v>2706</v>
      </c>
      <c r="J746" s="671" t="s">
        <v>2707</v>
      </c>
      <c r="K746" s="671" t="s">
        <v>2690</v>
      </c>
      <c r="L746" s="705">
        <v>400</v>
      </c>
      <c r="M746" s="705">
        <v>800</v>
      </c>
      <c r="N746" s="671">
        <v>2</v>
      </c>
      <c r="O746" s="706">
        <v>2</v>
      </c>
      <c r="P746" s="705">
        <v>800</v>
      </c>
      <c r="Q746" s="682">
        <v>1</v>
      </c>
      <c r="R746" s="671">
        <v>2</v>
      </c>
      <c r="S746" s="682">
        <v>1</v>
      </c>
      <c r="T746" s="706">
        <v>2</v>
      </c>
      <c r="U746" s="242">
        <v>1</v>
      </c>
    </row>
    <row r="747" spans="1:21" ht="14.4" customHeight="1" x14ac:dyDescent="0.3">
      <c r="A747" s="680">
        <v>10</v>
      </c>
      <c r="B747" s="671" t="s">
        <v>551</v>
      </c>
      <c r="C747" s="671">
        <v>89301102</v>
      </c>
      <c r="D747" s="703" t="s">
        <v>4586</v>
      </c>
      <c r="E747" s="704" t="s">
        <v>2582</v>
      </c>
      <c r="F747" s="671" t="s">
        <v>2515</v>
      </c>
      <c r="G747" s="671" t="s">
        <v>2716</v>
      </c>
      <c r="H747" s="671" t="s">
        <v>550</v>
      </c>
      <c r="I747" s="671" t="s">
        <v>2717</v>
      </c>
      <c r="J747" s="671" t="s">
        <v>2718</v>
      </c>
      <c r="K747" s="671" t="s">
        <v>2719</v>
      </c>
      <c r="L747" s="705">
        <v>163.9</v>
      </c>
      <c r="M747" s="705">
        <v>819.5</v>
      </c>
      <c r="N747" s="671">
        <v>5</v>
      </c>
      <c r="O747" s="706">
        <v>2</v>
      </c>
      <c r="P747" s="705">
        <v>327.8</v>
      </c>
      <c r="Q747" s="682">
        <v>0.4</v>
      </c>
      <c r="R747" s="671">
        <v>2</v>
      </c>
      <c r="S747" s="682">
        <v>0.4</v>
      </c>
      <c r="T747" s="706">
        <v>1</v>
      </c>
      <c r="U747" s="242">
        <v>0.5</v>
      </c>
    </row>
    <row r="748" spans="1:21" ht="14.4" customHeight="1" x14ac:dyDescent="0.3">
      <c r="A748" s="680">
        <v>10</v>
      </c>
      <c r="B748" s="671" t="s">
        <v>551</v>
      </c>
      <c r="C748" s="671">
        <v>89301102</v>
      </c>
      <c r="D748" s="703" t="s">
        <v>4586</v>
      </c>
      <c r="E748" s="704" t="s">
        <v>2582</v>
      </c>
      <c r="F748" s="671" t="s">
        <v>2515</v>
      </c>
      <c r="G748" s="671" t="s">
        <v>2683</v>
      </c>
      <c r="H748" s="671" t="s">
        <v>817</v>
      </c>
      <c r="I748" s="671" t="s">
        <v>3476</v>
      </c>
      <c r="J748" s="671" t="s">
        <v>3477</v>
      </c>
      <c r="K748" s="671" t="s">
        <v>3478</v>
      </c>
      <c r="L748" s="705">
        <v>65.069999999999993</v>
      </c>
      <c r="M748" s="705">
        <v>65.069999999999993</v>
      </c>
      <c r="N748" s="671">
        <v>1</v>
      </c>
      <c r="O748" s="706">
        <v>1</v>
      </c>
      <c r="P748" s="705"/>
      <c r="Q748" s="682">
        <v>0</v>
      </c>
      <c r="R748" s="671"/>
      <c r="S748" s="682">
        <v>0</v>
      </c>
      <c r="T748" s="706"/>
      <c r="U748" s="242">
        <v>0</v>
      </c>
    </row>
    <row r="749" spans="1:21" ht="14.4" customHeight="1" x14ac:dyDescent="0.3">
      <c r="A749" s="680">
        <v>10</v>
      </c>
      <c r="B749" s="671" t="s">
        <v>551</v>
      </c>
      <c r="C749" s="671">
        <v>89301102</v>
      </c>
      <c r="D749" s="703" t="s">
        <v>4586</v>
      </c>
      <c r="E749" s="704" t="s">
        <v>2582</v>
      </c>
      <c r="F749" s="671" t="s">
        <v>2515</v>
      </c>
      <c r="G749" s="671" t="s">
        <v>2683</v>
      </c>
      <c r="H749" s="671" t="s">
        <v>817</v>
      </c>
      <c r="I749" s="671" t="s">
        <v>2684</v>
      </c>
      <c r="J749" s="671" t="s">
        <v>2685</v>
      </c>
      <c r="K749" s="671" t="s">
        <v>2686</v>
      </c>
      <c r="L749" s="705">
        <v>50.57</v>
      </c>
      <c r="M749" s="705">
        <v>101.14</v>
      </c>
      <c r="N749" s="671">
        <v>2</v>
      </c>
      <c r="O749" s="706">
        <v>2</v>
      </c>
      <c r="P749" s="705">
        <v>50.57</v>
      </c>
      <c r="Q749" s="682">
        <v>0.5</v>
      </c>
      <c r="R749" s="671">
        <v>1</v>
      </c>
      <c r="S749" s="682">
        <v>0.5</v>
      </c>
      <c r="T749" s="706">
        <v>1</v>
      </c>
      <c r="U749" s="242">
        <v>0.5</v>
      </c>
    </row>
    <row r="750" spans="1:21" ht="14.4" customHeight="1" x14ac:dyDescent="0.3">
      <c r="A750" s="680">
        <v>10</v>
      </c>
      <c r="B750" s="671" t="s">
        <v>551</v>
      </c>
      <c r="C750" s="671">
        <v>89301102</v>
      </c>
      <c r="D750" s="703" t="s">
        <v>4586</v>
      </c>
      <c r="E750" s="704" t="s">
        <v>2582</v>
      </c>
      <c r="F750" s="671" t="s">
        <v>2515</v>
      </c>
      <c r="G750" s="671" t="s">
        <v>2683</v>
      </c>
      <c r="H750" s="671" t="s">
        <v>550</v>
      </c>
      <c r="I750" s="671" t="s">
        <v>1320</v>
      </c>
      <c r="J750" s="671" t="s">
        <v>2859</v>
      </c>
      <c r="K750" s="671" t="s">
        <v>2860</v>
      </c>
      <c r="L750" s="705">
        <v>50.57</v>
      </c>
      <c r="M750" s="705">
        <v>252.85000000000002</v>
      </c>
      <c r="N750" s="671">
        <v>5</v>
      </c>
      <c r="O750" s="706">
        <v>5</v>
      </c>
      <c r="P750" s="705">
        <v>101.14</v>
      </c>
      <c r="Q750" s="682">
        <v>0.39999999999999997</v>
      </c>
      <c r="R750" s="671">
        <v>2</v>
      </c>
      <c r="S750" s="682">
        <v>0.4</v>
      </c>
      <c r="T750" s="706">
        <v>2</v>
      </c>
      <c r="U750" s="242">
        <v>0.4</v>
      </c>
    </row>
    <row r="751" spans="1:21" ht="14.4" customHeight="1" x14ac:dyDescent="0.3">
      <c r="A751" s="680">
        <v>10</v>
      </c>
      <c r="B751" s="671" t="s">
        <v>551</v>
      </c>
      <c r="C751" s="671">
        <v>89301102</v>
      </c>
      <c r="D751" s="703" t="s">
        <v>4586</v>
      </c>
      <c r="E751" s="704" t="s">
        <v>2582</v>
      </c>
      <c r="F751" s="671" t="s">
        <v>2515</v>
      </c>
      <c r="G751" s="671" t="s">
        <v>3479</v>
      </c>
      <c r="H751" s="671" t="s">
        <v>550</v>
      </c>
      <c r="I751" s="671" t="s">
        <v>3480</v>
      </c>
      <c r="J751" s="671" t="s">
        <v>3481</v>
      </c>
      <c r="K751" s="671" t="s">
        <v>3482</v>
      </c>
      <c r="L751" s="705">
        <v>0</v>
      </c>
      <c r="M751" s="705">
        <v>0</v>
      </c>
      <c r="N751" s="671">
        <v>3</v>
      </c>
      <c r="O751" s="706">
        <v>1</v>
      </c>
      <c r="P751" s="705"/>
      <c r="Q751" s="682"/>
      <c r="R751" s="671"/>
      <c r="S751" s="682">
        <v>0</v>
      </c>
      <c r="T751" s="706"/>
      <c r="U751" s="242">
        <v>0</v>
      </c>
    </row>
    <row r="752" spans="1:21" ht="14.4" customHeight="1" x14ac:dyDescent="0.3">
      <c r="A752" s="680">
        <v>10</v>
      </c>
      <c r="B752" s="671" t="s">
        <v>551</v>
      </c>
      <c r="C752" s="671">
        <v>89301102</v>
      </c>
      <c r="D752" s="703" t="s">
        <v>4586</v>
      </c>
      <c r="E752" s="704" t="s">
        <v>2583</v>
      </c>
      <c r="F752" s="671" t="s">
        <v>2515</v>
      </c>
      <c r="G752" s="671" t="s">
        <v>2677</v>
      </c>
      <c r="H752" s="671" t="s">
        <v>817</v>
      </c>
      <c r="I752" s="671" t="s">
        <v>2681</v>
      </c>
      <c r="J752" s="671" t="s">
        <v>2682</v>
      </c>
      <c r="K752" s="671" t="s">
        <v>2672</v>
      </c>
      <c r="L752" s="705">
        <v>886.91</v>
      </c>
      <c r="M752" s="705">
        <v>4434.55</v>
      </c>
      <c r="N752" s="671">
        <v>5</v>
      </c>
      <c r="O752" s="706">
        <v>1</v>
      </c>
      <c r="P752" s="705"/>
      <c r="Q752" s="682">
        <v>0</v>
      </c>
      <c r="R752" s="671"/>
      <c r="S752" s="682">
        <v>0</v>
      </c>
      <c r="T752" s="706"/>
      <c r="U752" s="242">
        <v>0</v>
      </c>
    </row>
    <row r="753" spans="1:21" ht="14.4" customHeight="1" x14ac:dyDescent="0.3">
      <c r="A753" s="680">
        <v>10</v>
      </c>
      <c r="B753" s="671" t="s">
        <v>551</v>
      </c>
      <c r="C753" s="671">
        <v>89301102</v>
      </c>
      <c r="D753" s="703" t="s">
        <v>4586</v>
      </c>
      <c r="E753" s="704" t="s">
        <v>2583</v>
      </c>
      <c r="F753" s="671" t="s">
        <v>2515</v>
      </c>
      <c r="G753" s="671" t="s">
        <v>2683</v>
      </c>
      <c r="H753" s="671" t="s">
        <v>817</v>
      </c>
      <c r="I753" s="671" t="s">
        <v>2684</v>
      </c>
      <c r="J753" s="671" t="s">
        <v>2685</v>
      </c>
      <c r="K753" s="671" t="s">
        <v>2686</v>
      </c>
      <c r="L753" s="705">
        <v>50.57</v>
      </c>
      <c r="M753" s="705">
        <v>202.28</v>
      </c>
      <c r="N753" s="671">
        <v>4</v>
      </c>
      <c r="O753" s="706">
        <v>4</v>
      </c>
      <c r="P753" s="705">
        <v>50.57</v>
      </c>
      <c r="Q753" s="682">
        <v>0.25</v>
      </c>
      <c r="R753" s="671">
        <v>1</v>
      </c>
      <c r="S753" s="682">
        <v>0.25</v>
      </c>
      <c r="T753" s="706">
        <v>1</v>
      </c>
      <c r="U753" s="242">
        <v>0.25</v>
      </c>
    </row>
    <row r="754" spans="1:21" ht="14.4" customHeight="1" x14ac:dyDescent="0.3">
      <c r="A754" s="680">
        <v>10</v>
      </c>
      <c r="B754" s="671" t="s">
        <v>551</v>
      </c>
      <c r="C754" s="671">
        <v>89301102</v>
      </c>
      <c r="D754" s="703" t="s">
        <v>4586</v>
      </c>
      <c r="E754" s="704" t="s">
        <v>2583</v>
      </c>
      <c r="F754" s="671" t="s">
        <v>2515</v>
      </c>
      <c r="G754" s="671" t="s">
        <v>2683</v>
      </c>
      <c r="H754" s="671" t="s">
        <v>550</v>
      </c>
      <c r="I754" s="671" t="s">
        <v>1320</v>
      </c>
      <c r="J754" s="671" t="s">
        <v>2859</v>
      </c>
      <c r="K754" s="671" t="s">
        <v>2860</v>
      </c>
      <c r="L754" s="705">
        <v>50.57</v>
      </c>
      <c r="M754" s="705">
        <v>50.57</v>
      </c>
      <c r="N754" s="671">
        <v>1</v>
      </c>
      <c r="O754" s="706">
        <v>1</v>
      </c>
      <c r="P754" s="705"/>
      <c r="Q754" s="682">
        <v>0</v>
      </c>
      <c r="R754" s="671"/>
      <c r="S754" s="682">
        <v>0</v>
      </c>
      <c r="T754" s="706"/>
      <c r="U754" s="242">
        <v>0</v>
      </c>
    </row>
    <row r="755" spans="1:21" ht="14.4" customHeight="1" x14ac:dyDescent="0.3">
      <c r="A755" s="680">
        <v>10</v>
      </c>
      <c r="B755" s="671" t="s">
        <v>551</v>
      </c>
      <c r="C755" s="671">
        <v>89301102</v>
      </c>
      <c r="D755" s="703" t="s">
        <v>4586</v>
      </c>
      <c r="E755" s="704" t="s">
        <v>2583</v>
      </c>
      <c r="F755" s="671" t="s">
        <v>2515</v>
      </c>
      <c r="G755" s="671" t="s">
        <v>3090</v>
      </c>
      <c r="H755" s="671" t="s">
        <v>550</v>
      </c>
      <c r="I755" s="671" t="s">
        <v>3483</v>
      </c>
      <c r="J755" s="671" t="s">
        <v>3092</v>
      </c>
      <c r="K755" s="671" t="s">
        <v>3484</v>
      </c>
      <c r="L755" s="705">
        <v>0</v>
      </c>
      <c r="M755" s="705">
        <v>0</v>
      </c>
      <c r="N755" s="671">
        <v>1</v>
      </c>
      <c r="O755" s="706">
        <v>1</v>
      </c>
      <c r="P755" s="705"/>
      <c r="Q755" s="682"/>
      <c r="R755" s="671"/>
      <c r="S755" s="682">
        <v>0</v>
      </c>
      <c r="T755" s="706"/>
      <c r="U755" s="242">
        <v>0</v>
      </c>
    </row>
    <row r="756" spans="1:21" ht="14.4" customHeight="1" x14ac:dyDescent="0.3">
      <c r="A756" s="680">
        <v>10</v>
      </c>
      <c r="B756" s="671" t="s">
        <v>551</v>
      </c>
      <c r="C756" s="671">
        <v>89301102</v>
      </c>
      <c r="D756" s="703" t="s">
        <v>4586</v>
      </c>
      <c r="E756" s="704" t="s">
        <v>2583</v>
      </c>
      <c r="F756" s="671" t="s">
        <v>2516</v>
      </c>
      <c r="G756" s="671" t="s">
        <v>2622</v>
      </c>
      <c r="H756" s="671" t="s">
        <v>550</v>
      </c>
      <c r="I756" s="671" t="s">
        <v>3343</v>
      </c>
      <c r="J756" s="671" t="s">
        <v>2623</v>
      </c>
      <c r="K756" s="671"/>
      <c r="L756" s="705">
        <v>0</v>
      </c>
      <c r="M756" s="705">
        <v>0</v>
      </c>
      <c r="N756" s="671">
        <v>1</v>
      </c>
      <c r="O756" s="706">
        <v>1</v>
      </c>
      <c r="P756" s="705"/>
      <c r="Q756" s="682"/>
      <c r="R756" s="671"/>
      <c r="S756" s="682">
        <v>0</v>
      </c>
      <c r="T756" s="706"/>
      <c r="U756" s="242">
        <v>0</v>
      </c>
    </row>
    <row r="757" spans="1:21" ht="14.4" customHeight="1" x14ac:dyDescent="0.3">
      <c r="A757" s="680">
        <v>10</v>
      </c>
      <c r="B757" s="671" t="s">
        <v>551</v>
      </c>
      <c r="C757" s="671">
        <v>89301102</v>
      </c>
      <c r="D757" s="703" t="s">
        <v>4586</v>
      </c>
      <c r="E757" s="704" t="s">
        <v>2583</v>
      </c>
      <c r="F757" s="671" t="s">
        <v>2516</v>
      </c>
      <c r="G757" s="671" t="s">
        <v>2622</v>
      </c>
      <c r="H757" s="671" t="s">
        <v>550</v>
      </c>
      <c r="I757" s="671" t="s">
        <v>3485</v>
      </c>
      <c r="J757" s="671" t="s">
        <v>2623</v>
      </c>
      <c r="K757" s="671"/>
      <c r="L757" s="705">
        <v>0</v>
      </c>
      <c r="M757" s="705">
        <v>0</v>
      </c>
      <c r="N757" s="671">
        <v>1</v>
      </c>
      <c r="O757" s="706">
        <v>1</v>
      </c>
      <c r="P757" s="705">
        <v>0</v>
      </c>
      <c r="Q757" s="682"/>
      <c r="R757" s="671">
        <v>1</v>
      </c>
      <c r="S757" s="682">
        <v>1</v>
      </c>
      <c r="T757" s="706">
        <v>1</v>
      </c>
      <c r="U757" s="242">
        <v>1</v>
      </c>
    </row>
    <row r="758" spans="1:21" ht="14.4" customHeight="1" x14ac:dyDescent="0.3">
      <c r="A758" s="680">
        <v>10</v>
      </c>
      <c r="B758" s="671" t="s">
        <v>551</v>
      </c>
      <c r="C758" s="671">
        <v>89301102</v>
      </c>
      <c r="D758" s="703" t="s">
        <v>4586</v>
      </c>
      <c r="E758" s="704" t="s">
        <v>2583</v>
      </c>
      <c r="F758" s="671" t="s">
        <v>2517</v>
      </c>
      <c r="G758" s="671" t="s">
        <v>2687</v>
      </c>
      <c r="H758" s="671" t="s">
        <v>550</v>
      </c>
      <c r="I758" s="671" t="s">
        <v>2706</v>
      </c>
      <c r="J758" s="671" t="s">
        <v>2707</v>
      </c>
      <c r="K758" s="671" t="s">
        <v>2690</v>
      </c>
      <c r="L758" s="705">
        <v>400</v>
      </c>
      <c r="M758" s="705">
        <v>3200</v>
      </c>
      <c r="N758" s="671">
        <v>8</v>
      </c>
      <c r="O758" s="706">
        <v>1</v>
      </c>
      <c r="P758" s="705">
        <v>3200</v>
      </c>
      <c r="Q758" s="682">
        <v>1</v>
      </c>
      <c r="R758" s="671">
        <v>8</v>
      </c>
      <c r="S758" s="682">
        <v>1</v>
      </c>
      <c r="T758" s="706">
        <v>1</v>
      </c>
      <c r="U758" s="242">
        <v>1</v>
      </c>
    </row>
    <row r="759" spans="1:21" ht="14.4" customHeight="1" x14ac:dyDescent="0.3">
      <c r="A759" s="680">
        <v>10</v>
      </c>
      <c r="B759" s="671" t="s">
        <v>551</v>
      </c>
      <c r="C759" s="671">
        <v>89301102</v>
      </c>
      <c r="D759" s="703" t="s">
        <v>4586</v>
      </c>
      <c r="E759" s="704" t="s">
        <v>2585</v>
      </c>
      <c r="F759" s="671" t="s">
        <v>2515</v>
      </c>
      <c r="G759" s="671" t="s">
        <v>3083</v>
      </c>
      <c r="H759" s="671" t="s">
        <v>550</v>
      </c>
      <c r="I759" s="671" t="s">
        <v>3084</v>
      </c>
      <c r="J759" s="671" t="s">
        <v>3085</v>
      </c>
      <c r="K759" s="671" t="s">
        <v>3086</v>
      </c>
      <c r="L759" s="705">
        <v>83.09</v>
      </c>
      <c r="M759" s="705">
        <v>83.09</v>
      </c>
      <c r="N759" s="671">
        <v>1</v>
      </c>
      <c r="O759" s="706">
        <v>1</v>
      </c>
      <c r="P759" s="705"/>
      <c r="Q759" s="682">
        <v>0</v>
      </c>
      <c r="R759" s="671"/>
      <c r="S759" s="682">
        <v>0</v>
      </c>
      <c r="T759" s="706"/>
      <c r="U759" s="242">
        <v>0</v>
      </c>
    </row>
    <row r="760" spans="1:21" ht="14.4" customHeight="1" x14ac:dyDescent="0.3">
      <c r="A760" s="680">
        <v>10</v>
      </c>
      <c r="B760" s="671" t="s">
        <v>551</v>
      </c>
      <c r="C760" s="671">
        <v>89301102</v>
      </c>
      <c r="D760" s="703" t="s">
        <v>4586</v>
      </c>
      <c r="E760" s="704" t="s">
        <v>2585</v>
      </c>
      <c r="F760" s="671" t="s">
        <v>2515</v>
      </c>
      <c r="G760" s="671" t="s">
        <v>3001</v>
      </c>
      <c r="H760" s="671" t="s">
        <v>550</v>
      </c>
      <c r="I760" s="671" t="s">
        <v>627</v>
      </c>
      <c r="J760" s="671" t="s">
        <v>624</v>
      </c>
      <c r="K760" s="671" t="s">
        <v>3486</v>
      </c>
      <c r="L760" s="705">
        <v>0</v>
      </c>
      <c r="M760" s="705">
        <v>0</v>
      </c>
      <c r="N760" s="671">
        <v>1</v>
      </c>
      <c r="O760" s="706">
        <v>1</v>
      </c>
      <c r="P760" s="705">
        <v>0</v>
      </c>
      <c r="Q760" s="682"/>
      <c r="R760" s="671">
        <v>1</v>
      </c>
      <c r="S760" s="682">
        <v>1</v>
      </c>
      <c r="T760" s="706">
        <v>1</v>
      </c>
      <c r="U760" s="242">
        <v>1</v>
      </c>
    </row>
    <row r="761" spans="1:21" ht="14.4" customHeight="1" x14ac:dyDescent="0.3">
      <c r="A761" s="680">
        <v>10</v>
      </c>
      <c r="B761" s="671" t="s">
        <v>551</v>
      </c>
      <c r="C761" s="671">
        <v>89301102</v>
      </c>
      <c r="D761" s="703" t="s">
        <v>4586</v>
      </c>
      <c r="E761" s="704" t="s">
        <v>2585</v>
      </c>
      <c r="F761" s="671" t="s">
        <v>2515</v>
      </c>
      <c r="G761" s="671" t="s">
        <v>3090</v>
      </c>
      <c r="H761" s="671" t="s">
        <v>550</v>
      </c>
      <c r="I761" s="671" t="s">
        <v>1401</v>
      </c>
      <c r="J761" s="671" t="s">
        <v>3126</v>
      </c>
      <c r="K761" s="671" t="s">
        <v>3127</v>
      </c>
      <c r="L761" s="705">
        <v>0</v>
      </c>
      <c r="M761" s="705">
        <v>0</v>
      </c>
      <c r="N761" s="671">
        <v>2</v>
      </c>
      <c r="O761" s="706">
        <v>1</v>
      </c>
      <c r="P761" s="705"/>
      <c r="Q761" s="682"/>
      <c r="R761" s="671"/>
      <c r="S761" s="682">
        <v>0</v>
      </c>
      <c r="T761" s="706"/>
      <c r="U761" s="242">
        <v>0</v>
      </c>
    </row>
    <row r="762" spans="1:21" ht="14.4" customHeight="1" x14ac:dyDescent="0.3">
      <c r="A762" s="680">
        <v>10</v>
      </c>
      <c r="B762" s="671" t="s">
        <v>551</v>
      </c>
      <c r="C762" s="671">
        <v>89301102</v>
      </c>
      <c r="D762" s="703" t="s">
        <v>4586</v>
      </c>
      <c r="E762" s="704" t="s">
        <v>2585</v>
      </c>
      <c r="F762" s="671" t="s">
        <v>2515</v>
      </c>
      <c r="G762" s="671" t="s">
        <v>3487</v>
      </c>
      <c r="H762" s="671" t="s">
        <v>550</v>
      </c>
      <c r="I762" s="671" t="s">
        <v>1009</v>
      </c>
      <c r="J762" s="671" t="s">
        <v>3488</v>
      </c>
      <c r="K762" s="671" t="s">
        <v>3489</v>
      </c>
      <c r="L762" s="705">
        <v>56.01</v>
      </c>
      <c r="M762" s="705">
        <v>168.03</v>
      </c>
      <c r="N762" s="671">
        <v>3</v>
      </c>
      <c r="O762" s="706">
        <v>0.5</v>
      </c>
      <c r="P762" s="705">
        <v>168.03</v>
      </c>
      <c r="Q762" s="682">
        <v>1</v>
      </c>
      <c r="R762" s="671">
        <v>3</v>
      </c>
      <c r="S762" s="682">
        <v>1</v>
      </c>
      <c r="T762" s="706">
        <v>0.5</v>
      </c>
      <c r="U762" s="242">
        <v>1</v>
      </c>
    </row>
    <row r="763" spans="1:21" ht="14.4" customHeight="1" x14ac:dyDescent="0.3">
      <c r="A763" s="680">
        <v>10</v>
      </c>
      <c r="B763" s="671" t="s">
        <v>551</v>
      </c>
      <c r="C763" s="671">
        <v>89301102</v>
      </c>
      <c r="D763" s="703" t="s">
        <v>4586</v>
      </c>
      <c r="E763" s="704" t="s">
        <v>2585</v>
      </c>
      <c r="F763" s="671" t="s">
        <v>2515</v>
      </c>
      <c r="G763" s="671" t="s">
        <v>2746</v>
      </c>
      <c r="H763" s="671" t="s">
        <v>550</v>
      </c>
      <c r="I763" s="671" t="s">
        <v>2747</v>
      </c>
      <c r="J763" s="671" t="s">
        <v>2748</v>
      </c>
      <c r="K763" s="671" t="s">
        <v>1235</v>
      </c>
      <c r="L763" s="705">
        <v>314.89999999999998</v>
      </c>
      <c r="M763" s="705">
        <v>629.79999999999995</v>
      </c>
      <c r="N763" s="671">
        <v>2</v>
      </c>
      <c r="O763" s="706">
        <v>0.5</v>
      </c>
      <c r="P763" s="705">
        <v>629.79999999999995</v>
      </c>
      <c r="Q763" s="682">
        <v>1</v>
      </c>
      <c r="R763" s="671">
        <v>2</v>
      </c>
      <c r="S763" s="682">
        <v>1</v>
      </c>
      <c r="T763" s="706">
        <v>0.5</v>
      </c>
      <c r="U763" s="242">
        <v>1</v>
      </c>
    </row>
    <row r="764" spans="1:21" ht="14.4" customHeight="1" x14ac:dyDescent="0.3">
      <c r="A764" s="680">
        <v>10</v>
      </c>
      <c r="B764" s="671" t="s">
        <v>551</v>
      </c>
      <c r="C764" s="671">
        <v>89301102</v>
      </c>
      <c r="D764" s="703" t="s">
        <v>4586</v>
      </c>
      <c r="E764" s="704" t="s">
        <v>2585</v>
      </c>
      <c r="F764" s="671" t="s">
        <v>2516</v>
      </c>
      <c r="G764" s="671" t="s">
        <v>2622</v>
      </c>
      <c r="H764" s="671" t="s">
        <v>550</v>
      </c>
      <c r="I764" s="671" t="s">
        <v>3490</v>
      </c>
      <c r="J764" s="671" t="s">
        <v>2623</v>
      </c>
      <c r="K764" s="671"/>
      <c r="L764" s="705">
        <v>0</v>
      </c>
      <c r="M764" s="705">
        <v>0</v>
      </c>
      <c r="N764" s="671">
        <v>1</v>
      </c>
      <c r="O764" s="706">
        <v>1</v>
      </c>
      <c r="P764" s="705"/>
      <c r="Q764" s="682"/>
      <c r="R764" s="671"/>
      <c r="S764" s="682">
        <v>0</v>
      </c>
      <c r="T764" s="706"/>
      <c r="U764" s="242">
        <v>0</v>
      </c>
    </row>
    <row r="765" spans="1:21" ht="14.4" customHeight="1" x14ac:dyDescent="0.3">
      <c r="A765" s="680">
        <v>10</v>
      </c>
      <c r="B765" s="671" t="s">
        <v>551</v>
      </c>
      <c r="C765" s="671">
        <v>89301102</v>
      </c>
      <c r="D765" s="703" t="s">
        <v>4586</v>
      </c>
      <c r="E765" s="704" t="s">
        <v>2589</v>
      </c>
      <c r="F765" s="671" t="s">
        <v>2515</v>
      </c>
      <c r="G765" s="671" t="s">
        <v>2898</v>
      </c>
      <c r="H765" s="671" t="s">
        <v>550</v>
      </c>
      <c r="I765" s="671" t="s">
        <v>3392</v>
      </c>
      <c r="J765" s="671" t="s">
        <v>3393</v>
      </c>
      <c r="K765" s="671" t="s">
        <v>1938</v>
      </c>
      <c r="L765" s="705">
        <v>270.69</v>
      </c>
      <c r="M765" s="705">
        <v>270.69</v>
      </c>
      <c r="N765" s="671">
        <v>1</v>
      </c>
      <c r="O765" s="706">
        <v>0.5</v>
      </c>
      <c r="P765" s="705">
        <v>270.69</v>
      </c>
      <c r="Q765" s="682">
        <v>1</v>
      </c>
      <c r="R765" s="671">
        <v>1</v>
      </c>
      <c r="S765" s="682">
        <v>1</v>
      </c>
      <c r="T765" s="706">
        <v>0.5</v>
      </c>
      <c r="U765" s="242">
        <v>1</v>
      </c>
    </row>
    <row r="766" spans="1:21" ht="14.4" customHeight="1" x14ac:dyDescent="0.3">
      <c r="A766" s="680">
        <v>10</v>
      </c>
      <c r="B766" s="671" t="s">
        <v>551</v>
      </c>
      <c r="C766" s="671">
        <v>89301102</v>
      </c>
      <c r="D766" s="703" t="s">
        <v>4586</v>
      </c>
      <c r="E766" s="704" t="s">
        <v>2589</v>
      </c>
      <c r="F766" s="671" t="s">
        <v>2515</v>
      </c>
      <c r="G766" s="671" t="s">
        <v>2625</v>
      </c>
      <c r="H766" s="671" t="s">
        <v>817</v>
      </c>
      <c r="I766" s="671" t="s">
        <v>928</v>
      </c>
      <c r="J766" s="671" t="s">
        <v>929</v>
      </c>
      <c r="K766" s="671" t="s">
        <v>930</v>
      </c>
      <c r="L766" s="705">
        <v>152.36000000000001</v>
      </c>
      <c r="M766" s="705">
        <v>152.36000000000001</v>
      </c>
      <c r="N766" s="671">
        <v>1</v>
      </c>
      <c r="O766" s="706">
        <v>1</v>
      </c>
      <c r="P766" s="705">
        <v>152.36000000000001</v>
      </c>
      <c r="Q766" s="682">
        <v>1</v>
      </c>
      <c r="R766" s="671">
        <v>1</v>
      </c>
      <c r="S766" s="682">
        <v>1</v>
      </c>
      <c r="T766" s="706">
        <v>1</v>
      </c>
      <c r="U766" s="242">
        <v>1</v>
      </c>
    </row>
    <row r="767" spans="1:21" ht="14.4" customHeight="1" x14ac:dyDescent="0.3">
      <c r="A767" s="680">
        <v>10</v>
      </c>
      <c r="B767" s="671" t="s">
        <v>551</v>
      </c>
      <c r="C767" s="671">
        <v>89301102</v>
      </c>
      <c r="D767" s="703" t="s">
        <v>4586</v>
      </c>
      <c r="E767" s="704" t="s">
        <v>2589</v>
      </c>
      <c r="F767" s="671" t="s">
        <v>2515</v>
      </c>
      <c r="G767" s="671" t="s">
        <v>2625</v>
      </c>
      <c r="H767" s="671" t="s">
        <v>817</v>
      </c>
      <c r="I767" s="671" t="s">
        <v>3035</v>
      </c>
      <c r="J767" s="671" t="s">
        <v>929</v>
      </c>
      <c r="K767" s="671" t="s">
        <v>3036</v>
      </c>
      <c r="L767" s="705">
        <v>304.74</v>
      </c>
      <c r="M767" s="705">
        <v>304.74</v>
      </c>
      <c r="N767" s="671">
        <v>1</v>
      </c>
      <c r="O767" s="706">
        <v>1</v>
      </c>
      <c r="P767" s="705">
        <v>304.74</v>
      </c>
      <c r="Q767" s="682">
        <v>1</v>
      </c>
      <c r="R767" s="671">
        <v>1</v>
      </c>
      <c r="S767" s="682">
        <v>1</v>
      </c>
      <c r="T767" s="706">
        <v>1</v>
      </c>
      <c r="U767" s="242">
        <v>1</v>
      </c>
    </row>
    <row r="768" spans="1:21" ht="14.4" customHeight="1" x14ac:dyDescent="0.3">
      <c r="A768" s="680">
        <v>10</v>
      </c>
      <c r="B768" s="671" t="s">
        <v>551</v>
      </c>
      <c r="C768" s="671">
        <v>89301102</v>
      </c>
      <c r="D768" s="703" t="s">
        <v>4586</v>
      </c>
      <c r="E768" s="704" t="s">
        <v>2589</v>
      </c>
      <c r="F768" s="671" t="s">
        <v>2515</v>
      </c>
      <c r="G768" s="671" t="s">
        <v>2855</v>
      </c>
      <c r="H768" s="671" t="s">
        <v>550</v>
      </c>
      <c r="I768" s="671" t="s">
        <v>3491</v>
      </c>
      <c r="J768" s="671" t="s">
        <v>939</v>
      </c>
      <c r="K768" s="671" t="s">
        <v>3492</v>
      </c>
      <c r="L768" s="705">
        <v>0</v>
      </c>
      <c r="M768" s="705">
        <v>0</v>
      </c>
      <c r="N768" s="671">
        <v>2</v>
      </c>
      <c r="O768" s="706">
        <v>1</v>
      </c>
      <c r="P768" s="705"/>
      <c r="Q768" s="682"/>
      <c r="R768" s="671"/>
      <c r="S768" s="682">
        <v>0</v>
      </c>
      <c r="T768" s="706"/>
      <c r="U768" s="242">
        <v>0</v>
      </c>
    </row>
    <row r="769" spans="1:21" ht="14.4" customHeight="1" x14ac:dyDescent="0.3">
      <c r="A769" s="680">
        <v>10</v>
      </c>
      <c r="B769" s="671" t="s">
        <v>551</v>
      </c>
      <c r="C769" s="671">
        <v>89301102</v>
      </c>
      <c r="D769" s="703" t="s">
        <v>4586</v>
      </c>
      <c r="E769" s="704" t="s">
        <v>2589</v>
      </c>
      <c r="F769" s="671" t="s">
        <v>2515</v>
      </c>
      <c r="G769" s="671" t="s">
        <v>2855</v>
      </c>
      <c r="H769" s="671" t="s">
        <v>817</v>
      </c>
      <c r="I769" s="671" t="s">
        <v>1515</v>
      </c>
      <c r="J769" s="671" t="s">
        <v>1516</v>
      </c>
      <c r="K769" s="671" t="s">
        <v>2456</v>
      </c>
      <c r="L769" s="705">
        <v>138.16</v>
      </c>
      <c r="M769" s="705">
        <v>138.16</v>
      </c>
      <c r="N769" s="671">
        <v>1</v>
      </c>
      <c r="O769" s="706">
        <v>0.5</v>
      </c>
      <c r="P769" s="705"/>
      <c r="Q769" s="682">
        <v>0</v>
      </c>
      <c r="R769" s="671"/>
      <c r="S769" s="682">
        <v>0</v>
      </c>
      <c r="T769" s="706"/>
      <c r="U769" s="242">
        <v>0</v>
      </c>
    </row>
    <row r="770" spans="1:21" ht="14.4" customHeight="1" x14ac:dyDescent="0.3">
      <c r="A770" s="680">
        <v>10</v>
      </c>
      <c r="B770" s="671" t="s">
        <v>551</v>
      </c>
      <c r="C770" s="671">
        <v>89301102</v>
      </c>
      <c r="D770" s="703" t="s">
        <v>4586</v>
      </c>
      <c r="E770" s="704" t="s">
        <v>2589</v>
      </c>
      <c r="F770" s="671" t="s">
        <v>2515</v>
      </c>
      <c r="G770" s="671" t="s">
        <v>2855</v>
      </c>
      <c r="H770" s="671" t="s">
        <v>550</v>
      </c>
      <c r="I770" s="671" t="s">
        <v>3246</v>
      </c>
      <c r="J770" s="671" t="s">
        <v>1516</v>
      </c>
      <c r="K770" s="671" t="s">
        <v>3038</v>
      </c>
      <c r="L770" s="705">
        <v>0</v>
      </c>
      <c r="M770" s="705">
        <v>0</v>
      </c>
      <c r="N770" s="671">
        <v>1</v>
      </c>
      <c r="O770" s="706">
        <v>0.5</v>
      </c>
      <c r="P770" s="705"/>
      <c r="Q770" s="682"/>
      <c r="R770" s="671"/>
      <c r="S770" s="682">
        <v>0</v>
      </c>
      <c r="T770" s="706"/>
      <c r="U770" s="242">
        <v>0</v>
      </c>
    </row>
    <row r="771" spans="1:21" ht="14.4" customHeight="1" x14ac:dyDescent="0.3">
      <c r="A771" s="680">
        <v>10</v>
      </c>
      <c r="B771" s="671" t="s">
        <v>551</v>
      </c>
      <c r="C771" s="671">
        <v>89301102</v>
      </c>
      <c r="D771" s="703" t="s">
        <v>4586</v>
      </c>
      <c r="E771" s="704" t="s">
        <v>2589</v>
      </c>
      <c r="F771" s="671" t="s">
        <v>2515</v>
      </c>
      <c r="G771" s="671" t="s">
        <v>2827</v>
      </c>
      <c r="H771" s="671" t="s">
        <v>817</v>
      </c>
      <c r="I771" s="671" t="s">
        <v>1152</v>
      </c>
      <c r="J771" s="671" t="s">
        <v>1153</v>
      </c>
      <c r="K771" s="671" t="s">
        <v>753</v>
      </c>
      <c r="L771" s="705">
        <v>0</v>
      </c>
      <c r="M771" s="705">
        <v>0</v>
      </c>
      <c r="N771" s="671">
        <v>2</v>
      </c>
      <c r="O771" s="706">
        <v>1.5</v>
      </c>
      <c r="P771" s="705">
        <v>0</v>
      </c>
      <c r="Q771" s="682"/>
      <c r="R771" s="671">
        <v>1</v>
      </c>
      <c r="S771" s="682">
        <v>0.5</v>
      </c>
      <c r="T771" s="706">
        <v>0.5</v>
      </c>
      <c r="U771" s="242">
        <v>0.33333333333333331</v>
      </c>
    </row>
    <row r="772" spans="1:21" ht="14.4" customHeight="1" x14ac:dyDescent="0.3">
      <c r="A772" s="680">
        <v>10</v>
      </c>
      <c r="B772" s="671" t="s">
        <v>551</v>
      </c>
      <c r="C772" s="671">
        <v>89301102</v>
      </c>
      <c r="D772" s="703" t="s">
        <v>4586</v>
      </c>
      <c r="E772" s="704" t="s">
        <v>2589</v>
      </c>
      <c r="F772" s="671" t="s">
        <v>2515</v>
      </c>
      <c r="G772" s="671" t="s">
        <v>2827</v>
      </c>
      <c r="H772" s="671" t="s">
        <v>817</v>
      </c>
      <c r="I772" s="671" t="s">
        <v>1439</v>
      </c>
      <c r="J772" s="671" t="s">
        <v>828</v>
      </c>
      <c r="K772" s="671" t="s">
        <v>2470</v>
      </c>
      <c r="L772" s="705">
        <v>137.74</v>
      </c>
      <c r="M772" s="705">
        <v>137.74</v>
      </c>
      <c r="N772" s="671">
        <v>1</v>
      </c>
      <c r="O772" s="706">
        <v>0.5</v>
      </c>
      <c r="P772" s="705"/>
      <c r="Q772" s="682">
        <v>0</v>
      </c>
      <c r="R772" s="671"/>
      <c r="S772" s="682">
        <v>0</v>
      </c>
      <c r="T772" s="706"/>
      <c r="U772" s="242">
        <v>0</v>
      </c>
    </row>
    <row r="773" spans="1:21" ht="14.4" customHeight="1" x14ac:dyDescent="0.3">
      <c r="A773" s="680">
        <v>10</v>
      </c>
      <c r="B773" s="671" t="s">
        <v>551</v>
      </c>
      <c r="C773" s="671">
        <v>89301102</v>
      </c>
      <c r="D773" s="703" t="s">
        <v>4586</v>
      </c>
      <c r="E773" s="704" t="s">
        <v>2589</v>
      </c>
      <c r="F773" s="671" t="s">
        <v>2515</v>
      </c>
      <c r="G773" s="671" t="s">
        <v>3493</v>
      </c>
      <c r="H773" s="671" t="s">
        <v>550</v>
      </c>
      <c r="I773" s="671" t="s">
        <v>3494</v>
      </c>
      <c r="J773" s="671" t="s">
        <v>1231</v>
      </c>
      <c r="K773" s="671" t="s">
        <v>3495</v>
      </c>
      <c r="L773" s="705">
        <v>0</v>
      </c>
      <c r="M773" s="705">
        <v>0</v>
      </c>
      <c r="N773" s="671">
        <v>1</v>
      </c>
      <c r="O773" s="706">
        <v>0.5</v>
      </c>
      <c r="P773" s="705"/>
      <c r="Q773" s="682"/>
      <c r="R773" s="671"/>
      <c r="S773" s="682">
        <v>0</v>
      </c>
      <c r="T773" s="706"/>
      <c r="U773" s="242">
        <v>0</v>
      </c>
    </row>
    <row r="774" spans="1:21" ht="14.4" customHeight="1" x14ac:dyDescent="0.3">
      <c r="A774" s="680">
        <v>10</v>
      </c>
      <c r="B774" s="671" t="s">
        <v>551</v>
      </c>
      <c r="C774" s="671">
        <v>89301102</v>
      </c>
      <c r="D774" s="703" t="s">
        <v>4586</v>
      </c>
      <c r="E774" s="704" t="s">
        <v>2589</v>
      </c>
      <c r="F774" s="671" t="s">
        <v>2515</v>
      </c>
      <c r="G774" s="671" t="s">
        <v>3191</v>
      </c>
      <c r="H774" s="671" t="s">
        <v>550</v>
      </c>
      <c r="I774" s="671" t="s">
        <v>3496</v>
      </c>
      <c r="J774" s="671" t="s">
        <v>3356</v>
      </c>
      <c r="K774" s="671" t="s">
        <v>3497</v>
      </c>
      <c r="L774" s="705">
        <v>206.61</v>
      </c>
      <c r="M774" s="705">
        <v>206.61</v>
      </c>
      <c r="N774" s="671">
        <v>1</v>
      </c>
      <c r="O774" s="706">
        <v>1</v>
      </c>
      <c r="P774" s="705">
        <v>206.61</v>
      </c>
      <c r="Q774" s="682">
        <v>1</v>
      </c>
      <c r="R774" s="671">
        <v>1</v>
      </c>
      <c r="S774" s="682">
        <v>1</v>
      </c>
      <c r="T774" s="706">
        <v>1</v>
      </c>
      <c r="U774" s="242">
        <v>1</v>
      </c>
    </row>
    <row r="775" spans="1:21" ht="14.4" customHeight="1" x14ac:dyDescent="0.3">
      <c r="A775" s="680">
        <v>10</v>
      </c>
      <c r="B775" s="671" t="s">
        <v>551</v>
      </c>
      <c r="C775" s="671">
        <v>89301102</v>
      </c>
      <c r="D775" s="703" t="s">
        <v>4586</v>
      </c>
      <c r="E775" s="704" t="s">
        <v>2589</v>
      </c>
      <c r="F775" s="671" t="s">
        <v>2515</v>
      </c>
      <c r="G775" s="671" t="s">
        <v>3191</v>
      </c>
      <c r="H775" s="671" t="s">
        <v>550</v>
      </c>
      <c r="I775" s="671" t="s">
        <v>3358</v>
      </c>
      <c r="J775" s="671" t="s">
        <v>3356</v>
      </c>
      <c r="K775" s="671" t="s">
        <v>3359</v>
      </c>
      <c r="L775" s="705">
        <v>309.91000000000003</v>
      </c>
      <c r="M775" s="705">
        <v>309.91000000000003</v>
      </c>
      <c r="N775" s="671">
        <v>1</v>
      </c>
      <c r="O775" s="706">
        <v>1</v>
      </c>
      <c r="P775" s="705"/>
      <c r="Q775" s="682">
        <v>0</v>
      </c>
      <c r="R775" s="671"/>
      <c r="S775" s="682">
        <v>0</v>
      </c>
      <c r="T775" s="706"/>
      <c r="U775" s="242">
        <v>0</v>
      </c>
    </row>
    <row r="776" spans="1:21" ht="14.4" customHeight="1" x14ac:dyDescent="0.3">
      <c r="A776" s="680">
        <v>10</v>
      </c>
      <c r="B776" s="671" t="s">
        <v>551</v>
      </c>
      <c r="C776" s="671">
        <v>89301102</v>
      </c>
      <c r="D776" s="703" t="s">
        <v>4586</v>
      </c>
      <c r="E776" s="704" t="s">
        <v>2589</v>
      </c>
      <c r="F776" s="671" t="s">
        <v>2515</v>
      </c>
      <c r="G776" s="671" t="s">
        <v>3191</v>
      </c>
      <c r="H776" s="671" t="s">
        <v>550</v>
      </c>
      <c r="I776" s="671" t="s">
        <v>1108</v>
      </c>
      <c r="J776" s="671" t="s">
        <v>1109</v>
      </c>
      <c r="K776" s="671" t="s">
        <v>3360</v>
      </c>
      <c r="L776" s="705">
        <v>55.1</v>
      </c>
      <c r="M776" s="705">
        <v>55.1</v>
      </c>
      <c r="N776" s="671">
        <v>1</v>
      </c>
      <c r="O776" s="706">
        <v>1</v>
      </c>
      <c r="P776" s="705">
        <v>55.1</v>
      </c>
      <c r="Q776" s="682">
        <v>1</v>
      </c>
      <c r="R776" s="671">
        <v>1</v>
      </c>
      <c r="S776" s="682">
        <v>1</v>
      </c>
      <c r="T776" s="706">
        <v>1</v>
      </c>
      <c r="U776" s="242">
        <v>1</v>
      </c>
    </row>
    <row r="777" spans="1:21" ht="14.4" customHeight="1" x14ac:dyDescent="0.3">
      <c r="A777" s="680">
        <v>10</v>
      </c>
      <c r="B777" s="671" t="s">
        <v>551</v>
      </c>
      <c r="C777" s="671">
        <v>89301102</v>
      </c>
      <c r="D777" s="703" t="s">
        <v>4586</v>
      </c>
      <c r="E777" s="704" t="s">
        <v>2589</v>
      </c>
      <c r="F777" s="671" t="s">
        <v>2515</v>
      </c>
      <c r="G777" s="671" t="s">
        <v>2926</v>
      </c>
      <c r="H777" s="671" t="s">
        <v>550</v>
      </c>
      <c r="I777" s="671" t="s">
        <v>949</v>
      </c>
      <c r="J777" s="671" t="s">
        <v>3059</v>
      </c>
      <c r="K777" s="671" t="s">
        <v>2867</v>
      </c>
      <c r="L777" s="705">
        <v>14.2</v>
      </c>
      <c r="M777" s="705">
        <v>14.2</v>
      </c>
      <c r="N777" s="671">
        <v>1</v>
      </c>
      <c r="O777" s="706">
        <v>1</v>
      </c>
      <c r="P777" s="705"/>
      <c r="Q777" s="682">
        <v>0</v>
      </c>
      <c r="R777" s="671"/>
      <c r="S777" s="682">
        <v>0</v>
      </c>
      <c r="T777" s="706"/>
      <c r="U777" s="242">
        <v>0</v>
      </c>
    </row>
    <row r="778" spans="1:21" ht="14.4" customHeight="1" x14ac:dyDescent="0.3">
      <c r="A778" s="680">
        <v>10</v>
      </c>
      <c r="B778" s="671" t="s">
        <v>551</v>
      </c>
      <c r="C778" s="671">
        <v>89301102</v>
      </c>
      <c r="D778" s="703" t="s">
        <v>4586</v>
      </c>
      <c r="E778" s="704" t="s">
        <v>2589</v>
      </c>
      <c r="F778" s="671" t="s">
        <v>2515</v>
      </c>
      <c r="G778" s="671" t="s">
        <v>3498</v>
      </c>
      <c r="H778" s="671" t="s">
        <v>550</v>
      </c>
      <c r="I778" s="671" t="s">
        <v>3499</v>
      </c>
      <c r="J778" s="671" t="s">
        <v>3500</v>
      </c>
      <c r="K778" s="671" t="s">
        <v>2638</v>
      </c>
      <c r="L778" s="705">
        <v>113.7</v>
      </c>
      <c r="M778" s="705">
        <v>113.7</v>
      </c>
      <c r="N778" s="671">
        <v>1</v>
      </c>
      <c r="O778" s="706">
        <v>1</v>
      </c>
      <c r="P778" s="705"/>
      <c r="Q778" s="682">
        <v>0</v>
      </c>
      <c r="R778" s="671"/>
      <c r="S778" s="682">
        <v>0</v>
      </c>
      <c r="T778" s="706"/>
      <c r="U778" s="242">
        <v>0</v>
      </c>
    </row>
    <row r="779" spans="1:21" ht="14.4" customHeight="1" x14ac:dyDescent="0.3">
      <c r="A779" s="680">
        <v>10</v>
      </c>
      <c r="B779" s="671" t="s">
        <v>551</v>
      </c>
      <c r="C779" s="671">
        <v>89301102</v>
      </c>
      <c r="D779" s="703" t="s">
        <v>4586</v>
      </c>
      <c r="E779" s="704" t="s">
        <v>2589</v>
      </c>
      <c r="F779" s="671" t="s">
        <v>2515</v>
      </c>
      <c r="G779" s="671" t="s">
        <v>3025</v>
      </c>
      <c r="H779" s="671" t="s">
        <v>817</v>
      </c>
      <c r="I779" s="671" t="s">
        <v>1543</v>
      </c>
      <c r="J779" s="671" t="s">
        <v>1544</v>
      </c>
      <c r="K779" s="671" t="s">
        <v>2466</v>
      </c>
      <c r="L779" s="705">
        <v>3127.19</v>
      </c>
      <c r="M779" s="705">
        <v>3127.19</v>
      </c>
      <c r="N779" s="671">
        <v>1</v>
      </c>
      <c r="O779" s="706">
        <v>0.5</v>
      </c>
      <c r="P779" s="705"/>
      <c r="Q779" s="682">
        <v>0</v>
      </c>
      <c r="R779" s="671"/>
      <c r="S779" s="682">
        <v>0</v>
      </c>
      <c r="T779" s="706"/>
      <c r="U779" s="242">
        <v>0</v>
      </c>
    </row>
    <row r="780" spans="1:21" ht="14.4" customHeight="1" x14ac:dyDescent="0.3">
      <c r="A780" s="680">
        <v>10</v>
      </c>
      <c r="B780" s="671" t="s">
        <v>551</v>
      </c>
      <c r="C780" s="671">
        <v>89301102</v>
      </c>
      <c r="D780" s="703" t="s">
        <v>4586</v>
      </c>
      <c r="E780" s="704" t="s">
        <v>2589</v>
      </c>
      <c r="F780" s="671" t="s">
        <v>2515</v>
      </c>
      <c r="G780" s="671" t="s">
        <v>2936</v>
      </c>
      <c r="H780" s="671" t="s">
        <v>817</v>
      </c>
      <c r="I780" s="671" t="s">
        <v>839</v>
      </c>
      <c r="J780" s="671" t="s">
        <v>840</v>
      </c>
      <c r="K780" s="671" t="s">
        <v>2432</v>
      </c>
      <c r="L780" s="705">
        <v>333.26</v>
      </c>
      <c r="M780" s="705">
        <v>666.52</v>
      </c>
      <c r="N780" s="671">
        <v>2</v>
      </c>
      <c r="O780" s="706">
        <v>0.5</v>
      </c>
      <c r="P780" s="705">
        <v>666.52</v>
      </c>
      <c r="Q780" s="682">
        <v>1</v>
      </c>
      <c r="R780" s="671">
        <v>2</v>
      </c>
      <c r="S780" s="682">
        <v>1</v>
      </c>
      <c r="T780" s="706">
        <v>0.5</v>
      </c>
      <c r="U780" s="242">
        <v>1</v>
      </c>
    </row>
    <row r="781" spans="1:21" ht="14.4" customHeight="1" x14ac:dyDescent="0.3">
      <c r="A781" s="680">
        <v>10</v>
      </c>
      <c r="B781" s="671" t="s">
        <v>551</v>
      </c>
      <c r="C781" s="671">
        <v>89301102</v>
      </c>
      <c r="D781" s="703" t="s">
        <v>4586</v>
      </c>
      <c r="E781" s="704" t="s">
        <v>2589</v>
      </c>
      <c r="F781" s="671" t="s">
        <v>2515</v>
      </c>
      <c r="G781" s="671" t="s">
        <v>2940</v>
      </c>
      <c r="H781" s="671" t="s">
        <v>550</v>
      </c>
      <c r="I781" s="671" t="s">
        <v>741</v>
      </c>
      <c r="J781" s="671" t="s">
        <v>2942</v>
      </c>
      <c r="K781" s="671" t="s">
        <v>3501</v>
      </c>
      <c r="L781" s="705">
        <v>184.8</v>
      </c>
      <c r="M781" s="705">
        <v>369.6</v>
      </c>
      <c r="N781" s="671">
        <v>2</v>
      </c>
      <c r="O781" s="706">
        <v>1</v>
      </c>
      <c r="P781" s="705">
        <v>369.6</v>
      </c>
      <c r="Q781" s="682">
        <v>1</v>
      </c>
      <c r="R781" s="671">
        <v>2</v>
      </c>
      <c r="S781" s="682">
        <v>1</v>
      </c>
      <c r="T781" s="706">
        <v>1</v>
      </c>
      <c r="U781" s="242">
        <v>1</v>
      </c>
    </row>
    <row r="782" spans="1:21" ht="14.4" customHeight="1" x14ac:dyDescent="0.3">
      <c r="A782" s="680">
        <v>10</v>
      </c>
      <c r="B782" s="671" t="s">
        <v>551</v>
      </c>
      <c r="C782" s="671">
        <v>89301102</v>
      </c>
      <c r="D782" s="703" t="s">
        <v>4586</v>
      </c>
      <c r="E782" s="704" t="s">
        <v>2589</v>
      </c>
      <c r="F782" s="671" t="s">
        <v>2515</v>
      </c>
      <c r="G782" s="671" t="s">
        <v>3502</v>
      </c>
      <c r="H782" s="671" t="s">
        <v>550</v>
      </c>
      <c r="I782" s="671" t="s">
        <v>966</v>
      </c>
      <c r="J782" s="671" t="s">
        <v>3503</v>
      </c>
      <c r="K782" s="671" t="s">
        <v>3504</v>
      </c>
      <c r="L782" s="705">
        <v>0</v>
      </c>
      <c r="M782" s="705">
        <v>0</v>
      </c>
      <c r="N782" s="671">
        <v>1</v>
      </c>
      <c r="O782" s="706">
        <v>0.5</v>
      </c>
      <c r="P782" s="705"/>
      <c r="Q782" s="682"/>
      <c r="R782" s="671"/>
      <c r="S782" s="682">
        <v>0</v>
      </c>
      <c r="T782" s="706"/>
      <c r="U782" s="242">
        <v>0</v>
      </c>
    </row>
    <row r="783" spans="1:21" ht="14.4" customHeight="1" x14ac:dyDescent="0.3">
      <c r="A783" s="680">
        <v>10</v>
      </c>
      <c r="B783" s="671" t="s">
        <v>551</v>
      </c>
      <c r="C783" s="671">
        <v>89301102</v>
      </c>
      <c r="D783" s="703" t="s">
        <v>4586</v>
      </c>
      <c r="E783" s="704" t="s">
        <v>2589</v>
      </c>
      <c r="F783" s="671" t="s">
        <v>2515</v>
      </c>
      <c r="G783" s="671" t="s">
        <v>2643</v>
      </c>
      <c r="H783" s="671" t="s">
        <v>550</v>
      </c>
      <c r="I783" s="671" t="s">
        <v>900</v>
      </c>
      <c r="J783" s="671" t="s">
        <v>2644</v>
      </c>
      <c r="K783" s="671" t="s">
        <v>2645</v>
      </c>
      <c r="L783" s="705">
        <v>41.07</v>
      </c>
      <c r="M783" s="705">
        <v>82.14</v>
      </c>
      <c r="N783" s="671">
        <v>2</v>
      </c>
      <c r="O783" s="706">
        <v>2</v>
      </c>
      <c r="P783" s="705">
        <v>82.14</v>
      </c>
      <c r="Q783" s="682">
        <v>1</v>
      </c>
      <c r="R783" s="671">
        <v>2</v>
      </c>
      <c r="S783" s="682">
        <v>1</v>
      </c>
      <c r="T783" s="706">
        <v>2</v>
      </c>
      <c r="U783" s="242">
        <v>1</v>
      </c>
    </row>
    <row r="784" spans="1:21" ht="14.4" customHeight="1" x14ac:dyDescent="0.3">
      <c r="A784" s="680">
        <v>10</v>
      </c>
      <c r="B784" s="671" t="s">
        <v>551</v>
      </c>
      <c r="C784" s="671">
        <v>89301102</v>
      </c>
      <c r="D784" s="703" t="s">
        <v>4586</v>
      </c>
      <c r="E784" s="704" t="s">
        <v>2589</v>
      </c>
      <c r="F784" s="671" t="s">
        <v>2515</v>
      </c>
      <c r="G784" s="671" t="s">
        <v>2643</v>
      </c>
      <c r="H784" s="671" t="s">
        <v>550</v>
      </c>
      <c r="I784" s="671" t="s">
        <v>3505</v>
      </c>
      <c r="J784" s="671" t="s">
        <v>2644</v>
      </c>
      <c r="K784" s="671" t="s">
        <v>2645</v>
      </c>
      <c r="L784" s="705">
        <v>41.07</v>
      </c>
      <c r="M784" s="705">
        <v>41.07</v>
      </c>
      <c r="N784" s="671">
        <v>1</v>
      </c>
      <c r="O784" s="706">
        <v>1</v>
      </c>
      <c r="P784" s="705"/>
      <c r="Q784" s="682">
        <v>0</v>
      </c>
      <c r="R784" s="671"/>
      <c r="S784" s="682">
        <v>0</v>
      </c>
      <c r="T784" s="706"/>
      <c r="U784" s="242">
        <v>0</v>
      </c>
    </row>
    <row r="785" spans="1:21" ht="14.4" customHeight="1" x14ac:dyDescent="0.3">
      <c r="A785" s="680">
        <v>10</v>
      </c>
      <c r="B785" s="671" t="s">
        <v>551</v>
      </c>
      <c r="C785" s="671">
        <v>89301102</v>
      </c>
      <c r="D785" s="703" t="s">
        <v>4586</v>
      </c>
      <c r="E785" s="704" t="s">
        <v>2589</v>
      </c>
      <c r="F785" s="671" t="s">
        <v>2515</v>
      </c>
      <c r="G785" s="671" t="s">
        <v>2947</v>
      </c>
      <c r="H785" s="671" t="s">
        <v>817</v>
      </c>
      <c r="I785" s="671" t="s">
        <v>2327</v>
      </c>
      <c r="J785" s="671" t="s">
        <v>2428</v>
      </c>
      <c r="K785" s="671" t="s">
        <v>2489</v>
      </c>
      <c r="L785" s="705">
        <v>41.3</v>
      </c>
      <c r="M785" s="705">
        <v>82.6</v>
      </c>
      <c r="N785" s="671">
        <v>2</v>
      </c>
      <c r="O785" s="706">
        <v>2</v>
      </c>
      <c r="P785" s="705"/>
      <c r="Q785" s="682">
        <v>0</v>
      </c>
      <c r="R785" s="671"/>
      <c r="S785" s="682">
        <v>0</v>
      </c>
      <c r="T785" s="706"/>
      <c r="U785" s="242">
        <v>0</v>
      </c>
    </row>
    <row r="786" spans="1:21" ht="14.4" customHeight="1" x14ac:dyDescent="0.3">
      <c r="A786" s="680">
        <v>10</v>
      </c>
      <c r="B786" s="671" t="s">
        <v>551</v>
      </c>
      <c r="C786" s="671">
        <v>89301102</v>
      </c>
      <c r="D786" s="703" t="s">
        <v>4586</v>
      </c>
      <c r="E786" s="704" t="s">
        <v>2589</v>
      </c>
      <c r="F786" s="671" t="s">
        <v>2515</v>
      </c>
      <c r="G786" s="671" t="s">
        <v>2947</v>
      </c>
      <c r="H786" s="671" t="s">
        <v>817</v>
      </c>
      <c r="I786" s="671" t="s">
        <v>942</v>
      </c>
      <c r="J786" s="671" t="s">
        <v>2428</v>
      </c>
      <c r="K786" s="671" t="s">
        <v>1360</v>
      </c>
      <c r="L786" s="705">
        <v>68.83</v>
      </c>
      <c r="M786" s="705">
        <v>137.66</v>
      </c>
      <c r="N786" s="671">
        <v>2</v>
      </c>
      <c r="O786" s="706">
        <v>2</v>
      </c>
      <c r="P786" s="705"/>
      <c r="Q786" s="682">
        <v>0</v>
      </c>
      <c r="R786" s="671"/>
      <c r="S786" s="682">
        <v>0</v>
      </c>
      <c r="T786" s="706"/>
      <c r="U786" s="242">
        <v>0</v>
      </c>
    </row>
    <row r="787" spans="1:21" ht="14.4" customHeight="1" x14ac:dyDescent="0.3">
      <c r="A787" s="680">
        <v>10</v>
      </c>
      <c r="B787" s="671" t="s">
        <v>551</v>
      </c>
      <c r="C787" s="671">
        <v>89301102</v>
      </c>
      <c r="D787" s="703" t="s">
        <v>4586</v>
      </c>
      <c r="E787" s="704" t="s">
        <v>2589</v>
      </c>
      <c r="F787" s="671" t="s">
        <v>2515</v>
      </c>
      <c r="G787" s="671" t="s">
        <v>2660</v>
      </c>
      <c r="H787" s="671" t="s">
        <v>550</v>
      </c>
      <c r="I787" s="671" t="s">
        <v>878</v>
      </c>
      <c r="J787" s="671" t="s">
        <v>879</v>
      </c>
      <c r="K787" s="671" t="s">
        <v>2661</v>
      </c>
      <c r="L787" s="705">
        <v>38.65</v>
      </c>
      <c r="M787" s="705">
        <v>38.65</v>
      </c>
      <c r="N787" s="671">
        <v>1</v>
      </c>
      <c r="O787" s="706">
        <v>1</v>
      </c>
      <c r="P787" s="705">
        <v>38.65</v>
      </c>
      <c r="Q787" s="682">
        <v>1</v>
      </c>
      <c r="R787" s="671">
        <v>1</v>
      </c>
      <c r="S787" s="682">
        <v>1</v>
      </c>
      <c r="T787" s="706">
        <v>1</v>
      </c>
      <c r="U787" s="242">
        <v>1</v>
      </c>
    </row>
    <row r="788" spans="1:21" ht="14.4" customHeight="1" x14ac:dyDescent="0.3">
      <c r="A788" s="680">
        <v>10</v>
      </c>
      <c r="B788" s="671" t="s">
        <v>551</v>
      </c>
      <c r="C788" s="671">
        <v>89301102</v>
      </c>
      <c r="D788" s="703" t="s">
        <v>4586</v>
      </c>
      <c r="E788" s="704" t="s">
        <v>2589</v>
      </c>
      <c r="F788" s="671" t="s">
        <v>2515</v>
      </c>
      <c r="G788" s="671" t="s">
        <v>3506</v>
      </c>
      <c r="H788" s="671" t="s">
        <v>550</v>
      </c>
      <c r="I788" s="671" t="s">
        <v>3507</v>
      </c>
      <c r="J788" s="671" t="s">
        <v>3508</v>
      </c>
      <c r="K788" s="671" t="s">
        <v>3509</v>
      </c>
      <c r="L788" s="705">
        <v>203.67</v>
      </c>
      <c r="M788" s="705">
        <v>407.34</v>
      </c>
      <c r="N788" s="671">
        <v>2</v>
      </c>
      <c r="O788" s="706">
        <v>2</v>
      </c>
      <c r="P788" s="705"/>
      <c r="Q788" s="682">
        <v>0</v>
      </c>
      <c r="R788" s="671"/>
      <c r="S788" s="682">
        <v>0</v>
      </c>
      <c r="T788" s="706"/>
      <c r="U788" s="242">
        <v>0</v>
      </c>
    </row>
    <row r="789" spans="1:21" ht="14.4" customHeight="1" x14ac:dyDescent="0.3">
      <c r="A789" s="680">
        <v>10</v>
      </c>
      <c r="B789" s="671" t="s">
        <v>551</v>
      </c>
      <c r="C789" s="671">
        <v>89301102</v>
      </c>
      <c r="D789" s="703" t="s">
        <v>4586</v>
      </c>
      <c r="E789" s="704" t="s">
        <v>2589</v>
      </c>
      <c r="F789" s="671" t="s">
        <v>2515</v>
      </c>
      <c r="G789" s="671" t="s">
        <v>3046</v>
      </c>
      <c r="H789" s="671" t="s">
        <v>550</v>
      </c>
      <c r="I789" s="671" t="s">
        <v>3510</v>
      </c>
      <c r="J789" s="671" t="s">
        <v>3511</v>
      </c>
      <c r="K789" s="671" t="s">
        <v>3512</v>
      </c>
      <c r="L789" s="705">
        <v>0</v>
      </c>
      <c r="M789" s="705">
        <v>0</v>
      </c>
      <c r="N789" s="671">
        <v>2</v>
      </c>
      <c r="O789" s="706">
        <v>0.5</v>
      </c>
      <c r="P789" s="705">
        <v>0</v>
      </c>
      <c r="Q789" s="682"/>
      <c r="R789" s="671">
        <v>2</v>
      </c>
      <c r="S789" s="682">
        <v>1</v>
      </c>
      <c r="T789" s="706">
        <v>0.5</v>
      </c>
      <c r="U789" s="242">
        <v>1</v>
      </c>
    </row>
    <row r="790" spans="1:21" ht="14.4" customHeight="1" x14ac:dyDescent="0.3">
      <c r="A790" s="680">
        <v>10</v>
      </c>
      <c r="B790" s="671" t="s">
        <v>551</v>
      </c>
      <c r="C790" s="671">
        <v>89301102</v>
      </c>
      <c r="D790" s="703" t="s">
        <v>4586</v>
      </c>
      <c r="E790" s="704" t="s">
        <v>2589</v>
      </c>
      <c r="F790" s="671" t="s">
        <v>2515</v>
      </c>
      <c r="G790" s="671" t="s">
        <v>3046</v>
      </c>
      <c r="H790" s="671" t="s">
        <v>550</v>
      </c>
      <c r="I790" s="671" t="s">
        <v>3513</v>
      </c>
      <c r="J790" s="671" t="s">
        <v>3514</v>
      </c>
      <c r="K790" s="671" t="s">
        <v>3515</v>
      </c>
      <c r="L790" s="705">
        <v>188.38</v>
      </c>
      <c r="M790" s="705">
        <v>376.76</v>
      </c>
      <c r="N790" s="671">
        <v>2</v>
      </c>
      <c r="O790" s="706">
        <v>0.5</v>
      </c>
      <c r="P790" s="705">
        <v>376.76</v>
      </c>
      <c r="Q790" s="682">
        <v>1</v>
      </c>
      <c r="R790" s="671">
        <v>2</v>
      </c>
      <c r="S790" s="682">
        <v>1</v>
      </c>
      <c r="T790" s="706">
        <v>0.5</v>
      </c>
      <c r="U790" s="242">
        <v>1</v>
      </c>
    </row>
    <row r="791" spans="1:21" ht="14.4" customHeight="1" x14ac:dyDescent="0.3">
      <c r="A791" s="680">
        <v>10</v>
      </c>
      <c r="B791" s="671" t="s">
        <v>551</v>
      </c>
      <c r="C791" s="671">
        <v>89301102</v>
      </c>
      <c r="D791" s="703" t="s">
        <v>4586</v>
      </c>
      <c r="E791" s="704" t="s">
        <v>2589</v>
      </c>
      <c r="F791" s="671" t="s">
        <v>2515</v>
      </c>
      <c r="G791" s="671" t="s">
        <v>3090</v>
      </c>
      <c r="H791" s="671" t="s">
        <v>550</v>
      </c>
      <c r="I791" s="671" t="s">
        <v>1120</v>
      </c>
      <c r="J791" s="671" t="s">
        <v>3092</v>
      </c>
      <c r="K791" s="671" t="s">
        <v>3125</v>
      </c>
      <c r="L791" s="705">
        <v>0</v>
      </c>
      <c r="M791" s="705">
        <v>0</v>
      </c>
      <c r="N791" s="671">
        <v>1</v>
      </c>
      <c r="O791" s="706">
        <v>0.5</v>
      </c>
      <c r="P791" s="705"/>
      <c r="Q791" s="682"/>
      <c r="R791" s="671"/>
      <c r="S791" s="682">
        <v>0</v>
      </c>
      <c r="T791" s="706"/>
      <c r="U791" s="242">
        <v>0</v>
      </c>
    </row>
    <row r="792" spans="1:21" ht="14.4" customHeight="1" x14ac:dyDescent="0.3">
      <c r="A792" s="680">
        <v>10</v>
      </c>
      <c r="B792" s="671" t="s">
        <v>551</v>
      </c>
      <c r="C792" s="671">
        <v>89301102</v>
      </c>
      <c r="D792" s="703" t="s">
        <v>4586</v>
      </c>
      <c r="E792" s="704" t="s">
        <v>2589</v>
      </c>
      <c r="F792" s="671" t="s">
        <v>2515</v>
      </c>
      <c r="G792" s="671" t="s">
        <v>3090</v>
      </c>
      <c r="H792" s="671" t="s">
        <v>550</v>
      </c>
      <c r="I792" s="671" t="s">
        <v>3516</v>
      </c>
      <c r="J792" s="671" t="s">
        <v>3092</v>
      </c>
      <c r="K792" s="671" t="s">
        <v>3517</v>
      </c>
      <c r="L792" s="705">
        <v>0</v>
      </c>
      <c r="M792" s="705">
        <v>0</v>
      </c>
      <c r="N792" s="671">
        <v>1</v>
      </c>
      <c r="O792" s="706">
        <v>0.5</v>
      </c>
      <c r="P792" s="705"/>
      <c r="Q792" s="682"/>
      <c r="R792" s="671"/>
      <c r="S792" s="682">
        <v>0</v>
      </c>
      <c r="T792" s="706"/>
      <c r="U792" s="242">
        <v>0</v>
      </c>
    </row>
    <row r="793" spans="1:21" ht="14.4" customHeight="1" x14ac:dyDescent="0.3">
      <c r="A793" s="680">
        <v>10</v>
      </c>
      <c r="B793" s="671" t="s">
        <v>551</v>
      </c>
      <c r="C793" s="671">
        <v>89301102</v>
      </c>
      <c r="D793" s="703" t="s">
        <v>4586</v>
      </c>
      <c r="E793" s="704" t="s">
        <v>2589</v>
      </c>
      <c r="F793" s="671" t="s">
        <v>2515</v>
      </c>
      <c r="G793" s="671" t="s">
        <v>3518</v>
      </c>
      <c r="H793" s="671" t="s">
        <v>550</v>
      </c>
      <c r="I793" s="671" t="s">
        <v>3519</v>
      </c>
      <c r="J793" s="671" t="s">
        <v>3520</v>
      </c>
      <c r="K793" s="671" t="s">
        <v>3521</v>
      </c>
      <c r="L793" s="705">
        <v>1866.4</v>
      </c>
      <c r="M793" s="705">
        <v>1866.4</v>
      </c>
      <c r="N793" s="671">
        <v>1</v>
      </c>
      <c r="O793" s="706">
        <v>0.5</v>
      </c>
      <c r="P793" s="705">
        <v>1866.4</v>
      </c>
      <c r="Q793" s="682">
        <v>1</v>
      </c>
      <c r="R793" s="671">
        <v>1</v>
      </c>
      <c r="S793" s="682">
        <v>1</v>
      </c>
      <c r="T793" s="706">
        <v>0.5</v>
      </c>
      <c r="U793" s="242">
        <v>1</v>
      </c>
    </row>
    <row r="794" spans="1:21" ht="14.4" customHeight="1" x14ac:dyDescent="0.3">
      <c r="A794" s="680">
        <v>10</v>
      </c>
      <c r="B794" s="671" t="s">
        <v>551</v>
      </c>
      <c r="C794" s="671">
        <v>89301102</v>
      </c>
      <c r="D794" s="703" t="s">
        <v>4586</v>
      </c>
      <c r="E794" s="704" t="s">
        <v>2589</v>
      </c>
      <c r="F794" s="671" t="s">
        <v>2515</v>
      </c>
      <c r="G794" s="671" t="s">
        <v>3518</v>
      </c>
      <c r="H794" s="671" t="s">
        <v>550</v>
      </c>
      <c r="I794" s="671" t="s">
        <v>3522</v>
      </c>
      <c r="J794" s="671" t="s">
        <v>3523</v>
      </c>
      <c r="K794" s="671" t="s">
        <v>3524</v>
      </c>
      <c r="L794" s="705">
        <v>533.26</v>
      </c>
      <c r="M794" s="705">
        <v>533.26</v>
      </c>
      <c r="N794" s="671">
        <v>1</v>
      </c>
      <c r="O794" s="706">
        <v>1</v>
      </c>
      <c r="P794" s="705"/>
      <c r="Q794" s="682">
        <v>0</v>
      </c>
      <c r="R794" s="671"/>
      <c r="S794" s="682">
        <v>0</v>
      </c>
      <c r="T794" s="706"/>
      <c r="U794" s="242">
        <v>0</v>
      </c>
    </row>
    <row r="795" spans="1:21" ht="14.4" customHeight="1" x14ac:dyDescent="0.3">
      <c r="A795" s="680">
        <v>10</v>
      </c>
      <c r="B795" s="671" t="s">
        <v>551</v>
      </c>
      <c r="C795" s="671">
        <v>89301102</v>
      </c>
      <c r="D795" s="703" t="s">
        <v>4586</v>
      </c>
      <c r="E795" s="704" t="s">
        <v>2589</v>
      </c>
      <c r="F795" s="671" t="s">
        <v>2515</v>
      </c>
      <c r="G795" s="671" t="s">
        <v>2746</v>
      </c>
      <c r="H795" s="671" t="s">
        <v>550</v>
      </c>
      <c r="I795" s="671" t="s">
        <v>3031</v>
      </c>
      <c r="J795" s="671" t="s">
        <v>2748</v>
      </c>
      <c r="K795" s="671" t="s">
        <v>980</v>
      </c>
      <c r="L795" s="705">
        <v>97.97</v>
      </c>
      <c r="M795" s="705">
        <v>97.97</v>
      </c>
      <c r="N795" s="671">
        <v>1</v>
      </c>
      <c r="O795" s="706">
        <v>1</v>
      </c>
      <c r="P795" s="705"/>
      <c r="Q795" s="682">
        <v>0</v>
      </c>
      <c r="R795" s="671"/>
      <c r="S795" s="682">
        <v>0</v>
      </c>
      <c r="T795" s="706"/>
      <c r="U795" s="242">
        <v>0</v>
      </c>
    </row>
    <row r="796" spans="1:21" ht="14.4" customHeight="1" x14ac:dyDescent="0.3">
      <c r="A796" s="680">
        <v>10</v>
      </c>
      <c r="B796" s="671" t="s">
        <v>551</v>
      </c>
      <c r="C796" s="671">
        <v>89301102</v>
      </c>
      <c r="D796" s="703" t="s">
        <v>4586</v>
      </c>
      <c r="E796" s="704" t="s">
        <v>2589</v>
      </c>
      <c r="F796" s="671" t="s">
        <v>2515</v>
      </c>
      <c r="G796" s="671" t="s">
        <v>2968</v>
      </c>
      <c r="H796" s="671" t="s">
        <v>550</v>
      </c>
      <c r="I796" s="671" t="s">
        <v>845</v>
      </c>
      <c r="J796" s="671" t="s">
        <v>846</v>
      </c>
      <c r="K796" s="671" t="s">
        <v>847</v>
      </c>
      <c r="L796" s="705">
        <v>347.39</v>
      </c>
      <c r="M796" s="705">
        <v>1736.9499999999998</v>
      </c>
      <c r="N796" s="671">
        <v>5</v>
      </c>
      <c r="O796" s="706">
        <v>1</v>
      </c>
      <c r="P796" s="705"/>
      <c r="Q796" s="682">
        <v>0</v>
      </c>
      <c r="R796" s="671"/>
      <c r="S796" s="682">
        <v>0</v>
      </c>
      <c r="T796" s="706"/>
      <c r="U796" s="242">
        <v>0</v>
      </c>
    </row>
    <row r="797" spans="1:21" ht="14.4" customHeight="1" x14ac:dyDescent="0.3">
      <c r="A797" s="680">
        <v>10</v>
      </c>
      <c r="B797" s="671" t="s">
        <v>551</v>
      </c>
      <c r="C797" s="671">
        <v>89301102</v>
      </c>
      <c r="D797" s="703" t="s">
        <v>4586</v>
      </c>
      <c r="E797" s="704" t="s">
        <v>2589</v>
      </c>
      <c r="F797" s="671" t="s">
        <v>2515</v>
      </c>
      <c r="G797" s="671" t="s">
        <v>3099</v>
      </c>
      <c r="H797" s="671" t="s">
        <v>550</v>
      </c>
      <c r="I797" s="671" t="s">
        <v>3525</v>
      </c>
      <c r="J797" s="671" t="s">
        <v>3526</v>
      </c>
      <c r="K797" s="671" t="s">
        <v>2448</v>
      </c>
      <c r="L797" s="705">
        <v>94.8</v>
      </c>
      <c r="M797" s="705">
        <v>94.8</v>
      </c>
      <c r="N797" s="671">
        <v>1</v>
      </c>
      <c r="O797" s="706">
        <v>1</v>
      </c>
      <c r="P797" s="705"/>
      <c r="Q797" s="682">
        <v>0</v>
      </c>
      <c r="R797" s="671"/>
      <c r="S797" s="682">
        <v>0</v>
      </c>
      <c r="T797" s="706"/>
      <c r="U797" s="242">
        <v>0</v>
      </c>
    </row>
    <row r="798" spans="1:21" ht="14.4" customHeight="1" x14ac:dyDescent="0.3">
      <c r="A798" s="680">
        <v>10</v>
      </c>
      <c r="B798" s="671" t="s">
        <v>551</v>
      </c>
      <c r="C798" s="671">
        <v>89301102</v>
      </c>
      <c r="D798" s="703" t="s">
        <v>4586</v>
      </c>
      <c r="E798" s="704" t="s">
        <v>2589</v>
      </c>
      <c r="F798" s="671" t="s">
        <v>2515</v>
      </c>
      <c r="G798" s="671" t="s">
        <v>3099</v>
      </c>
      <c r="H798" s="671" t="s">
        <v>817</v>
      </c>
      <c r="I798" s="671" t="s">
        <v>1145</v>
      </c>
      <c r="J798" s="671" t="s">
        <v>1146</v>
      </c>
      <c r="K798" s="671" t="s">
        <v>2448</v>
      </c>
      <c r="L798" s="705">
        <v>94.8</v>
      </c>
      <c r="M798" s="705">
        <v>94.8</v>
      </c>
      <c r="N798" s="671">
        <v>1</v>
      </c>
      <c r="O798" s="706">
        <v>1</v>
      </c>
      <c r="P798" s="705"/>
      <c r="Q798" s="682">
        <v>0</v>
      </c>
      <c r="R798" s="671"/>
      <c r="S798" s="682">
        <v>0</v>
      </c>
      <c r="T798" s="706"/>
      <c r="U798" s="242">
        <v>0</v>
      </c>
    </row>
    <row r="799" spans="1:21" ht="14.4" customHeight="1" x14ac:dyDescent="0.3">
      <c r="A799" s="680">
        <v>10</v>
      </c>
      <c r="B799" s="671" t="s">
        <v>551</v>
      </c>
      <c r="C799" s="671">
        <v>89301102</v>
      </c>
      <c r="D799" s="703" t="s">
        <v>4586</v>
      </c>
      <c r="E799" s="704" t="s">
        <v>2589</v>
      </c>
      <c r="F799" s="671" t="s">
        <v>2515</v>
      </c>
      <c r="G799" s="671" t="s">
        <v>3100</v>
      </c>
      <c r="H799" s="671" t="s">
        <v>550</v>
      </c>
      <c r="I799" s="671" t="s">
        <v>1404</v>
      </c>
      <c r="J799" s="671" t="s">
        <v>3101</v>
      </c>
      <c r="K799" s="671" t="s">
        <v>3102</v>
      </c>
      <c r="L799" s="705">
        <v>49.81</v>
      </c>
      <c r="M799" s="705">
        <v>49.81</v>
      </c>
      <c r="N799" s="671">
        <v>1</v>
      </c>
      <c r="O799" s="706">
        <v>0.5</v>
      </c>
      <c r="P799" s="705">
        <v>49.81</v>
      </c>
      <c r="Q799" s="682">
        <v>1</v>
      </c>
      <c r="R799" s="671">
        <v>1</v>
      </c>
      <c r="S799" s="682">
        <v>1</v>
      </c>
      <c r="T799" s="706">
        <v>0.5</v>
      </c>
      <c r="U799" s="242">
        <v>1</v>
      </c>
    </row>
    <row r="800" spans="1:21" ht="14.4" customHeight="1" x14ac:dyDescent="0.3">
      <c r="A800" s="680">
        <v>10</v>
      </c>
      <c r="B800" s="671" t="s">
        <v>551</v>
      </c>
      <c r="C800" s="671">
        <v>89301102</v>
      </c>
      <c r="D800" s="703" t="s">
        <v>4586</v>
      </c>
      <c r="E800" s="704" t="s">
        <v>2589</v>
      </c>
      <c r="F800" s="671" t="s">
        <v>2515</v>
      </c>
      <c r="G800" s="671" t="s">
        <v>3527</v>
      </c>
      <c r="H800" s="671" t="s">
        <v>550</v>
      </c>
      <c r="I800" s="671" t="s">
        <v>3528</v>
      </c>
      <c r="J800" s="671" t="s">
        <v>3529</v>
      </c>
      <c r="K800" s="671" t="s">
        <v>3530</v>
      </c>
      <c r="L800" s="705">
        <v>134.12</v>
      </c>
      <c r="M800" s="705">
        <v>402.36</v>
      </c>
      <c r="N800" s="671">
        <v>3</v>
      </c>
      <c r="O800" s="706">
        <v>0.5</v>
      </c>
      <c r="P800" s="705">
        <v>402.36</v>
      </c>
      <c r="Q800" s="682">
        <v>1</v>
      </c>
      <c r="R800" s="671">
        <v>3</v>
      </c>
      <c r="S800" s="682">
        <v>1</v>
      </c>
      <c r="T800" s="706">
        <v>0.5</v>
      </c>
      <c r="U800" s="242">
        <v>1</v>
      </c>
    </row>
    <row r="801" spans="1:21" ht="14.4" customHeight="1" x14ac:dyDescent="0.3">
      <c r="A801" s="680">
        <v>10</v>
      </c>
      <c r="B801" s="671" t="s">
        <v>551</v>
      </c>
      <c r="C801" s="671">
        <v>89301102</v>
      </c>
      <c r="D801" s="703" t="s">
        <v>4586</v>
      </c>
      <c r="E801" s="704" t="s">
        <v>2589</v>
      </c>
      <c r="F801" s="671" t="s">
        <v>2515</v>
      </c>
      <c r="G801" s="671" t="s">
        <v>3531</v>
      </c>
      <c r="H801" s="671" t="s">
        <v>550</v>
      </c>
      <c r="I801" s="671" t="s">
        <v>3532</v>
      </c>
      <c r="J801" s="671" t="s">
        <v>3533</v>
      </c>
      <c r="K801" s="671" t="s">
        <v>3000</v>
      </c>
      <c r="L801" s="705">
        <v>1359.4</v>
      </c>
      <c r="M801" s="705">
        <v>4078.2000000000003</v>
      </c>
      <c r="N801" s="671">
        <v>3</v>
      </c>
      <c r="O801" s="706">
        <v>1</v>
      </c>
      <c r="P801" s="705">
        <v>4078.2000000000003</v>
      </c>
      <c r="Q801" s="682">
        <v>1</v>
      </c>
      <c r="R801" s="671">
        <v>3</v>
      </c>
      <c r="S801" s="682">
        <v>1</v>
      </c>
      <c r="T801" s="706">
        <v>1</v>
      </c>
      <c r="U801" s="242">
        <v>1</v>
      </c>
    </row>
    <row r="802" spans="1:21" ht="14.4" customHeight="1" x14ac:dyDescent="0.3">
      <c r="A802" s="680">
        <v>10</v>
      </c>
      <c r="B802" s="671" t="s">
        <v>551</v>
      </c>
      <c r="C802" s="671">
        <v>89301102</v>
      </c>
      <c r="D802" s="703" t="s">
        <v>4586</v>
      </c>
      <c r="E802" s="704" t="s">
        <v>2589</v>
      </c>
      <c r="F802" s="671" t="s">
        <v>2515</v>
      </c>
      <c r="G802" s="671" t="s">
        <v>3534</v>
      </c>
      <c r="H802" s="671" t="s">
        <v>550</v>
      </c>
      <c r="I802" s="671" t="s">
        <v>3535</v>
      </c>
      <c r="J802" s="671" t="s">
        <v>3536</v>
      </c>
      <c r="K802" s="671" t="s">
        <v>3537</v>
      </c>
      <c r="L802" s="705">
        <v>0</v>
      </c>
      <c r="M802" s="705">
        <v>0</v>
      </c>
      <c r="N802" s="671">
        <v>2</v>
      </c>
      <c r="O802" s="706">
        <v>1</v>
      </c>
      <c r="P802" s="705"/>
      <c r="Q802" s="682"/>
      <c r="R802" s="671"/>
      <c r="S802" s="682">
        <v>0</v>
      </c>
      <c r="T802" s="706"/>
      <c r="U802" s="242">
        <v>0</v>
      </c>
    </row>
    <row r="803" spans="1:21" ht="14.4" customHeight="1" x14ac:dyDescent="0.3">
      <c r="A803" s="680">
        <v>10</v>
      </c>
      <c r="B803" s="671" t="s">
        <v>551</v>
      </c>
      <c r="C803" s="671">
        <v>89301102</v>
      </c>
      <c r="D803" s="703" t="s">
        <v>4586</v>
      </c>
      <c r="E803" s="704" t="s">
        <v>2589</v>
      </c>
      <c r="F803" s="671" t="s">
        <v>2516</v>
      </c>
      <c r="G803" s="671" t="s">
        <v>2622</v>
      </c>
      <c r="H803" s="671" t="s">
        <v>550</v>
      </c>
      <c r="I803" s="671" t="s">
        <v>3342</v>
      </c>
      <c r="J803" s="671" t="s">
        <v>2623</v>
      </c>
      <c r="K803" s="671"/>
      <c r="L803" s="705">
        <v>0</v>
      </c>
      <c r="M803" s="705">
        <v>0</v>
      </c>
      <c r="N803" s="671">
        <v>1</v>
      </c>
      <c r="O803" s="706">
        <v>1</v>
      </c>
      <c r="P803" s="705"/>
      <c r="Q803" s="682"/>
      <c r="R803" s="671"/>
      <c r="S803" s="682">
        <v>0</v>
      </c>
      <c r="T803" s="706"/>
      <c r="U803" s="242">
        <v>0</v>
      </c>
    </row>
    <row r="804" spans="1:21" ht="14.4" customHeight="1" x14ac:dyDescent="0.3">
      <c r="A804" s="680">
        <v>10</v>
      </c>
      <c r="B804" s="671" t="s">
        <v>551</v>
      </c>
      <c r="C804" s="671">
        <v>89301102</v>
      </c>
      <c r="D804" s="703" t="s">
        <v>4586</v>
      </c>
      <c r="E804" s="704" t="s">
        <v>2589</v>
      </c>
      <c r="F804" s="671" t="s">
        <v>2517</v>
      </c>
      <c r="G804" s="671" t="s">
        <v>2994</v>
      </c>
      <c r="H804" s="671" t="s">
        <v>550</v>
      </c>
      <c r="I804" s="671" t="s">
        <v>3538</v>
      </c>
      <c r="J804" s="671" t="s">
        <v>3539</v>
      </c>
      <c r="K804" s="671" t="s">
        <v>3540</v>
      </c>
      <c r="L804" s="705">
        <v>1389.75</v>
      </c>
      <c r="M804" s="705">
        <v>1389.75</v>
      </c>
      <c r="N804" s="671">
        <v>1</v>
      </c>
      <c r="O804" s="706">
        <v>1</v>
      </c>
      <c r="P804" s="705"/>
      <c r="Q804" s="682">
        <v>0</v>
      </c>
      <c r="R804" s="671"/>
      <c r="S804" s="682">
        <v>0</v>
      </c>
      <c r="T804" s="706"/>
      <c r="U804" s="242">
        <v>0</v>
      </c>
    </row>
    <row r="805" spans="1:21" ht="14.4" customHeight="1" x14ac:dyDescent="0.3">
      <c r="A805" s="680">
        <v>10</v>
      </c>
      <c r="B805" s="671" t="s">
        <v>551</v>
      </c>
      <c r="C805" s="671">
        <v>89301102</v>
      </c>
      <c r="D805" s="703" t="s">
        <v>4586</v>
      </c>
      <c r="E805" s="704" t="s">
        <v>2589</v>
      </c>
      <c r="F805" s="671" t="s">
        <v>2517</v>
      </c>
      <c r="G805" s="671" t="s">
        <v>2994</v>
      </c>
      <c r="H805" s="671" t="s">
        <v>550</v>
      </c>
      <c r="I805" s="671" t="s">
        <v>2995</v>
      </c>
      <c r="J805" s="671" t="s">
        <v>2996</v>
      </c>
      <c r="K805" s="671" t="s">
        <v>2997</v>
      </c>
      <c r="L805" s="705">
        <v>500</v>
      </c>
      <c r="M805" s="705">
        <v>1000</v>
      </c>
      <c r="N805" s="671">
        <v>2</v>
      </c>
      <c r="O805" s="706">
        <v>2</v>
      </c>
      <c r="P805" s="705">
        <v>1000</v>
      </c>
      <c r="Q805" s="682">
        <v>1</v>
      </c>
      <c r="R805" s="671">
        <v>2</v>
      </c>
      <c r="S805" s="682">
        <v>1</v>
      </c>
      <c r="T805" s="706">
        <v>2</v>
      </c>
      <c r="U805" s="242">
        <v>1</v>
      </c>
    </row>
    <row r="806" spans="1:21" ht="14.4" customHeight="1" x14ac:dyDescent="0.3">
      <c r="A806" s="680">
        <v>10</v>
      </c>
      <c r="B806" s="671" t="s">
        <v>551</v>
      </c>
      <c r="C806" s="671">
        <v>89301102</v>
      </c>
      <c r="D806" s="703" t="s">
        <v>4586</v>
      </c>
      <c r="E806" s="704" t="s">
        <v>2590</v>
      </c>
      <c r="F806" s="671" t="s">
        <v>2515</v>
      </c>
      <c r="G806" s="671" t="s">
        <v>3187</v>
      </c>
      <c r="H806" s="671" t="s">
        <v>550</v>
      </c>
      <c r="I806" s="671" t="s">
        <v>3188</v>
      </c>
      <c r="J806" s="671" t="s">
        <v>3189</v>
      </c>
      <c r="K806" s="671" t="s">
        <v>3190</v>
      </c>
      <c r="L806" s="705">
        <v>1583.05</v>
      </c>
      <c r="M806" s="705">
        <v>4749.1499999999996</v>
      </c>
      <c r="N806" s="671">
        <v>3</v>
      </c>
      <c r="O806" s="706">
        <v>1</v>
      </c>
      <c r="P806" s="705"/>
      <c r="Q806" s="682">
        <v>0</v>
      </c>
      <c r="R806" s="671"/>
      <c r="S806" s="682">
        <v>0</v>
      </c>
      <c r="T806" s="706"/>
      <c r="U806" s="242">
        <v>0</v>
      </c>
    </row>
    <row r="807" spans="1:21" ht="14.4" customHeight="1" x14ac:dyDescent="0.3">
      <c r="A807" s="680">
        <v>10</v>
      </c>
      <c r="B807" s="671" t="s">
        <v>551</v>
      </c>
      <c r="C807" s="671">
        <v>89301102</v>
      </c>
      <c r="D807" s="703" t="s">
        <v>4586</v>
      </c>
      <c r="E807" s="704" t="s">
        <v>2590</v>
      </c>
      <c r="F807" s="671" t="s">
        <v>2515</v>
      </c>
      <c r="G807" s="671" t="s">
        <v>3191</v>
      </c>
      <c r="H807" s="671" t="s">
        <v>550</v>
      </c>
      <c r="I807" s="671" t="s">
        <v>3541</v>
      </c>
      <c r="J807" s="671" t="s">
        <v>3431</v>
      </c>
      <c r="K807" s="671" t="s">
        <v>1964</v>
      </c>
      <c r="L807" s="705">
        <v>413.22</v>
      </c>
      <c r="M807" s="705">
        <v>826.44</v>
      </c>
      <c r="N807" s="671">
        <v>2</v>
      </c>
      <c r="O807" s="706">
        <v>0.5</v>
      </c>
      <c r="P807" s="705"/>
      <c r="Q807" s="682">
        <v>0</v>
      </c>
      <c r="R807" s="671"/>
      <c r="S807" s="682">
        <v>0</v>
      </c>
      <c r="T807" s="706"/>
      <c r="U807" s="242">
        <v>0</v>
      </c>
    </row>
    <row r="808" spans="1:21" ht="14.4" customHeight="1" x14ac:dyDescent="0.3">
      <c r="A808" s="680">
        <v>10</v>
      </c>
      <c r="B808" s="671" t="s">
        <v>551</v>
      </c>
      <c r="C808" s="671">
        <v>89301102</v>
      </c>
      <c r="D808" s="703" t="s">
        <v>4586</v>
      </c>
      <c r="E808" s="704" t="s">
        <v>2590</v>
      </c>
      <c r="F808" s="671" t="s">
        <v>2515</v>
      </c>
      <c r="G808" s="671" t="s">
        <v>3265</v>
      </c>
      <c r="H808" s="671" t="s">
        <v>550</v>
      </c>
      <c r="I808" s="671" t="s">
        <v>3542</v>
      </c>
      <c r="J808" s="671" t="s">
        <v>3543</v>
      </c>
      <c r="K808" s="671" t="s">
        <v>3544</v>
      </c>
      <c r="L808" s="705">
        <v>871.16</v>
      </c>
      <c r="M808" s="705">
        <v>9582.76</v>
      </c>
      <c r="N808" s="671">
        <v>11</v>
      </c>
      <c r="O808" s="706">
        <v>2</v>
      </c>
      <c r="P808" s="705">
        <v>871.16</v>
      </c>
      <c r="Q808" s="682">
        <v>9.0909090909090898E-2</v>
      </c>
      <c r="R808" s="671">
        <v>1</v>
      </c>
      <c r="S808" s="682">
        <v>9.0909090909090912E-2</v>
      </c>
      <c r="T808" s="706">
        <v>1</v>
      </c>
      <c r="U808" s="242">
        <v>0.5</v>
      </c>
    </row>
    <row r="809" spans="1:21" ht="14.4" customHeight="1" x14ac:dyDescent="0.3">
      <c r="A809" s="680">
        <v>10</v>
      </c>
      <c r="B809" s="671" t="s">
        <v>551</v>
      </c>
      <c r="C809" s="671">
        <v>89301102</v>
      </c>
      <c r="D809" s="703" t="s">
        <v>4586</v>
      </c>
      <c r="E809" s="704" t="s">
        <v>2590</v>
      </c>
      <c r="F809" s="671" t="s">
        <v>2515</v>
      </c>
      <c r="G809" s="671" t="s">
        <v>3265</v>
      </c>
      <c r="H809" s="671" t="s">
        <v>550</v>
      </c>
      <c r="I809" s="671" t="s">
        <v>3266</v>
      </c>
      <c r="J809" s="671" t="s">
        <v>3267</v>
      </c>
      <c r="K809" s="671" t="s">
        <v>3268</v>
      </c>
      <c r="L809" s="705">
        <v>1162.0999999999999</v>
      </c>
      <c r="M809" s="705">
        <v>11621</v>
      </c>
      <c r="N809" s="671">
        <v>10</v>
      </c>
      <c r="O809" s="706">
        <v>1</v>
      </c>
      <c r="P809" s="705"/>
      <c r="Q809" s="682">
        <v>0</v>
      </c>
      <c r="R809" s="671"/>
      <c r="S809" s="682">
        <v>0</v>
      </c>
      <c r="T809" s="706"/>
      <c r="U809" s="242">
        <v>0</v>
      </c>
    </row>
    <row r="810" spans="1:21" ht="14.4" customHeight="1" x14ac:dyDescent="0.3">
      <c r="A810" s="680">
        <v>10</v>
      </c>
      <c r="B810" s="671" t="s">
        <v>551</v>
      </c>
      <c r="C810" s="671">
        <v>89301102</v>
      </c>
      <c r="D810" s="703" t="s">
        <v>4586</v>
      </c>
      <c r="E810" s="704" t="s">
        <v>2590</v>
      </c>
      <c r="F810" s="671" t="s">
        <v>2515</v>
      </c>
      <c r="G810" s="671" t="s">
        <v>3265</v>
      </c>
      <c r="H810" s="671" t="s">
        <v>550</v>
      </c>
      <c r="I810" s="671" t="s">
        <v>3545</v>
      </c>
      <c r="J810" s="671" t="s">
        <v>3546</v>
      </c>
      <c r="K810" s="671" t="s">
        <v>3547</v>
      </c>
      <c r="L810" s="705">
        <v>1162.0999999999999</v>
      </c>
      <c r="M810" s="705">
        <v>8134.6999999999989</v>
      </c>
      <c r="N810" s="671">
        <v>7</v>
      </c>
      <c r="O810" s="706">
        <v>1</v>
      </c>
      <c r="P810" s="705"/>
      <c r="Q810" s="682">
        <v>0</v>
      </c>
      <c r="R810" s="671"/>
      <c r="S810" s="682">
        <v>0</v>
      </c>
      <c r="T810" s="706"/>
      <c r="U810" s="242">
        <v>0</v>
      </c>
    </row>
    <row r="811" spans="1:21" ht="14.4" customHeight="1" x14ac:dyDescent="0.3">
      <c r="A811" s="680">
        <v>10</v>
      </c>
      <c r="B811" s="671" t="s">
        <v>551</v>
      </c>
      <c r="C811" s="671">
        <v>89301102</v>
      </c>
      <c r="D811" s="703" t="s">
        <v>4586</v>
      </c>
      <c r="E811" s="704" t="s">
        <v>2590</v>
      </c>
      <c r="F811" s="671" t="s">
        <v>2515</v>
      </c>
      <c r="G811" s="671" t="s">
        <v>2887</v>
      </c>
      <c r="H811" s="671" t="s">
        <v>550</v>
      </c>
      <c r="I811" s="671" t="s">
        <v>1288</v>
      </c>
      <c r="J811" s="671" t="s">
        <v>1289</v>
      </c>
      <c r="K811" s="671" t="s">
        <v>3396</v>
      </c>
      <c r="L811" s="705">
        <v>45.75</v>
      </c>
      <c r="M811" s="705">
        <v>45.75</v>
      </c>
      <c r="N811" s="671">
        <v>1</v>
      </c>
      <c r="O811" s="706">
        <v>1</v>
      </c>
      <c r="P811" s="705"/>
      <c r="Q811" s="682">
        <v>0</v>
      </c>
      <c r="R811" s="671"/>
      <c r="S811" s="682">
        <v>0</v>
      </c>
      <c r="T811" s="706"/>
      <c r="U811" s="242">
        <v>0</v>
      </c>
    </row>
    <row r="812" spans="1:21" ht="14.4" customHeight="1" x14ac:dyDescent="0.3">
      <c r="A812" s="680">
        <v>10</v>
      </c>
      <c r="B812" s="671" t="s">
        <v>551</v>
      </c>
      <c r="C812" s="671">
        <v>89301102</v>
      </c>
      <c r="D812" s="703" t="s">
        <v>4586</v>
      </c>
      <c r="E812" s="704" t="s">
        <v>2590</v>
      </c>
      <c r="F812" s="671" t="s">
        <v>2515</v>
      </c>
      <c r="G812" s="671" t="s">
        <v>3548</v>
      </c>
      <c r="H812" s="671" t="s">
        <v>550</v>
      </c>
      <c r="I812" s="671" t="s">
        <v>3549</v>
      </c>
      <c r="J812" s="671" t="s">
        <v>3550</v>
      </c>
      <c r="K812" s="671" t="s">
        <v>3551</v>
      </c>
      <c r="L812" s="705">
        <v>115.3</v>
      </c>
      <c r="M812" s="705">
        <v>345.9</v>
      </c>
      <c r="N812" s="671">
        <v>3</v>
      </c>
      <c r="O812" s="706">
        <v>0.5</v>
      </c>
      <c r="P812" s="705"/>
      <c r="Q812" s="682">
        <v>0</v>
      </c>
      <c r="R812" s="671"/>
      <c r="S812" s="682">
        <v>0</v>
      </c>
      <c r="T812" s="706"/>
      <c r="U812" s="242">
        <v>0</v>
      </c>
    </row>
    <row r="813" spans="1:21" ht="14.4" customHeight="1" x14ac:dyDescent="0.3">
      <c r="A813" s="680">
        <v>10</v>
      </c>
      <c r="B813" s="671" t="s">
        <v>551</v>
      </c>
      <c r="C813" s="671">
        <v>89301102</v>
      </c>
      <c r="D813" s="703" t="s">
        <v>4586</v>
      </c>
      <c r="E813" s="704" t="s">
        <v>2590</v>
      </c>
      <c r="F813" s="671" t="s">
        <v>2515</v>
      </c>
      <c r="G813" s="671" t="s">
        <v>3143</v>
      </c>
      <c r="H813" s="671" t="s">
        <v>550</v>
      </c>
      <c r="I813" s="671" t="s">
        <v>2258</v>
      </c>
      <c r="J813" s="671" t="s">
        <v>2259</v>
      </c>
      <c r="K813" s="671" t="s">
        <v>3552</v>
      </c>
      <c r="L813" s="705">
        <v>18.53</v>
      </c>
      <c r="M813" s="705">
        <v>18.53</v>
      </c>
      <c r="N813" s="671">
        <v>1</v>
      </c>
      <c r="O813" s="706">
        <v>1</v>
      </c>
      <c r="P813" s="705"/>
      <c r="Q813" s="682">
        <v>0</v>
      </c>
      <c r="R813" s="671"/>
      <c r="S813" s="682">
        <v>0</v>
      </c>
      <c r="T813" s="706"/>
      <c r="U813" s="242">
        <v>0</v>
      </c>
    </row>
    <row r="814" spans="1:21" ht="14.4" customHeight="1" x14ac:dyDescent="0.3">
      <c r="A814" s="680">
        <v>10</v>
      </c>
      <c r="B814" s="671" t="s">
        <v>551</v>
      </c>
      <c r="C814" s="671">
        <v>89301102</v>
      </c>
      <c r="D814" s="703" t="s">
        <v>4586</v>
      </c>
      <c r="E814" s="704" t="s">
        <v>2590</v>
      </c>
      <c r="F814" s="671" t="s">
        <v>2515</v>
      </c>
      <c r="G814" s="671" t="s">
        <v>3553</v>
      </c>
      <c r="H814" s="671" t="s">
        <v>550</v>
      </c>
      <c r="I814" s="671" t="s">
        <v>3554</v>
      </c>
      <c r="J814" s="671" t="s">
        <v>3555</v>
      </c>
      <c r="K814" s="671" t="s">
        <v>3556</v>
      </c>
      <c r="L814" s="705">
        <v>201.75</v>
      </c>
      <c r="M814" s="705">
        <v>605.25</v>
      </c>
      <c r="N814" s="671">
        <v>3</v>
      </c>
      <c r="O814" s="706">
        <v>0.5</v>
      </c>
      <c r="P814" s="705"/>
      <c r="Q814" s="682">
        <v>0</v>
      </c>
      <c r="R814" s="671"/>
      <c r="S814" s="682">
        <v>0</v>
      </c>
      <c r="T814" s="706"/>
      <c r="U814" s="242">
        <v>0</v>
      </c>
    </row>
    <row r="815" spans="1:21" ht="14.4" customHeight="1" x14ac:dyDescent="0.3">
      <c r="A815" s="680">
        <v>10</v>
      </c>
      <c r="B815" s="671" t="s">
        <v>551</v>
      </c>
      <c r="C815" s="671">
        <v>89301102</v>
      </c>
      <c r="D815" s="703" t="s">
        <v>4586</v>
      </c>
      <c r="E815" s="704" t="s">
        <v>2590</v>
      </c>
      <c r="F815" s="671" t="s">
        <v>2515</v>
      </c>
      <c r="G815" s="671" t="s">
        <v>3557</v>
      </c>
      <c r="H815" s="671" t="s">
        <v>550</v>
      </c>
      <c r="I815" s="671" t="s">
        <v>3558</v>
      </c>
      <c r="J815" s="671" t="s">
        <v>3559</v>
      </c>
      <c r="K815" s="671" t="s">
        <v>3560</v>
      </c>
      <c r="L815" s="705">
        <v>152</v>
      </c>
      <c r="M815" s="705">
        <v>456</v>
      </c>
      <c r="N815" s="671">
        <v>3</v>
      </c>
      <c r="O815" s="706">
        <v>0.5</v>
      </c>
      <c r="P815" s="705">
        <v>456</v>
      </c>
      <c r="Q815" s="682">
        <v>1</v>
      </c>
      <c r="R815" s="671">
        <v>3</v>
      </c>
      <c r="S815" s="682">
        <v>1</v>
      </c>
      <c r="T815" s="706">
        <v>0.5</v>
      </c>
      <c r="U815" s="242">
        <v>1</v>
      </c>
    </row>
    <row r="816" spans="1:21" ht="14.4" customHeight="1" x14ac:dyDescent="0.3">
      <c r="A816" s="680">
        <v>10</v>
      </c>
      <c r="B816" s="671" t="s">
        <v>551</v>
      </c>
      <c r="C816" s="671">
        <v>89301102</v>
      </c>
      <c r="D816" s="703" t="s">
        <v>4586</v>
      </c>
      <c r="E816" s="704" t="s">
        <v>2590</v>
      </c>
      <c r="F816" s="671" t="s">
        <v>2515</v>
      </c>
      <c r="G816" s="671" t="s">
        <v>3561</v>
      </c>
      <c r="H816" s="671" t="s">
        <v>550</v>
      </c>
      <c r="I816" s="671" t="s">
        <v>3562</v>
      </c>
      <c r="J816" s="671" t="s">
        <v>3563</v>
      </c>
      <c r="K816" s="671" t="s">
        <v>3564</v>
      </c>
      <c r="L816" s="705">
        <v>246.73</v>
      </c>
      <c r="M816" s="705">
        <v>246.73</v>
      </c>
      <c r="N816" s="671">
        <v>1</v>
      </c>
      <c r="O816" s="706">
        <v>1</v>
      </c>
      <c r="P816" s="705"/>
      <c r="Q816" s="682">
        <v>0</v>
      </c>
      <c r="R816" s="671"/>
      <c r="S816" s="682">
        <v>0</v>
      </c>
      <c r="T816" s="706"/>
      <c r="U816" s="242">
        <v>0</v>
      </c>
    </row>
    <row r="817" spans="1:21" ht="14.4" customHeight="1" x14ac:dyDescent="0.3">
      <c r="A817" s="680">
        <v>10</v>
      </c>
      <c r="B817" s="671" t="s">
        <v>551</v>
      </c>
      <c r="C817" s="671">
        <v>89301102</v>
      </c>
      <c r="D817" s="703" t="s">
        <v>4586</v>
      </c>
      <c r="E817" s="704" t="s">
        <v>2590</v>
      </c>
      <c r="F817" s="671" t="s">
        <v>2515</v>
      </c>
      <c r="G817" s="671" t="s">
        <v>3147</v>
      </c>
      <c r="H817" s="671" t="s">
        <v>550</v>
      </c>
      <c r="I817" s="671" t="s">
        <v>3565</v>
      </c>
      <c r="J817" s="671" t="s">
        <v>3566</v>
      </c>
      <c r="K817" s="671" t="s">
        <v>3567</v>
      </c>
      <c r="L817" s="705">
        <v>147.12</v>
      </c>
      <c r="M817" s="705">
        <v>2206.8000000000002</v>
      </c>
      <c r="N817" s="671">
        <v>15</v>
      </c>
      <c r="O817" s="706">
        <v>2.5</v>
      </c>
      <c r="P817" s="705">
        <v>735.6</v>
      </c>
      <c r="Q817" s="682">
        <v>0.33333333333333331</v>
      </c>
      <c r="R817" s="671">
        <v>5</v>
      </c>
      <c r="S817" s="682">
        <v>0.33333333333333331</v>
      </c>
      <c r="T817" s="706">
        <v>0.5</v>
      </c>
      <c r="U817" s="242">
        <v>0.2</v>
      </c>
    </row>
    <row r="818" spans="1:21" ht="14.4" customHeight="1" x14ac:dyDescent="0.3">
      <c r="A818" s="680">
        <v>10</v>
      </c>
      <c r="B818" s="671" t="s">
        <v>551</v>
      </c>
      <c r="C818" s="671">
        <v>89301102</v>
      </c>
      <c r="D818" s="703" t="s">
        <v>4586</v>
      </c>
      <c r="E818" s="704" t="s">
        <v>2590</v>
      </c>
      <c r="F818" s="671" t="s">
        <v>2515</v>
      </c>
      <c r="G818" s="671" t="s">
        <v>2944</v>
      </c>
      <c r="H818" s="671" t="s">
        <v>550</v>
      </c>
      <c r="I818" s="671" t="s">
        <v>726</v>
      </c>
      <c r="J818" s="671" t="s">
        <v>727</v>
      </c>
      <c r="K818" s="671" t="s">
        <v>2443</v>
      </c>
      <c r="L818" s="705">
        <v>23.72</v>
      </c>
      <c r="M818" s="705">
        <v>94.88</v>
      </c>
      <c r="N818" s="671">
        <v>4</v>
      </c>
      <c r="O818" s="706">
        <v>3</v>
      </c>
      <c r="P818" s="705">
        <v>47.44</v>
      </c>
      <c r="Q818" s="682">
        <v>0.5</v>
      </c>
      <c r="R818" s="671">
        <v>2</v>
      </c>
      <c r="S818" s="682">
        <v>0.5</v>
      </c>
      <c r="T818" s="706">
        <v>1.5</v>
      </c>
      <c r="U818" s="242">
        <v>0.5</v>
      </c>
    </row>
    <row r="819" spans="1:21" ht="14.4" customHeight="1" x14ac:dyDescent="0.3">
      <c r="A819" s="680">
        <v>10</v>
      </c>
      <c r="B819" s="671" t="s">
        <v>551</v>
      </c>
      <c r="C819" s="671">
        <v>89301102</v>
      </c>
      <c r="D819" s="703" t="s">
        <v>4586</v>
      </c>
      <c r="E819" s="704" t="s">
        <v>2590</v>
      </c>
      <c r="F819" s="671" t="s">
        <v>2515</v>
      </c>
      <c r="G819" s="671" t="s">
        <v>2720</v>
      </c>
      <c r="H819" s="671" t="s">
        <v>817</v>
      </c>
      <c r="I819" s="671" t="s">
        <v>1441</v>
      </c>
      <c r="J819" s="671" t="s">
        <v>1442</v>
      </c>
      <c r="K819" s="671" t="s">
        <v>1443</v>
      </c>
      <c r="L819" s="705">
        <v>608.41999999999996</v>
      </c>
      <c r="M819" s="705">
        <v>4258.9399999999996</v>
      </c>
      <c r="N819" s="671">
        <v>7</v>
      </c>
      <c r="O819" s="706">
        <v>1</v>
      </c>
      <c r="P819" s="705">
        <v>4258.9399999999996</v>
      </c>
      <c r="Q819" s="682">
        <v>1</v>
      </c>
      <c r="R819" s="671">
        <v>7</v>
      </c>
      <c r="S819" s="682">
        <v>1</v>
      </c>
      <c r="T819" s="706">
        <v>1</v>
      </c>
      <c r="U819" s="242">
        <v>1</v>
      </c>
    </row>
    <row r="820" spans="1:21" ht="14.4" customHeight="1" x14ac:dyDescent="0.3">
      <c r="A820" s="680">
        <v>10</v>
      </c>
      <c r="B820" s="671" t="s">
        <v>551</v>
      </c>
      <c r="C820" s="671">
        <v>89301102</v>
      </c>
      <c r="D820" s="703" t="s">
        <v>4586</v>
      </c>
      <c r="E820" s="704" t="s">
        <v>2590</v>
      </c>
      <c r="F820" s="671" t="s">
        <v>2515</v>
      </c>
      <c r="G820" s="671" t="s">
        <v>3568</v>
      </c>
      <c r="H820" s="671" t="s">
        <v>550</v>
      </c>
      <c r="I820" s="671" t="s">
        <v>3569</v>
      </c>
      <c r="J820" s="671" t="s">
        <v>3570</v>
      </c>
      <c r="K820" s="671" t="s">
        <v>3571</v>
      </c>
      <c r="L820" s="705">
        <v>74.06</v>
      </c>
      <c r="M820" s="705">
        <v>222.18</v>
      </c>
      <c r="N820" s="671">
        <v>3</v>
      </c>
      <c r="O820" s="706">
        <v>2</v>
      </c>
      <c r="P820" s="705"/>
      <c r="Q820" s="682">
        <v>0</v>
      </c>
      <c r="R820" s="671"/>
      <c r="S820" s="682">
        <v>0</v>
      </c>
      <c r="T820" s="706"/>
      <c r="U820" s="242">
        <v>0</v>
      </c>
    </row>
    <row r="821" spans="1:21" ht="14.4" customHeight="1" x14ac:dyDescent="0.3">
      <c r="A821" s="680">
        <v>10</v>
      </c>
      <c r="B821" s="671" t="s">
        <v>551</v>
      </c>
      <c r="C821" s="671">
        <v>89301102</v>
      </c>
      <c r="D821" s="703" t="s">
        <v>4586</v>
      </c>
      <c r="E821" s="704" t="s">
        <v>2590</v>
      </c>
      <c r="F821" s="671" t="s">
        <v>2515</v>
      </c>
      <c r="G821" s="671" t="s">
        <v>2683</v>
      </c>
      <c r="H821" s="671" t="s">
        <v>817</v>
      </c>
      <c r="I821" s="671" t="s">
        <v>3476</v>
      </c>
      <c r="J821" s="671" t="s">
        <v>3477</v>
      </c>
      <c r="K821" s="671" t="s">
        <v>3478</v>
      </c>
      <c r="L821" s="705">
        <v>65.069999999999993</v>
      </c>
      <c r="M821" s="705">
        <v>130.13999999999999</v>
      </c>
      <c r="N821" s="671">
        <v>2</v>
      </c>
      <c r="O821" s="706">
        <v>2</v>
      </c>
      <c r="P821" s="705">
        <v>65.069999999999993</v>
      </c>
      <c r="Q821" s="682">
        <v>0.5</v>
      </c>
      <c r="R821" s="671">
        <v>1</v>
      </c>
      <c r="S821" s="682">
        <v>0.5</v>
      </c>
      <c r="T821" s="706">
        <v>1</v>
      </c>
      <c r="U821" s="242">
        <v>0.5</v>
      </c>
    </row>
    <row r="822" spans="1:21" ht="14.4" customHeight="1" x14ac:dyDescent="0.3">
      <c r="A822" s="680">
        <v>10</v>
      </c>
      <c r="B822" s="671" t="s">
        <v>551</v>
      </c>
      <c r="C822" s="671">
        <v>89301102</v>
      </c>
      <c r="D822" s="703" t="s">
        <v>4586</v>
      </c>
      <c r="E822" s="704" t="s">
        <v>2590</v>
      </c>
      <c r="F822" s="671" t="s">
        <v>2515</v>
      </c>
      <c r="G822" s="671" t="s">
        <v>2683</v>
      </c>
      <c r="H822" s="671" t="s">
        <v>817</v>
      </c>
      <c r="I822" s="671" t="s">
        <v>2735</v>
      </c>
      <c r="J822" s="671" t="s">
        <v>2736</v>
      </c>
      <c r="K822" s="671" t="s">
        <v>2737</v>
      </c>
      <c r="L822" s="705">
        <v>108.46</v>
      </c>
      <c r="M822" s="705">
        <v>216.92</v>
      </c>
      <c r="N822" s="671">
        <v>2</v>
      </c>
      <c r="O822" s="706">
        <v>1.5</v>
      </c>
      <c r="P822" s="705">
        <v>108.46</v>
      </c>
      <c r="Q822" s="682">
        <v>0.5</v>
      </c>
      <c r="R822" s="671">
        <v>1</v>
      </c>
      <c r="S822" s="682">
        <v>0.5</v>
      </c>
      <c r="T822" s="706">
        <v>0.5</v>
      </c>
      <c r="U822" s="242">
        <v>0.33333333333333331</v>
      </c>
    </row>
    <row r="823" spans="1:21" ht="14.4" customHeight="1" x14ac:dyDescent="0.3">
      <c r="A823" s="680">
        <v>10</v>
      </c>
      <c r="B823" s="671" t="s">
        <v>551</v>
      </c>
      <c r="C823" s="671">
        <v>89301102</v>
      </c>
      <c r="D823" s="703" t="s">
        <v>4586</v>
      </c>
      <c r="E823" s="704" t="s">
        <v>2590</v>
      </c>
      <c r="F823" s="671" t="s">
        <v>2515</v>
      </c>
      <c r="G823" s="671" t="s">
        <v>2683</v>
      </c>
      <c r="H823" s="671" t="s">
        <v>550</v>
      </c>
      <c r="I823" s="671" t="s">
        <v>2836</v>
      </c>
      <c r="J823" s="671" t="s">
        <v>2837</v>
      </c>
      <c r="K823" s="671" t="s">
        <v>2838</v>
      </c>
      <c r="L823" s="705">
        <v>65.069999999999993</v>
      </c>
      <c r="M823" s="705">
        <v>65.069999999999993</v>
      </c>
      <c r="N823" s="671">
        <v>1</v>
      </c>
      <c r="O823" s="706">
        <v>1</v>
      </c>
      <c r="P823" s="705"/>
      <c r="Q823" s="682">
        <v>0</v>
      </c>
      <c r="R823" s="671"/>
      <c r="S823" s="682">
        <v>0</v>
      </c>
      <c r="T823" s="706"/>
      <c r="U823" s="242">
        <v>0</v>
      </c>
    </row>
    <row r="824" spans="1:21" ht="14.4" customHeight="1" x14ac:dyDescent="0.3">
      <c r="A824" s="680">
        <v>10</v>
      </c>
      <c r="B824" s="671" t="s">
        <v>551</v>
      </c>
      <c r="C824" s="671">
        <v>89301102</v>
      </c>
      <c r="D824" s="703" t="s">
        <v>4586</v>
      </c>
      <c r="E824" s="704" t="s">
        <v>2590</v>
      </c>
      <c r="F824" s="671" t="s">
        <v>2515</v>
      </c>
      <c r="G824" s="671" t="s">
        <v>2683</v>
      </c>
      <c r="H824" s="671" t="s">
        <v>550</v>
      </c>
      <c r="I824" s="671" t="s">
        <v>2839</v>
      </c>
      <c r="J824" s="671" t="s">
        <v>2840</v>
      </c>
      <c r="K824" s="671" t="s">
        <v>2841</v>
      </c>
      <c r="L824" s="705">
        <v>108.46</v>
      </c>
      <c r="M824" s="705">
        <v>108.46</v>
      </c>
      <c r="N824" s="671">
        <v>1</v>
      </c>
      <c r="O824" s="706">
        <v>1</v>
      </c>
      <c r="P824" s="705"/>
      <c r="Q824" s="682">
        <v>0</v>
      </c>
      <c r="R824" s="671"/>
      <c r="S824" s="682">
        <v>0</v>
      </c>
      <c r="T824" s="706"/>
      <c r="U824" s="242">
        <v>0</v>
      </c>
    </row>
    <row r="825" spans="1:21" ht="14.4" customHeight="1" x14ac:dyDescent="0.3">
      <c r="A825" s="680">
        <v>10</v>
      </c>
      <c r="B825" s="671" t="s">
        <v>551</v>
      </c>
      <c r="C825" s="671">
        <v>89301102</v>
      </c>
      <c r="D825" s="703" t="s">
        <v>4586</v>
      </c>
      <c r="E825" s="704" t="s">
        <v>2590</v>
      </c>
      <c r="F825" s="671" t="s">
        <v>2515</v>
      </c>
      <c r="G825" s="671" t="s">
        <v>2683</v>
      </c>
      <c r="H825" s="671" t="s">
        <v>817</v>
      </c>
      <c r="I825" s="671" t="s">
        <v>2684</v>
      </c>
      <c r="J825" s="671" t="s">
        <v>2685</v>
      </c>
      <c r="K825" s="671" t="s">
        <v>2686</v>
      </c>
      <c r="L825" s="705">
        <v>50.57</v>
      </c>
      <c r="M825" s="705">
        <v>252.85</v>
      </c>
      <c r="N825" s="671">
        <v>5</v>
      </c>
      <c r="O825" s="706">
        <v>5</v>
      </c>
      <c r="P825" s="705">
        <v>50.57</v>
      </c>
      <c r="Q825" s="682">
        <v>0.2</v>
      </c>
      <c r="R825" s="671">
        <v>1</v>
      </c>
      <c r="S825" s="682">
        <v>0.2</v>
      </c>
      <c r="T825" s="706">
        <v>1</v>
      </c>
      <c r="U825" s="242">
        <v>0.2</v>
      </c>
    </row>
    <row r="826" spans="1:21" ht="14.4" customHeight="1" x14ac:dyDescent="0.3">
      <c r="A826" s="680">
        <v>10</v>
      </c>
      <c r="B826" s="671" t="s">
        <v>551</v>
      </c>
      <c r="C826" s="671">
        <v>89301102</v>
      </c>
      <c r="D826" s="703" t="s">
        <v>4586</v>
      </c>
      <c r="E826" s="704" t="s">
        <v>2590</v>
      </c>
      <c r="F826" s="671" t="s">
        <v>2515</v>
      </c>
      <c r="G826" s="671" t="s">
        <v>2683</v>
      </c>
      <c r="H826" s="671" t="s">
        <v>817</v>
      </c>
      <c r="I826" s="671" t="s">
        <v>2741</v>
      </c>
      <c r="J826" s="671" t="s">
        <v>2742</v>
      </c>
      <c r="K826" s="671" t="s">
        <v>2743</v>
      </c>
      <c r="L826" s="705">
        <v>86.76</v>
      </c>
      <c r="M826" s="705">
        <v>86.76</v>
      </c>
      <c r="N826" s="671">
        <v>1</v>
      </c>
      <c r="O826" s="706">
        <v>1</v>
      </c>
      <c r="P826" s="705"/>
      <c r="Q826" s="682">
        <v>0</v>
      </c>
      <c r="R826" s="671"/>
      <c r="S826" s="682">
        <v>0</v>
      </c>
      <c r="T826" s="706"/>
      <c r="U826" s="242">
        <v>0</v>
      </c>
    </row>
    <row r="827" spans="1:21" ht="14.4" customHeight="1" x14ac:dyDescent="0.3">
      <c r="A827" s="680">
        <v>10</v>
      </c>
      <c r="B827" s="671" t="s">
        <v>551</v>
      </c>
      <c r="C827" s="671">
        <v>89301102</v>
      </c>
      <c r="D827" s="703" t="s">
        <v>4586</v>
      </c>
      <c r="E827" s="704" t="s">
        <v>2590</v>
      </c>
      <c r="F827" s="671" t="s">
        <v>2515</v>
      </c>
      <c r="G827" s="671" t="s">
        <v>2683</v>
      </c>
      <c r="H827" s="671" t="s">
        <v>550</v>
      </c>
      <c r="I827" s="671" t="s">
        <v>1320</v>
      </c>
      <c r="J827" s="671" t="s">
        <v>2859</v>
      </c>
      <c r="K827" s="671" t="s">
        <v>2860</v>
      </c>
      <c r="L827" s="705">
        <v>50.57</v>
      </c>
      <c r="M827" s="705">
        <v>151.71</v>
      </c>
      <c r="N827" s="671">
        <v>3</v>
      </c>
      <c r="O827" s="706">
        <v>3</v>
      </c>
      <c r="P827" s="705">
        <v>101.14</v>
      </c>
      <c r="Q827" s="682">
        <v>0.66666666666666663</v>
      </c>
      <c r="R827" s="671">
        <v>2</v>
      </c>
      <c r="S827" s="682">
        <v>0.66666666666666663</v>
      </c>
      <c r="T827" s="706">
        <v>2</v>
      </c>
      <c r="U827" s="242">
        <v>0.66666666666666663</v>
      </c>
    </row>
    <row r="828" spans="1:21" ht="14.4" customHeight="1" x14ac:dyDescent="0.3">
      <c r="A828" s="680">
        <v>10</v>
      </c>
      <c r="B828" s="671" t="s">
        <v>551</v>
      </c>
      <c r="C828" s="671">
        <v>89301102</v>
      </c>
      <c r="D828" s="703" t="s">
        <v>4586</v>
      </c>
      <c r="E828" s="704" t="s">
        <v>2590</v>
      </c>
      <c r="F828" s="671" t="s">
        <v>2515</v>
      </c>
      <c r="G828" s="671" t="s">
        <v>2683</v>
      </c>
      <c r="H828" s="671" t="s">
        <v>550</v>
      </c>
      <c r="I828" s="671" t="s">
        <v>3572</v>
      </c>
      <c r="J828" s="671" t="s">
        <v>3573</v>
      </c>
      <c r="K828" s="671" t="s">
        <v>2740</v>
      </c>
      <c r="L828" s="705">
        <v>130.15</v>
      </c>
      <c r="M828" s="705">
        <v>130.15</v>
      </c>
      <c r="N828" s="671">
        <v>1</v>
      </c>
      <c r="O828" s="706">
        <v>1</v>
      </c>
      <c r="P828" s="705"/>
      <c r="Q828" s="682">
        <v>0</v>
      </c>
      <c r="R828" s="671"/>
      <c r="S828" s="682">
        <v>0</v>
      </c>
      <c r="T828" s="706"/>
      <c r="U828" s="242">
        <v>0</v>
      </c>
    </row>
    <row r="829" spans="1:21" ht="14.4" customHeight="1" x14ac:dyDescent="0.3">
      <c r="A829" s="680">
        <v>10</v>
      </c>
      <c r="B829" s="671" t="s">
        <v>551</v>
      </c>
      <c r="C829" s="671">
        <v>89301102</v>
      </c>
      <c r="D829" s="703" t="s">
        <v>4586</v>
      </c>
      <c r="E829" s="704" t="s">
        <v>2590</v>
      </c>
      <c r="F829" s="671" t="s">
        <v>2515</v>
      </c>
      <c r="G829" s="671" t="s">
        <v>2683</v>
      </c>
      <c r="H829" s="671" t="s">
        <v>550</v>
      </c>
      <c r="I829" s="671" t="s">
        <v>3574</v>
      </c>
      <c r="J829" s="671" t="s">
        <v>3575</v>
      </c>
      <c r="K829" s="671" t="s">
        <v>3576</v>
      </c>
      <c r="L829" s="705">
        <v>86.76</v>
      </c>
      <c r="M829" s="705">
        <v>86.76</v>
      </c>
      <c r="N829" s="671">
        <v>1</v>
      </c>
      <c r="O829" s="706">
        <v>1</v>
      </c>
      <c r="P829" s="705">
        <v>86.76</v>
      </c>
      <c r="Q829" s="682">
        <v>1</v>
      </c>
      <c r="R829" s="671">
        <v>1</v>
      </c>
      <c r="S829" s="682">
        <v>1</v>
      </c>
      <c r="T829" s="706">
        <v>1</v>
      </c>
      <c r="U829" s="242">
        <v>1</v>
      </c>
    </row>
    <row r="830" spans="1:21" ht="14.4" customHeight="1" x14ac:dyDescent="0.3">
      <c r="A830" s="680">
        <v>10</v>
      </c>
      <c r="B830" s="671" t="s">
        <v>551</v>
      </c>
      <c r="C830" s="671">
        <v>89301102</v>
      </c>
      <c r="D830" s="703" t="s">
        <v>4586</v>
      </c>
      <c r="E830" s="704" t="s">
        <v>2590</v>
      </c>
      <c r="F830" s="671" t="s">
        <v>2515</v>
      </c>
      <c r="G830" s="671" t="s">
        <v>2949</v>
      </c>
      <c r="H830" s="671" t="s">
        <v>550</v>
      </c>
      <c r="I830" s="671" t="s">
        <v>2950</v>
      </c>
      <c r="J830" s="671" t="s">
        <v>2951</v>
      </c>
      <c r="K830" s="671" t="s">
        <v>2952</v>
      </c>
      <c r="L830" s="705">
        <v>0</v>
      </c>
      <c r="M830" s="705">
        <v>0</v>
      </c>
      <c r="N830" s="671">
        <v>2</v>
      </c>
      <c r="O830" s="706">
        <v>1</v>
      </c>
      <c r="P830" s="705">
        <v>0</v>
      </c>
      <c r="Q830" s="682"/>
      <c r="R830" s="671">
        <v>2</v>
      </c>
      <c r="S830" s="682">
        <v>1</v>
      </c>
      <c r="T830" s="706">
        <v>1</v>
      </c>
      <c r="U830" s="242">
        <v>1</v>
      </c>
    </row>
    <row r="831" spans="1:21" ht="14.4" customHeight="1" x14ac:dyDescent="0.3">
      <c r="A831" s="680">
        <v>10</v>
      </c>
      <c r="B831" s="671" t="s">
        <v>551</v>
      </c>
      <c r="C831" s="671">
        <v>89301102</v>
      </c>
      <c r="D831" s="703" t="s">
        <v>4586</v>
      </c>
      <c r="E831" s="704" t="s">
        <v>2590</v>
      </c>
      <c r="F831" s="671" t="s">
        <v>2515</v>
      </c>
      <c r="G831" s="671" t="s">
        <v>3577</v>
      </c>
      <c r="H831" s="671" t="s">
        <v>550</v>
      </c>
      <c r="I831" s="671" t="s">
        <v>3578</v>
      </c>
      <c r="J831" s="671" t="s">
        <v>3579</v>
      </c>
      <c r="K831" s="671" t="s">
        <v>2867</v>
      </c>
      <c r="L831" s="705">
        <v>0</v>
      </c>
      <c r="M831" s="705">
        <v>0</v>
      </c>
      <c r="N831" s="671">
        <v>1</v>
      </c>
      <c r="O831" s="706">
        <v>0.5</v>
      </c>
      <c r="P831" s="705"/>
      <c r="Q831" s="682"/>
      <c r="R831" s="671"/>
      <c r="S831" s="682">
        <v>0</v>
      </c>
      <c r="T831" s="706"/>
      <c r="U831" s="242">
        <v>0</v>
      </c>
    </row>
    <row r="832" spans="1:21" ht="14.4" customHeight="1" x14ac:dyDescent="0.3">
      <c r="A832" s="680">
        <v>10</v>
      </c>
      <c r="B832" s="671" t="s">
        <v>551</v>
      </c>
      <c r="C832" s="671">
        <v>89301102</v>
      </c>
      <c r="D832" s="703" t="s">
        <v>4586</v>
      </c>
      <c r="E832" s="704" t="s">
        <v>2590</v>
      </c>
      <c r="F832" s="671" t="s">
        <v>2515</v>
      </c>
      <c r="G832" s="671" t="s">
        <v>3580</v>
      </c>
      <c r="H832" s="671" t="s">
        <v>550</v>
      </c>
      <c r="I832" s="671" t="s">
        <v>3581</v>
      </c>
      <c r="J832" s="671" t="s">
        <v>3582</v>
      </c>
      <c r="K832" s="671" t="s">
        <v>3583</v>
      </c>
      <c r="L832" s="705">
        <v>0</v>
      </c>
      <c r="M832" s="705">
        <v>0</v>
      </c>
      <c r="N832" s="671">
        <v>2</v>
      </c>
      <c r="O832" s="706">
        <v>1</v>
      </c>
      <c r="P832" s="705"/>
      <c r="Q832" s="682"/>
      <c r="R832" s="671"/>
      <c r="S832" s="682">
        <v>0</v>
      </c>
      <c r="T832" s="706"/>
      <c r="U832" s="242">
        <v>0</v>
      </c>
    </row>
    <row r="833" spans="1:21" ht="14.4" customHeight="1" x14ac:dyDescent="0.3">
      <c r="A833" s="680">
        <v>10</v>
      </c>
      <c r="B833" s="671" t="s">
        <v>551</v>
      </c>
      <c r="C833" s="671">
        <v>89301102</v>
      </c>
      <c r="D833" s="703" t="s">
        <v>4586</v>
      </c>
      <c r="E833" s="704" t="s">
        <v>2590</v>
      </c>
      <c r="F833" s="671" t="s">
        <v>2515</v>
      </c>
      <c r="G833" s="671" t="s">
        <v>3584</v>
      </c>
      <c r="H833" s="671" t="s">
        <v>550</v>
      </c>
      <c r="I833" s="671" t="s">
        <v>3585</v>
      </c>
      <c r="J833" s="671" t="s">
        <v>3586</v>
      </c>
      <c r="K833" s="671" t="s">
        <v>3587</v>
      </c>
      <c r="L833" s="705">
        <v>0</v>
      </c>
      <c r="M833" s="705">
        <v>0</v>
      </c>
      <c r="N833" s="671">
        <v>1</v>
      </c>
      <c r="O833" s="706">
        <v>0.5</v>
      </c>
      <c r="P833" s="705"/>
      <c r="Q833" s="682"/>
      <c r="R833" s="671"/>
      <c r="S833" s="682">
        <v>0</v>
      </c>
      <c r="T833" s="706"/>
      <c r="U833" s="242">
        <v>0</v>
      </c>
    </row>
    <row r="834" spans="1:21" ht="14.4" customHeight="1" x14ac:dyDescent="0.3">
      <c r="A834" s="680">
        <v>10</v>
      </c>
      <c r="B834" s="671" t="s">
        <v>551</v>
      </c>
      <c r="C834" s="671">
        <v>89301102</v>
      </c>
      <c r="D834" s="703" t="s">
        <v>4586</v>
      </c>
      <c r="E834" s="704" t="s">
        <v>2590</v>
      </c>
      <c r="F834" s="671" t="s">
        <v>2515</v>
      </c>
      <c r="G834" s="671" t="s">
        <v>3196</v>
      </c>
      <c r="H834" s="671" t="s">
        <v>550</v>
      </c>
      <c r="I834" s="671" t="s">
        <v>3588</v>
      </c>
      <c r="J834" s="671" t="s">
        <v>3589</v>
      </c>
      <c r="K834" s="671" t="s">
        <v>3590</v>
      </c>
      <c r="L834" s="705">
        <v>481.8</v>
      </c>
      <c r="M834" s="705">
        <v>963.6</v>
      </c>
      <c r="N834" s="671">
        <v>2</v>
      </c>
      <c r="O834" s="706">
        <v>0.5</v>
      </c>
      <c r="P834" s="705"/>
      <c r="Q834" s="682">
        <v>0</v>
      </c>
      <c r="R834" s="671"/>
      <c r="S834" s="682">
        <v>0</v>
      </c>
      <c r="T834" s="706"/>
      <c r="U834" s="242">
        <v>0</v>
      </c>
    </row>
    <row r="835" spans="1:21" ht="14.4" customHeight="1" x14ac:dyDescent="0.3">
      <c r="A835" s="680">
        <v>10</v>
      </c>
      <c r="B835" s="671" t="s">
        <v>551</v>
      </c>
      <c r="C835" s="671">
        <v>89301102</v>
      </c>
      <c r="D835" s="703" t="s">
        <v>4586</v>
      </c>
      <c r="E835" s="704" t="s">
        <v>2590</v>
      </c>
      <c r="F835" s="671" t="s">
        <v>2515</v>
      </c>
      <c r="G835" s="671" t="s">
        <v>3591</v>
      </c>
      <c r="H835" s="671" t="s">
        <v>550</v>
      </c>
      <c r="I835" s="671" t="s">
        <v>1760</v>
      </c>
      <c r="J835" s="671" t="s">
        <v>3592</v>
      </c>
      <c r="K835" s="671" t="s">
        <v>2869</v>
      </c>
      <c r="L835" s="705">
        <v>0</v>
      </c>
      <c r="M835" s="705">
        <v>0</v>
      </c>
      <c r="N835" s="671">
        <v>2</v>
      </c>
      <c r="O835" s="706">
        <v>1</v>
      </c>
      <c r="P835" s="705"/>
      <c r="Q835" s="682"/>
      <c r="R835" s="671"/>
      <c r="S835" s="682">
        <v>0</v>
      </c>
      <c r="T835" s="706"/>
      <c r="U835" s="242">
        <v>0</v>
      </c>
    </row>
    <row r="836" spans="1:21" ht="14.4" customHeight="1" x14ac:dyDescent="0.3">
      <c r="A836" s="680">
        <v>10</v>
      </c>
      <c r="B836" s="671" t="s">
        <v>551</v>
      </c>
      <c r="C836" s="671">
        <v>89301102</v>
      </c>
      <c r="D836" s="703" t="s">
        <v>4586</v>
      </c>
      <c r="E836" s="704" t="s">
        <v>2590</v>
      </c>
      <c r="F836" s="671" t="s">
        <v>2515</v>
      </c>
      <c r="G836" s="671" t="s">
        <v>3203</v>
      </c>
      <c r="H836" s="671" t="s">
        <v>817</v>
      </c>
      <c r="I836" s="671" t="s">
        <v>3204</v>
      </c>
      <c r="J836" s="671" t="s">
        <v>3205</v>
      </c>
      <c r="K836" s="671" t="s">
        <v>3206</v>
      </c>
      <c r="L836" s="705">
        <v>11723.99</v>
      </c>
      <c r="M836" s="705">
        <v>234479.8</v>
      </c>
      <c r="N836" s="671">
        <v>20</v>
      </c>
      <c r="O836" s="706">
        <v>3</v>
      </c>
      <c r="P836" s="705">
        <v>175859.84999999998</v>
      </c>
      <c r="Q836" s="682">
        <v>0.74999999999999989</v>
      </c>
      <c r="R836" s="671">
        <v>15</v>
      </c>
      <c r="S836" s="682">
        <v>0.75</v>
      </c>
      <c r="T836" s="706">
        <v>2</v>
      </c>
      <c r="U836" s="242">
        <v>0.66666666666666663</v>
      </c>
    </row>
    <row r="837" spans="1:21" ht="14.4" customHeight="1" x14ac:dyDescent="0.3">
      <c r="A837" s="680">
        <v>10</v>
      </c>
      <c r="B837" s="671" t="s">
        <v>551</v>
      </c>
      <c r="C837" s="671">
        <v>89301102</v>
      </c>
      <c r="D837" s="703" t="s">
        <v>4586</v>
      </c>
      <c r="E837" s="704" t="s">
        <v>2590</v>
      </c>
      <c r="F837" s="671" t="s">
        <v>2515</v>
      </c>
      <c r="G837" s="671" t="s">
        <v>3203</v>
      </c>
      <c r="H837" s="671" t="s">
        <v>550</v>
      </c>
      <c r="I837" s="671" t="s">
        <v>3593</v>
      </c>
      <c r="J837" s="671" t="s">
        <v>3594</v>
      </c>
      <c r="K837" s="671" t="s">
        <v>3595</v>
      </c>
      <c r="L837" s="705">
        <v>4689.6000000000004</v>
      </c>
      <c r="M837" s="705">
        <v>51585.600000000006</v>
      </c>
      <c r="N837" s="671">
        <v>11</v>
      </c>
      <c r="O837" s="706">
        <v>2</v>
      </c>
      <c r="P837" s="705">
        <v>51585.600000000006</v>
      </c>
      <c r="Q837" s="682">
        <v>1</v>
      </c>
      <c r="R837" s="671">
        <v>11</v>
      </c>
      <c r="S837" s="682">
        <v>1</v>
      </c>
      <c r="T837" s="706">
        <v>2</v>
      </c>
      <c r="U837" s="242">
        <v>1</v>
      </c>
    </row>
    <row r="838" spans="1:21" ht="14.4" customHeight="1" x14ac:dyDescent="0.3">
      <c r="A838" s="680">
        <v>10</v>
      </c>
      <c r="B838" s="671" t="s">
        <v>551</v>
      </c>
      <c r="C838" s="671">
        <v>89301102</v>
      </c>
      <c r="D838" s="703" t="s">
        <v>4586</v>
      </c>
      <c r="E838" s="704" t="s">
        <v>2590</v>
      </c>
      <c r="F838" s="671" t="s">
        <v>2515</v>
      </c>
      <c r="G838" s="671" t="s">
        <v>3203</v>
      </c>
      <c r="H838" s="671" t="s">
        <v>817</v>
      </c>
      <c r="I838" s="671" t="s">
        <v>3596</v>
      </c>
      <c r="J838" s="671" t="s">
        <v>3597</v>
      </c>
      <c r="K838" s="671" t="s">
        <v>3598</v>
      </c>
      <c r="L838" s="705">
        <v>46895.95</v>
      </c>
      <c r="M838" s="705">
        <v>140687.84999999998</v>
      </c>
      <c r="N838" s="671">
        <v>3</v>
      </c>
      <c r="O838" s="706">
        <v>1</v>
      </c>
      <c r="P838" s="705">
        <v>140687.84999999998</v>
      </c>
      <c r="Q838" s="682">
        <v>1</v>
      </c>
      <c r="R838" s="671">
        <v>3</v>
      </c>
      <c r="S838" s="682">
        <v>1</v>
      </c>
      <c r="T838" s="706">
        <v>1</v>
      </c>
      <c r="U838" s="242">
        <v>1</v>
      </c>
    </row>
    <row r="839" spans="1:21" ht="14.4" customHeight="1" x14ac:dyDescent="0.3">
      <c r="A839" s="680">
        <v>10</v>
      </c>
      <c r="B839" s="671" t="s">
        <v>551</v>
      </c>
      <c r="C839" s="671">
        <v>89301102</v>
      </c>
      <c r="D839" s="703" t="s">
        <v>4586</v>
      </c>
      <c r="E839" s="704" t="s">
        <v>2590</v>
      </c>
      <c r="F839" s="671" t="s">
        <v>2515</v>
      </c>
      <c r="G839" s="671" t="s">
        <v>3203</v>
      </c>
      <c r="H839" s="671" t="s">
        <v>817</v>
      </c>
      <c r="I839" s="671" t="s">
        <v>3210</v>
      </c>
      <c r="J839" s="671" t="s">
        <v>3211</v>
      </c>
      <c r="K839" s="671" t="s">
        <v>3212</v>
      </c>
      <c r="L839" s="705">
        <v>7816</v>
      </c>
      <c r="M839" s="705">
        <v>78160</v>
      </c>
      <c r="N839" s="671">
        <v>10</v>
      </c>
      <c r="O839" s="706">
        <v>1</v>
      </c>
      <c r="P839" s="705">
        <v>78160</v>
      </c>
      <c r="Q839" s="682">
        <v>1</v>
      </c>
      <c r="R839" s="671">
        <v>10</v>
      </c>
      <c r="S839" s="682">
        <v>1</v>
      </c>
      <c r="T839" s="706">
        <v>1</v>
      </c>
      <c r="U839" s="242">
        <v>1</v>
      </c>
    </row>
    <row r="840" spans="1:21" ht="14.4" customHeight="1" x14ac:dyDescent="0.3">
      <c r="A840" s="680">
        <v>10</v>
      </c>
      <c r="B840" s="671" t="s">
        <v>551</v>
      </c>
      <c r="C840" s="671">
        <v>89301102</v>
      </c>
      <c r="D840" s="703" t="s">
        <v>4586</v>
      </c>
      <c r="E840" s="704" t="s">
        <v>2590</v>
      </c>
      <c r="F840" s="671" t="s">
        <v>2515</v>
      </c>
      <c r="G840" s="671" t="s">
        <v>3203</v>
      </c>
      <c r="H840" s="671" t="s">
        <v>550</v>
      </c>
      <c r="I840" s="671" t="s">
        <v>3599</v>
      </c>
      <c r="J840" s="671" t="s">
        <v>3600</v>
      </c>
      <c r="K840" s="671" t="s">
        <v>3601</v>
      </c>
      <c r="L840" s="705">
        <v>15631.98</v>
      </c>
      <c r="M840" s="705">
        <v>140687.82</v>
      </c>
      <c r="N840" s="671">
        <v>9</v>
      </c>
      <c r="O840" s="706">
        <v>2</v>
      </c>
      <c r="P840" s="705">
        <v>140687.82</v>
      </c>
      <c r="Q840" s="682">
        <v>1</v>
      </c>
      <c r="R840" s="671">
        <v>9</v>
      </c>
      <c r="S840" s="682">
        <v>1</v>
      </c>
      <c r="T840" s="706">
        <v>2</v>
      </c>
      <c r="U840" s="242">
        <v>1</v>
      </c>
    </row>
    <row r="841" spans="1:21" ht="14.4" customHeight="1" x14ac:dyDescent="0.3">
      <c r="A841" s="680">
        <v>10</v>
      </c>
      <c r="B841" s="671" t="s">
        <v>551</v>
      </c>
      <c r="C841" s="671">
        <v>89301102</v>
      </c>
      <c r="D841" s="703" t="s">
        <v>4586</v>
      </c>
      <c r="E841" s="704" t="s">
        <v>2590</v>
      </c>
      <c r="F841" s="671" t="s">
        <v>2515</v>
      </c>
      <c r="G841" s="671" t="s">
        <v>3203</v>
      </c>
      <c r="H841" s="671" t="s">
        <v>550</v>
      </c>
      <c r="I841" s="671" t="s">
        <v>3213</v>
      </c>
      <c r="J841" s="671" t="s">
        <v>3214</v>
      </c>
      <c r="K841" s="671" t="s">
        <v>3215</v>
      </c>
      <c r="L841" s="705">
        <v>9379.19</v>
      </c>
      <c r="M841" s="705">
        <v>93791.900000000009</v>
      </c>
      <c r="N841" s="671">
        <v>10</v>
      </c>
      <c r="O841" s="706">
        <v>1</v>
      </c>
      <c r="P841" s="705"/>
      <c r="Q841" s="682">
        <v>0</v>
      </c>
      <c r="R841" s="671"/>
      <c r="S841" s="682">
        <v>0</v>
      </c>
      <c r="T841" s="706"/>
      <c r="U841" s="242">
        <v>0</v>
      </c>
    </row>
    <row r="842" spans="1:21" ht="14.4" customHeight="1" x14ac:dyDescent="0.3">
      <c r="A842" s="680">
        <v>10</v>
      </c>
      <c r="B842" s="671" t="s">
        <v>551</v>
      </c>
      <c r="C842" s="671">
        <v>89301102</v>
      </c>
      <c r="D842" s="703" t="s">
        <v>4586</v>
      </c>
      <c r="E842" s="704" t="s">
        <v>2590</v>
      </c>
      <c r="F842" s="671" t="s">
        <v>2515</v>
      </c>
      <c r="G842" s="671" t="s">
        <v>3203</v>
      </c>
      <c r="H842" s="671" t="s">
        <v>550</v>
      </c>
      <c r="I842" s="671" t="s">
        <v>3602</v>
      </c>
      <c r="J842" s="671" t="s">
        <v>3603</v>
      </c>
      <c r="K842" s="671" t="s">
        <v>3604</v>
      </c>
      <c r="L842" s="705">
        <v>0</v>
      </c>
      <c r="M842" s="705">
        <v>0</v>
      </c>
      <c r="N842" s="671">
        <v>21</v>
      </c>
      <c r="O842" s="706">
        <v>1</v>
      </c>
      <c r="P842" s="705">
        <v>0</v>
      </c>
      <c r="Q842" s="682"/>
      <c r="R842" s="671">
        <v>21</v>
      </c>
      <c r="S842" s="682">
        <v>1</v>
      </c>
      <c r="T842" s="706">
        <v>1</v>
      </c>
      <c r="U842" s="242">
        <v>1</v>
      </c>
    </row>
    <row r="843" spans="1:21" ht="14.4" customHeight="1" x14ac:dyDescent="0.3">
      <c r="A843" s="680">
        <v>10</v>
      </c>
      <c r="B843" s="671" t="s">
        <v>551</v>
      </c>
      <c r="C843" s="671">
        <v>89301102</v>
      </c>
      <c r="D843" s="703" t="s">
        <v>4586</v>
      </c>
      <c r="E843" s="704" t="s">
        <v>2590</v>
      </c>
      <c r="F843" s="671" t="s">
        <v>2515</v>
      </c>
      <c r="G843" s="671" t="s">
        <v>3203</v>
      </c>
      <c r="H843" s="671" t="s">
        <v>550</v>
      </c>
      <c r="I843" s="671" t="s">
        <v>3605</v>
      </c>
      <c r="J843" s="671" t="s">
        <v>3606</v>
      </c>
      <c r="K843" s="671" t="s">
        <v>3607</v>
      </c>
      <c r="L843" s="705">
        <v>0</v>
      </c>
      <c r="M843" s="705">
        <v>0</v>
      </c>
      <c r="N843" s="671">
        <v>13</v>
      </c>
      <c r="O843" s="706">
        <v>1</v>
      </c>
      <c r="P843" s="705">
        <v>0</v>
      </c>
      <c r="Q843" s="682"/>
      <c r="R843" s="671">
        <v>13</v>
      </c>
      <c r="S843" s="682">
        <v>1</v>
      </c>
      <c r="T843" s="706">
        <v>1</v>
      </c>
      <c r="U843" s="242">
        <v>1</v>
      </c>
    </row>
    <row r="844" spans="1:21" ht="14.4" customHeight="1" x14ac:dyDescent="0.3">
      <c r="A844" s="680">
        <v>10</v>
      </c>
      <c r="B844" s="671" t="s">
        <v>551</v>
      </c>
      <c r="C844" s="671">
        <v>89301102</v>
      </c>
      <c r="D844" s="703" t="s">
        <v>4586</v>
      </c>
      <c r="E844" s="704" t="s">
        <v>2590</v>
      </c>
      <c r="F844" s="671" t="s">
        <v>2515</v>
      </c>
      <c r="G844" s="671" t="s">
        <v>3479</v>
      </c>
      <c r="H844" s="671" t="s">
        <v>550</v>
      </c>
      <c r="I844" s="671" t="s">
        <v>3608</v>
      </c>
      <c r="J844" s="671" t="s">
        <v>3481</v>
      </c>
      <c r="K844" s="671" t="s">
        <v>3609</v>
      </c>
      <c r="L844" s="705">
        <v>331.34</v>
      </c>
      <c r="M844" s="705">
        <v>3644.74</v>
      </c>
      <c r="N844" s="671">
        <v>11</v>
      </c>
      <c r="O844" s="706">
        <v>2</v>
      </c>
      <c r="P844" s="705">
        <v>3644.74</v>
      </c>
      <c r="Q844" s="682">
        <v>1</v>
      </c>
      <c r="R844" s="671">
        <v>11</v>
      </c>
      <c r="S844" s="682">
        <v>1</v>
      </c>
      <c r="T844" s="706">
        <v>2</v>
      </c>
      <c r="U844" s="242">
        <v>1</v>
      </c>
    </row>
    <row r="845" spans="1:21" ht="14.4" customHeight="1" x14ac:dyDescent="0.3">
      <c r="A845" s="680">
        <v>10</v>
      </c>
      <c r="B845" s="671" t="s">
        <v>551</v>
      </c>
      <c r="C845" s="671">
        <v>89301102</v>
      </c>
      <c r="D845" s="703" t="s">
        <v>4586</v>
      </c>
      <c r="E845" s="704" t="s">
        <v>2590</v>
      </c>
      <c r="F845" s="671" t="s">
        <v>2515</v>
      </c>
      <c r="G845" s="671" t="s">
        <v>2752</v>
      </c>
      <c r="H845" s="671" t="s">
        <v>550</v>
      </c>
      <c r="I845" s="671" t="s">
        <v>2753</v>
      </c>
      <c r="J845" s="671" t="s">
        <v>2754</v>
      </c>
      <c r="K845" s="671" t="s">
        <v>2755</v>
      </c>
      <c r="L845" s="705">
        <v>0</v>
      </c>
      <c r="M845" s="705">
        <v>0</v>
      </c>
      <c r="N845" s="671">
        <v>3</v>
      </c>
      <c r="O845" s="706">
        <v>2</v>
      </c>
      <c r="P845" s="705">
        <v>0</v>
      </c>
      <c r="Q845" s="682"/>
      <c r="R845" s="671">
        <v>2</v>
      </c>
      <c r="S845" s="682">
        <v>0.66666666666666663</v>
      </c>
      <c r="T845" s="706">
        <v>1</v>
      </c>
      <c r="U845" s="242">
        <v>0.5</v>
      </c>
    </row>
    <row r="846" spans="1:21" ht="14.4" customHeight="1" x14ac:dyDescent="0.3">
      <c r="A846" s="680">
        <v>10</v>
      </c>
      <c r="B846" s="671" t="s">
        <v>551</v>
      </c>
      <c r="C846" s="671">
        <v>89301102</v>
      </c>
      <c r="D846" s="703" t="s">
        <v>4586</v>
      </c>
      <c r="E846" s="704" t="s">
        <v>2590</v>
      </c>
      <c r="F846" s="671" t="s">
        <v>2515</v>
      </c>
      <c r="G846" s="671" t="s">
        <v>2752</v>
      </c>
      <c r="H846" s="671" t="s">
        <v>550</v>
      </c>
      <c r="I846" s="671" t="s">
        <v>3220</v>
      </c>
      <c r="J846" s="671" t="s">
        <v>3221</v>
      </c>
      <c r="K846" s="671" t="s">
        <v>3222</v>
      </c>
      <c r="L846" s="705">
        <v>0</v>
      </c>
      <c r="M846" s="705">
        <v>0</v>
      </c>
      <c r="N846" s="671">
        <v>1</v>
      </c>
      <c r="O846" s="706">
        <v>1</v>
      </c>
      <c r="P846" s="705">
        <v>0</v>
      </c>
      <c r="Q846" s="682"/>
      <c r="R846" s="671">
        <v>1</v>
      </c>
      <c r="S846" s="682">
        <v>1</v>
      </c>
      <c r="T846" s="706">
        <v>1</v>
      </c>
      <c r="U846" s="242">
        <v>1</v>
      </c>
    </row>
    <row r="847" spans="1:21" ht="14.4" customHeight="1" x14ac:dyDescent="0.3">
      <c r="A847" s="680">
        <v>10</v>
      </c>
      <c r="B847" s="671" t="s">
        <v>551</v>
      </c>
      <c r="C847" s="671">
        <v>89301102</v>
      </c>
      <c r="D847" s="703" t="s">
        <v>4586</v>
      </c>
      <c r="E847" s="704" t="s">
        <v>2590</v>
      </c>
      <c r="F847" s="671" t="s">
        <v>2515</v>
      </c>
      <c r="G847" s="671" t="s">
        <v>2658</v>
      </c>
      <c r="H847" s="671" t="s">
        <v>550</v>
      </c>
      <c r="I847" s="671" t="s">
        <v>2320</v>
      </c>
      <c r="J847" s="671" t="s">
        <v>2321</v>
      </c>
      <c r="K847" s="671" t="s">
        <v>3610</v>
      </c>
      <c r="L847" s="705">
        <v>38.65</v>
      </c>
      <c r="M847" s="705">
        <v>38.65</v>
      </c>
      <c r="N847" s="671">
        <v>1</v>
      </c>
      <c r="O847" s="706">
        <v>1</v>
      </c>
      <c r="P847" s="705">
        <v>38.65</v>
      </c>
      <c r="Q847" s="682">
        <v>1</v>
      </c>
      <c r="R847" s="671">
        <v>1</v>
      </c>
      <c r="S847" s="682">
        <v>1</v>
      </c>
      <c r="T847" s="706">
        <v>1</v>
      </c>
      <c r="U847" s="242">
        <v>1</v>
      </c>
    </row>
    <row r="848" spans="1:21" ht="14.4" customHeight="1" x14ac:dyDescent="0.3">
      <c r="A848" s="680">
        <v>10</v>
      </c>
      <c r="B848" s="671" t="s">
        <v>551</v>
      </c>
      <c r="C848" s="671">
        <v>89301102</v>
      </c>
      <c r="D848" s="703" t="s">
        <v>4586</v>
      </c>
      <c r="E848" s="704" t="s">
        <v>2590</v>
      </c>
      <c r="F848" s="671" t="s">
        <v>2515</v>
      </c>
      <c r="G848" s="671" t="s">
        <v>3011</v>
      </c>
      <c r="H848" s="671" t="s">
        <v>550</v>
      </c>
      <c r="I848" s="671" t="s">
        <v>986</v>
      </c>
      <c r="J848" s="671" t="s">
        <v>987</v>
      </c>
      <c r="K848" s="671" t="s">
        <v>3012</v>
      </c>
      <c r="L848" s="705">
        <v>0</v>
      </c>
      <c r="M848" s="705">
        <v>0</v>
      </c>
      <c r="N848" s="671">
        <v>1</v>
      </c>
      <c r="O848" s="706">
        <v>0.5</v>
      </c>
      <c r="P848" s="705"/>
      <c r="Q848" s="682"/>
      <c r="R848" s="671"/>
      <c r="S848" s="682">
        <v>0</v>
      </c>
      <c r="T848" s="706"/>
      <c r="U848" s="242">
        <v>0</v>
      </c>
    </row>
    <row r="849" spans="1:21" ht="14.4" customHeight="1" x14ac:dyDescent="0.3">
      <c r="A849" s="680">
        <v>10</v>
      </c>
      <c r="B849" s="671" t="s">
        <v>551</v>
      </c>
      <c r="C849" s="671">
        <v>89301102</v>
      </c>
      <c r="D849" s="703" t="s">
        <v>4586</v>
      </c>
      <c r="E849" s="704" t="s">
        <v>2590</v>
      </c>
      <c r="F849" s="671" t="s">
        <v>2516</v>
      </c>
      <c r="G849" s="671" t="s">
        <v>2622</v>
      </c>
      <c r="H849" s="671" t="s">
        <v>550</v>
      </c>
      <c r="I849" s="671" t="s">
        <v>2880</v>
      </c>
      <c r="J849" s="671" t="s">
        <v>2623</v>
      </c>
      <c r="K849" s="671"/>
      <c r="L849" s="705">
        <v>0</v>
      </c>
      <c r="M849" s="705">
        <v>0</v>
      </c>
      <c r="N849" s="671">
        <v>1</v>
      </c>
      <c r="O849" s="706">
        <v>1</v>
      </c>
      <c r="P849" s="705"/>
      <c r="Q849" s="682"/>
      <c r="R849" s="671"/>
      <c r="S849" s="682">
        <v>0</v>
      </c>
      <c r="T849" s="706"/>
      <c r="U849" s="242">
        <v>0</v>
      </c>
    </row>
    <row r="850" spans="1:21" ht="14.4" customHeight="1" x14ac:dyDescent="0.3">
      <c r="A850" s="680">
        <v>10</v>
      </c>
      <c r="B850" s="671" t="s">
        <v>551</v>
      </c>
      <c r="C850" s="671">
        <v>89301102</v>
      </c>
      <c r="D850" s="703" t="s">
        <v>4586</v>
      </c>
      <c r="E850" s="704" t="s">
        <v>2590</v>
      </c>
      <c r="F850" s="671" t="s">
        <v>2516</v>
      </c>
      <c r="G850" s="671" t="s">
        <v>2622</v>
      </c>
      <c r="H850" s="671" t="s">
        <v>550</v>
      </c>
      <c r="I850" s="671" t="s">
        <v>2759</v>
      </c>
      <c r="J850" s="671" t="s">
        <v>2623</v>
      </c>
      <c r="K850" s="671"/>
      <c r="L850" s="705">
        <v>0</v>
      </c>
      <c r="M850" s="705">
        <v>0</v>
      </c>
      <c r="N850" s="671">
        <v>2</v>
      </c>
      <c r="O850" s="706">
        <v>2</v>
      </c>
      <c r="P850" s="705"/>
      <c r="Q850" s="682"/>
      <c r="R850" s="671"/>
      <c r="S850" s="682">
        <v>0</v>
      </c>
      <c r="T850" s="706"/>
      <c r="U850" s="242">
        <v>0</v>
      </c>
    </row>
    <row r="851" spans="1:21" ht="14.4" customHeight="1" x14ac:dyDescent="0.3">
      <c r="A851" s="680">
        <v>10</v>
      </c>
      <c r="B851" s="671" t="s">
        <v>551</v>
      </c>
      <c r="C851" s="671">
        <v>89301102</v>
      </c>
      <c r="D851" s="703" t="s">
        <v>4586</v>
      </c>
      <c r="E851" s="704" t="s">
        <v>2590</v>
      </c>
      <c r="F851" s="671" t="s">
        <v>2517</v>
      </c>
      <c r="G851" s="671" t="s">
        <v>2760</v>
      </c>
      <c r="H851" s="671" t="s">
        <v>550</v>
      </c>
      <c r="I851" s="671" t="s">
        <v>2761</v>
      </c>
      <c r="J851" s="671" t="s">
        <v>2762</v>
      </c>
      <c r="K851" s="671" t="s">
        <v>2763</v>
      </c>
      <c r="L851" s="705">
        <v>56.2</v>
      </c>
      <c r="M851" s="705">
        <v>56.2</v>
      </c>
      <c r="N851" s="671">
        <v>1</v>
      </c>
      <c r="O851" s="706">
        <v>1</v>
      </c>
      <c r="P851" s="705"/>
      <c r="Q851" s="682">
        <v>0</v>
      </c>
      <c r="R851" s="671"/>
      <c r="S851" s="682">
        <v>0</v>
      </c>
      <c r="T851" s="706"/>
      <c r="U851" s="242">
        <v>0</v>
      </c>
    </row>
    <row r="852" spans="1:21" ht="14.4" customHeight="1" x14ac:dyDescent="0.3">
      <c r="A852" s="680">
        <v>10</v>
      </c>
      <c r="B852" s="671" t="s">
        <v>551</v>
      </c>
      <c r="C852" s="671">
        <v>89301102</v>
      </c>
      <c r="D852" s="703" t="s">
        <v>4586</v>
      </c>
      <c r="E852" s="704" t="s">
        <v>2590</v>
      </c>
      <c r="F852" s="671" t="s">
        <v>2517</v>
      </c>
      <c r="G852" s="671" t="s">
        <v>2760</v>
      </c>
      <c r="H852" s="671" t="s">
        <v>550</v>
      </c>
      <c r="I852" s="671" t="s">
        <v>2764</v>
      </c>
      <c r="J852" s="671" t="s">
        <v>2765</v>
      </c>
      <c r="K852" s="671" t="s">
        <v>2766</v>
      </c>
      <c r="L852" s="705">
        <v>39.369999999999997</v>
      </c>
      <c r="M852" s="705">
        <v>78.739999999999995</v>
      </c>
      <c r="N852" s="671">
        <v>2</v>
      </c>
      <c r="O852" s="706">
        <v>1</v>
      </c>
      <c r="P852" s="705"/>
      <c r="Q852" s="682">
        <v>0</v>
      </c>
      <c r="R852" s="671"/>
      <c r="S852" s="682">
        <v>0</v>
      </c>
      <c r="T852" s="706"/>
      <c r="U852" s="242">
        <v>0</v>
      </c>
    </row>
    <row r="853" spans="1:21" ht="14.4" customHeight="1" x14ac:dyDescent="0.3">
      <c r="A853" s="680">
        <v>10</v>
      </c>
      <c r="B853" s="671" t="s">
        <v>551</v>
      </c>
      <c r="C853" s="671">
        <v>89301102</v>
      </c>
      <c r="D853" s="703" t="s">
        <v>4586</v>
      </c>
      <c r="E853" s="704" t="s">
        <v>2590</v>
      </c>
      <c r="F853" s="671" t="s">
        <v>2517</v>
      </c>
      <c r="G853" s="671" t="s">
        <v>2687</v>
      </c>
      <c r="H853" s="671" t="s">
        <v>550</v>
      </c>
      <c r="I853" s="671" t="s">
        <v>2703</v>
      </c>
      <c r="J853" s="671" t="s">
        <v>2704</v>
      </c>
      <c r="K853" s="671" t="s">
        <v>2705</v>
      </c>
      <c r="L853" s="705">
        <v>400</v>
      </c>
      <c r="M853" s="705">
        <v>3200</v>
      </c>
      <c r="N853" s="671">
        <v>8</v>
      </c>
      <c r="O853" s="706">
        <v>1</v>
      </c>
      <c r="P853" s="705">
        <v>3200</v>
      </c>
      <c r="Q853" s="682">
        <v>1</v>
      </c>
      <c r="R853" s="671">
        <v>8</v>
      </c>
      <c r="S853" s="682">
        <v>1</v>
      </c>
      <c r="T853" s="706">
        <v>1</v>
      </c>
      <c r="U853" s="242">
        <v>1</v>
      </c>
    </row>
    <row r="854" spans="1:21" ht="14.4" customHeight="1" x14ac:dyDescent="0.3">
      <c r="A854" s="680">
        <v>10</v>
      </c>
      <c r="B854" s="671" t="s">
        <v>551</v>
      </c>
      <c r="C854" s="671">
        <v>89301102</v>
      </c>
      <c r="D854" s="703" t="s">
        <v>4586</v>
      </c>
      <c r="E854" s="704" t="s">
        <v>2591</v>
      </c>
      <c r="F854" s="671" t="s">
        <v>2515</v>
      </c>
      <c r="G854" s="671" t="s">
        <v>2855</v>
      </c>
      <c r="H854" s="671" t="s">
        <v>817</v>
      </c>
      <c r="I854" s="671" t="s">
        <v>1515</v>
      </c>
      <c r="J854" s="671" t="s">
        <v>1516</v>
      </c>
      <c r="K854" s="671" t="s">
        <v>2456</v>
      </c>
      <c r="L854" s="705">
        <v>138.16</v>
      </c>
      <c r="M854" s="705">
        <v>276.32</v>
      </c>
      <c r="N854" s="671">
        <v>2</v>
      </c>
      <c r="O854" s="706">
        <v>1</v>
      </c>
      <c r="P854" s="705"/>
      <c r="Q854" s="682">
        <v>0</v>
      </c>
      <c r="R854" s="671"/>
      <c r="S854" s="682">
        <v>0</v>
      </c>
      <c r="T854" s="706"/>
      <c r="U854" s="242">
        <v>0</v>
      </c>
    </row>
    <row r="855" spans="1:21" ht="14.4" customHeight="1" x14ac:dyDescent="0.3">
      <c r="A855" s="680">
        <v>10</v>
      </c>
      <c r="B855" s="671" t="s">
        <v>551</v>
      </c>
      <c r="C855" s="671">
        <v>89301102</v>
      </c>
      <c r="D855" s="703" t="s">
        <v>4586</v>
      </c>
      <c r="E855" s="704" t="s">
        <v>2592</v>
      </c>
      <c r="F855" s="671" t="s">
        <v>2515</v>
      </c>
      <c r="G855" s="671" t="s">
        <v>3611</v>
      </c>
      <c r="H855" s="671" t="s">
        <v>550</v>
      </c>
      <c r="I855" s="671" t="s">
        <v>3612</v>
      </c>
      <c r="J855" s="671" t="s">
        <v>3613</v>
      </c>
      <c r="K855" s="671" t="s">
        <v>2876</v>
      </c>
      <c r="L855" s="705">
        <v>0</v>
      </c>
      <c r="M855" s="705">
        <v>0</v>
      </c>
      <c r="N855" s="671">
        <v>1</v>
      </c>
      <c r="O855" s="706">
        <v>1</v>
      </c>
      <c r="P855" s="705">
        <v>0</v>
      </c>
      <c r="Q855" s="682"/>
      <c r="R855" s="671">
        <v>1</v>
      </c>
      <c r="S855" s="682">
        <v>1</v>
      </c>
      <c r="T855" s="706">
        <v>1</v>
      </c>
      <c r="U855" s="242">
        <v>1</v>
      </c>
    </row>
    <row r="856" spans="1:21" ht="14.4" customHeight="1" x14ac:dyDescent="0.3">
      <c r="A856" s="680">
        <v>10</v>
      </c>
      <c r="B856" s="671" t="s">
        <v>551</v>
      </c>
      <c r="C856" s="671">
        <v>89301102</v>
      </c>
      <c r="D856" s="703" t="s">
        <v>4586</v>
      </c>
      <c r="E856" s="704" t="s">
        <v>2592</v>
      </c>
      <c r="F856" s="671" t="s">
        <v>2515</v>
      </c>
      <c r="G856" s="671" t="s">
        <v>2930</v>
      </c>
      <c r="H856" s="671" t="s">
        <v>550</v>
      </c>
      <c r="I856" s="671" t="s">
        <v>3614</v>
      </c>
      <c r="J856" s="671" t="s">
        <v>1264</v>
      </c>
      <c r="K856" s="671" t="s">
        <v>3615</v>
      </c>
      <c r="L856" s="705">
        <v>64.45</v>
      </c>
      <c r="M856" s="705">
        <v>64.45</v>
      </c>
      <c r="N856" s="671">
        <v>1</v>
      </c>
      <c r="O856" s="706">
        <v>1</v>
      </c>
      <c r="P856" s="705">
        <v>64.45</v>
      </c>
      <c r="Q856" s="682">
        <v>1</v>
      </c>
      <c r="R856" s="671">
        <v>1</v>
      </c>
      <c r="S856" s="682">
        <v>1</v>
      </c>
      <c r="T856" s="706">
        <v>1</v>
      </c>
      <c r="U856" s="242">
        <v>1</v>
      </c>
    </row>
    <row r="857" spans="1:21" ht="14.4" customHeight="1" x14ac:dyDescent="0.3">
      <c r="A857" s="680">
        <v>10</v>
      </c>
      <c r="B857" s="671" t="s">
        <v>551</v>
      </c>
      <c r="C857" s="671">
        <v>89301106</v>
      </c>
      <c r="D857" s="703" t="s">
        <v>4589</v>
      </c>
      <c r="E857" s="704" t="s">
        <v>2554</v>
      </c>
      <c r="F857" s="671" t="s">
        <v>2515</v>
      </c>
      <c r="G857" s="671" t="s">
        <v>3616</v>
      </c>
      <c r="H857" s="671" t="s">
        <v>550</v>
      </c>
      <c r="I857" s="671" t="s">
        <v>3617</v>
      </c>
      <c r="J857" s="671" t="s">
        <v>3618</v>
      </c>
      <c r="K857" s="671" t="s">
        <v>3619</v>
      </c>
      <c r="L857" s="705">
        <v>97.42</v>
      </c>
      <c r="M857" s="705">
        <v>292.26</v>
      </c>
      <c r="N857" s="671">
        <v>3</v>
      </c>
      <c r="O857" s="706">
        <v>1</v>
      </c>
      <c r="P857" s="705">
        <v>292.26</v>
      </c>
      <c r="Q857" s="682">
        <v>1</v>
      </c>
      <c r="R857" s="671">
        <v>3</v>
      </c>
      <c r="S857" s="682">
        <v>1</v>
      </c>
      <c r="T857" s="706">
        <v>1</v>
      </c>
      <c r="U857" s="242">
        <v>1</v>
      </c>
    </row>
    <row r="858" spans="1:21" ht="14.4" customHeight="1" x14ac:dyDescent="0.3">
      <c r="A858" s="680">
        <v>10</v>
      </c>
      <c r="B858" s="671" t="s">
        <v>551</v>
      </c>
      <c r="C858" s="671">
        <v>89301106</v>
      </c>
      <c r="D858" s="703" t="s">
        <v>4589</v>
      </c>
      <c r="E858" s="704" t="s">
        <v>2554</v>
      </c>
      <c r="F858" s="671" t="s">
        <v>2515</v>
      </c>
      <c r="G858" s="671" t="s">
        <v>3620</v>
      </c>
      <c r="H858" s="671" t="s">
        <v>550</v>
      </c>
      <c r="I858" s="671" t="s">
        <v>3621</v>
      </c>
      <c r="J858" s="671" t="s">
        <v>3622</v>
      </c>
      <c r="K858" s="671" t="s">
        <v>1708</v>
      </c>
      <c r="L858" s="705">
        <v>0</v>
      </c>
      <c r="M858" s="705">
        <v>0</v>
      </c>
      <c r="N858" s="671">
        <v>25</v>
      </c>
      <c r="O858" s="706">
        <v>4</v>
      </c>
      <c r="P858" s="705"/>
      <c r="Q858" s="682"/>
      <c r="R858" s="671"/>
      <c r="S858" s="682">
        <v>0</v>
      </c>
      <c r="T858" s="706"/>
      <c r="U858" s="242">
        <v>0</v>
      </c>
    </row>
    <row r="859" spans="1:21" ht="14.4" customHeight="1" x14ac:dyDescent="0.3">
      <c r="A859" s="680">
        <v>10</v>
      </c>
      <c r="B859" s="671" t="s">
        <v>551</v>
      </c>
      <c r="C859" s="671">
        <v>89301106</v>
      </c>
      <c r="D859" s="703" t="s">
        <v>4589</v>
      </c>
      <c r="E859" s="704" t="s">
        <v>2554</v>
      </c>
      <c r="F859" s="671" t="s">
        <v>2515</v>
      </c>
      <c r="G859" s="671" t="s">
        <v>2926</v>
      </c>
      <c r="H859" s="671" t="s">
        <v>550</v>
      </c>
      <c r="I859" s="671" t="s">
        <v>949</v>
      </c>
      <c r="J859" s="671" t="s">
        <v>3059</v>
      </c>
      <c r="K859" s="671" t="s">
        <v>2867</v>
      </c>
      <c r="L859" s="705">
        <v>14.2</v>
      </c>
      <c r="M859" s="705">
        <v>28.4</v>
      </c>
      <c r="N859" s="671">
        <v>2</v>
      </c>
      <c r="O859" s="706">
        <v>1</v>
      </c>
      <c r="P859" s="705">
        <v>14.2</v>
      </c>
      <c r="Q859" s="682">
        <v>0.5</v>
      </c>
      <c r="R859" s="671">
        <v>1</v>
      </c>
      <c r="S859" s="682">
        <v>0.5</v>
      </c>
      <c r="T859" s="706">
        <v>0.5</v>
      </c>
      <c r="U859" s="242">
        <v>0.5</v>
      </c>
    </row>
    <row r="860" spans="1:21" ht="14.4" customHeight="1" x14ac:dyDescent="0.3">
      <c r="A860" s="680">
        <v>10</v>
      </c>
      <c r="B860" s="671" t="s">
        <v>551</v>
      </c>
      <c r="C860" s="671">
        <v>89301106</v>
      </c>
      <c r="D860" s="703" t="s">
        <v>4589</v>
      </c>
      <c r="E860" s="704" t="s">
        <v>2554</v>
      </c>
      <c r="F860" s="671" t="s">
        <v>2515</v>
      </c>
      <c r="G860" s="671" t="s">
        <v>2926</v>
      </c>
      <c r="H860" s="671" t="s">
        <v>550</v>
      </c>
      <c r="I860" s="671" t="s">
        <v>952</v>
      </c>
      <c r="J860" s="671" t="s">
        <v>3623</v>
      </c>
      <c r="K860" s="671" t="s">
        <v>3567</v>
      </c>
      <c r="L860" s="705">
        <v>18.940000000000001</v>
      </c>
      <c r="M860" s="705">
        <v>189.4</v>
      </c>
      <c r="N860" s="671">
        <v>10</v>
      </c>
      <c r="O860" s="706">
        <v>0.5</v>
      </c>
      <c r="P860" s="705"/>
      <c r="Q860" s="682">
        <v>0</v>
      </c>
      <c r="R860" s="671"/>
      <c r="S860" s="682">
        <v>0</v>
      </c>
      <c r="T860" s="706"/>
      <c r="U860" s="242">
        <v>0</v>
      </c>
    </row>
    <row r="861" spans="1:21" ht="14.4" customHeight="1" x14ac:dyDescent="0.3">
      <c r="A861" s="680">
        <v>10</v>
      </c>
      <c r="B861" s="671" t="s">
        <v>551</v>
      </c>
      <c r="C861" s="671">
        <v>89301106</v>
      </c>
      <c r="D861" s="703" t="s">
        <v>4589</v>
      </c>
      <c r="E861" s="704" t="s">
        <v>2554</v>
      </c>
      <c r="F861" s="671" t="s">
        <v>2515</v>
      </c>
      <c r="G861" s="671" t="s">
        <v>2926</v>
      </c>
      <c r="H861" s="671" t="s">
        <v>550</v>
      </c>
      <c r="I861" s="671" t="s">
        <v>1636</v>
      </c>
      <c r="J861" s="671" t="s">
        <v>3042</v>
      </c>
      <c r="K861" s="671" t="s">
        <v>3043</v>
      </c>
      <c r="L861" s="705">
        <v>94.89</v>
      </c>
      <c r="M861" s="705">
        <v>94.89</v>
      </c>
      <c r="N861" s="671">
        <v>1</v>
      </c>
      <c r="O861" s="706">
        <v>0.5</v>
      </c>
      <c r="P861" s="705">
        <v>94.89</v>
      </c>
      <c r="Q861" s="682">
        <v>1</v>
      </c>
      <c r="R861" s="671">
        <v>1</v>
      </c>
      <c r="S861" s="682">
        <v>1</v>
      </c>
      <c r="T861" s="706">
        <v>0.5</v>
      </c>
      <c r="U861" s="242">
        <v>1</v>
      </c>
    </row>
    <row r="862" spans="1:21" ht="14.4" customHeight="1" x14ac:dyDescent="0.3">
      <c r="A862" s="680">
        <v>10</v>
      </c>
      <c r="B862" s="671" t="s">
        <v>551</v>
      </c>
      <c r="C862" s="671">
        <v>89301106</v>
      </c>
      <c r="D862" s="703" t="s">
        <v>4589</v>
      </c>
      <c r="E862" s="704" t="s">
        <v>2554</v>
      </c>
      <c r="F862" s="671" t="s">
        <v>2515</v>
      </c>
      <c r="G862" s="671" t="s">
        <v>2926</v>
      </c>
      <c r="H862" s="671" t="s">
        <v>550</v>
      </c>
      <c r="I862" s="671" t="s">
        <v>2927</v>
      </c>
      <c r="J862" s="671" t="s">
        <v>2928</v>
      </c>
      <c r="K862" s="671" t="s">
        <v>2929</v>
      </c>
      <c r="L862" s="705">
        <v>189.78</v>
      </c>
      <c r="M862" s="705">
        <v>1328.46</v>
      </c>
      <c r="N862" s="671">
        <v>7</v>
      </c>
      <c r="O862" s="706">
        <v>4.5</v>
      </c>
      <c r="P862" s="705">
        <v>569.34</v>
      </c>
      <c r="Q862" s="682">
        <v>0.4285714285714286</v>
      </c>
      <c r="R862" s="671">
        <v>3</v>
      </c>
      <c r="S862" s="682">
        <v>0.42857142857142855</v>
      </c>
      <c r="T862" s="706">
        <v>2</v>
      </c>
      <c r="U862" s="242">
        <v>0.44444444444444442</v>
      </c>
    </row>
    <row r="863" spans="1:21" ht="14.4" customHeight="1" x14ac:dyDescent="0.3">
      <c r="A863" s="680">
        <v>10</v>
      </c>
      <c r="B863" s="671" t="s">
        <v>551</v>
      </c>
      <c r="C863" s="671">
        <v>89301106</v>
      </c>
      <c r="D863" s="703" t="s">
        <v>4589</v>
      </c>
      <c r="E863" s="704" t="s">
        <v>2554</v>
      </c>
      <c r="F863" s="671" t="s">
        <v>2515</v>
      </c>
      <c r="G863" s="671" t="s">
        <v>3624</v>
      </c>
      <c r="H863" s="671" t="s">
        <v>550</v>
      </c>
      <c r="I863" s="671" t="s">
        <v>2218</v>
      </c>
      <c r="J863" s="671" t="s">
        <v>2219</v>
      </c>
      <c r="K863" s="671" t="s">
        <v>3625</v>
      </c>
      <c r="L863" s="705">
        <v>63.29</v>
      </c>
      <c r="M863" s="705">
        <v>1139.22</v>
      </c>
      <c r="N863" s="671">
        <v>18</v>
      </c>
      <c r="O863" s="706">
        <v>3</v>
      </c>
      <c r="P863" s="705"/>
      <c r="Q863" s="682">
        <v>0</v>
      </c>
      <c r="R863" s="671"/>
      <c r="S863" s="682">
        <v>0</v>
      </c>
      <c r="T863" s="706"/>
      <c r="U863" s="242">
        <v>0</v>
      </c>
    </row>
    <row r="864" spans="1:21" ht="14.4" customHeight="1" x14ac:dyDescent="0.3">
      <c r="A864" s="680">
        <v>10</v>
      </c>
      <c r="B864" s="671" t="s">
        <v>551</v>
      </c>
      <c r="C864" s="671">
        <v>89301106</v>
      </c>
      <c r="D864" s="703" t="s">
        <v>4589</v>
      </c>
      <c r="E864" s="704" t="s">
        <v>2554</v>
      </c>
      <c r="F864" s="671" t="s">
        <v>2515</v>
      </c>
      <c r="G864" s="671" t="s">
        <v>3626</v>
      </c>
      <c r="H864" s="671" t="s">
        <v>550</v>
      </c>
      <c r="I864" s="671" t="s">
        <v>3627</v>
      </c>
      <c r="J864" s="671" t="s">
        <v>3628</v>
      </c>
      <c r="K864" s="671" t="s">
        <v>3629</v>
      </c>
      <c r="L864" s="705">
        <v>720.54</v>
      </c>
      <c r="M864" s="705">
        <v>720.54</v>
      </c>
      <c r="N864" s="671">
        <v>1</v>
      </c>
      <c r="O864" s="706">
        <v>1</v>
      </c>
      <c r="P864" s="705">
        <v>720.54</v>
      </c>
      <c r="Q864" s="682">
        <v>1</v>
      </c>
      <c r="R864" s="671">
        <v>1</v>
      </c>
      <c r="S864" s="682">
        <v>1</v>
      </c>
      <c r="T864" s="706">
        <v>1</v>
      </c>
      <c r="U864" s="242">
        <v>1</v>
      </c>
    </row>
    <row r="865" spans="1:21" ht="14.4" customHeight="1" x14ac:dyDescent="0.3">
      <c r="A865" s="680">
        <v>10</v>
      </c>
      <c r="B865" s="671" t="s">
        <v>551</v>
      </c>
      <c r="C865" s="671">
        <v>89301106</v>
      </c>
      <c r="D865" s="703" t="s">
        <v>4589</v>
      </c>
      <c r="E865" s="704" t="s">
        <v>2554</v>
      </c>
      <c r="F865" s="671" t="s">
        <v>2515</v>
      </c>
      <c r="G865" s="671" t="s">
        <v>2716</v>
      </c>
      <c r="H865" s="671" t="s">
        <v>550</v>
      </c>
      <c r="I865" s="671" t="s">
        <v>2717</v>
      </c>
      <c r="J865" s="671" t="s">
        <v>2718</v>
      </c>
      <c r="K865" s="671" t="s">
        <v>2719</v>
      </c>
      <c r="L865" s="705">
        <v>163.9</v>
      </c>
      <c r="M865" s="705">
        <v>819.5</v>
      </c>
      <c r="N865" s="671">
        <v>5</v>
      </c>
      <c r="O865" s="706">
        <v>1.5</v>
      </c>
      <c r="P865" s="705"/>
      <c r="Q865" s="682">
        <v>0</v>
      </c>
      <c r="R865" s="671"/>
      <c r="S865" s="682">
        <v>0</v>
      </c>
      <c r="T865" s="706"/>
      <c r="U865" s="242">
        <v>0</v>
      </c>
    </row>
    <row r="866" spans="1:21" ht="14.4" customHeight="1" x14ac:dyDescent="0.3">
      <c r="A866" s="680">
        <v>10</v>
      </c>
      <c r="B866" s="671" t="s">
        <v>551</v>
      </c>
      <c r="C866" s="671">
        <v>89301106</v>
      </c>
      <c r="D866" s="703" t="s">
        <v>4589</v>
      </c>
      <c r="E866" s="704" t="s">
        <v>2554</v>
      </c>
      <c r="F866" s="671" t="s">
        <v>2515</v>
      </c>
      <c r="G866" s="671" t="s">
        <v>3044</v>
      </c>
      <c r="H866" s="671" t="s">
        <v>550</v>
      </c>
      <c r="I866" s="671" t="s">
        <v>634</v>
      </c>
      <c r="J866" s="671" t="s">
        <v>635</v>
      </c>
      <c r="K866" s="671" t="s">
        <v>3045</v>
      </c>
      <c r="L866" s="705">
        <v>26.17</v>
      </c>
      <c r="M866" s="705">
        <v>52.34</v>
      </c>
      <c r="N866" s="671">
        <v>2</v>
      </c>
      <c r="O866" s="706">
        <v>2</v>
      </c>
      <c r="P866" s="705">
        <v>26.17</v>
      </c>
      <c r="Q866" s="682">
        <v>0.5</v>
      </c>
      <c r="R866" s="671">
        <v>1</v>
      </c>
      <c r="S866" s="682">
        <v>0.5</v>
      </c>
      <c r="T866" s="706">
        <v>1</v>
      </c>
      <c r="U866" s="242">
        <v>0.5</v>
      </c>
    </row>
    <row r="867" spans="1:21" ht="14.4" customHeight="1" x14ac:dyDescent="0.3">
      <c r="A867" s="680">
        <v>10</v>
      </c>
      <c r="B867" s="671" t="s">
        <v>551</v>
      </c>
      <c r="C867" s="671">
        <v>89301106</v>
      </c>
      <c r="D867" s="703" t="s">
        <v>4589</v>
      </c>
      <c r="E867" s="704" t="s">
        <v>2554</v>
      </c>
      <c r="F867" s="671" t="s">
        <v>2515</v>
      </c>
      <c r="G867" s="671" t="s">
        <v>2945</v>
      </c>
      <c r="H867" s="671" t="s">
        <v>550</v>
      </c>
      <c r="I867" s="671" t="s">
        <v>2161</v>
      </c>
      <c r="J867" s="671" t="s">
        <v>2162</v>
      </c>
      <c r="K867" s="671" t="s">
        <v>2946</v>
      </c>
      <c r="L867" s="705">
        <v>121.76</v>
      </c>
      <c r="M867" s="705">
        <v>852.32</v>
      </c>
      <c r="N867" s="671">
        <v>7</v>
      </c>
      <c r="O867" s="706">
        <v>1.5</v>
      </c>
      <c r="P867" s="705"/>
      <c r="Q867" s="682">
        <v>0</v>
      </c>
      <c r="R867" s="671"/>
      <c r="S867" s="682">
        <v>0</v>
      </c>
      <c r="T867" s="706"/>
      <c r="U867" s="242">
        <v>0</v>
      </c>
    </row>
    <row r="868" spans="1:21" ht="14.4" customHeight="1" x14ac:dyDescent="0.3">
      <c r="A868" s="680">
        <v>10</v>
      </c>
      <c r="B868" s="671" t="s">
        <v>551</v>
      </c>
      <c r="C868" s="671">
        <v>89301106</v>
      </c>
      <c r="D868" s="703" t="s">
        <v>4589</v>
      </c>
      <c r="E868" s="704" t="s">
        <v>2554</v>
      </c>
      <c r="F868" s="671" t="s">
        <v>2515</v>
      </c>
      <c r="G868" s="671" t="s">
        <v>2945</v>
      </c>
      <c r="H868" s="671" t="s">
        <v>550</v>
      </c>
      <c r="I868" s="671" t="s">
        <v>3630</v>
      </c>
      <c r="J868" s="671" t="s">
        <v>3631</v>
      </c>
      <c r="K868" s="671" t="s">
        <v>3632</v>
      </c>
      <c r="L868" s="705">
        <v>144.01</v>
      </c>
      <c r="M868" s="705">
        <v>288.02</v>
      </c>
      <c r="N868" s="671">
        <v>2</v>
      </c>
      <c r="O868" s="706">
        <v>1</v>
      </c>
      <c r="P868" s="705"/>
      <c r="Q868" s="682">
        <v>0</v>
      </c>
      <c r="R868" s="671"/>
      <c r="S868" s="682">
        <v>0</v>
      </c>
      <c r="T868" s="706"/>
      <c r="U868" s="242">
        <v>0</v>
      </c>
    </row>
    <row r="869" spans="1:21" ht="14.4" customHeight="1" x14ac:dyDescent="0.3">
      <c r="A869" s="680">
        <v>10</v>
      </c>
      <c r="B869" s="671" t="s">
        <v>551</v>
      </c>
      <c r="C869" s="671">
        <v>89301106</v>
      </c>
      <c r="D869" s="703" t="s">
        <v>4589</v>
      </c>
      <c r="E869" s="704" t="s">
        <v>2554</v>
      </c>
      <c r="F869" s="671" t="s">
        <v>2515</v>
      </c>
      <c r="G869" s="671" t="s">
        <v>2945</v>
      </c>
      <c r="H869" s="671" t="s">
        <v>550</v>
      </c>
      <c r="I869" s="671" t="s">
        <v>3633</v>
      </c>
      <c r="J869" s="671" t="s">
        <v>3631</v>
      </c>
      <c r="K869" s="671" t="s">
        <v>3634</v>
      </c>
      <c r="L869" s="705">
        <v>288.01</v>
      </c>
      <c r="M869" s="705">
        <v>864.03</v>
      </c>
      <c r="N869" s="671">
        <v>3</v>
      </c>
      <c r="O869" s="706">
        <v>0.5</v>
      </c>
      <c r="P869" s="705"/>
      <c r="Q869" s="682">
        <v>0</v>
      </c>
      <c r="R869" s="671"/>
      <c r="S869" s="682">
        <v>0</v>
      </c>
      <c r="T869" s="706"/>
      <c r="U869" s="242">
        <v>0</v>
      </c>
    </row>
    <row r="870" spans="1:21" ht="14.4" customHeight="1" x14ac:dyDescent="0.3">
      <c r="A870" s="680">
        <v>10</v>
      </c>
      <c r="B870" s="671" t="s">
        <v>551</v>
      </c>
      <c r="C870" s="671">
        <v>89301106</v>
      </c>
      <c r="D870" s="703" t="s">
        <v>4589</v>
      </c>
      <c r="E870" s="704" t="s">
        <v>2554</v>
      </c>
      <c r="F870" s="671" t="s">
        <v>2515</v>
      </c>
      <c r="G870" s="671" t="s">
        <v>2945</v>
      </c>
      <c r="H870" s="671" t="s">
        <v>550</v>
      </c>
      <c r="I870" s="671" t="s">
        <v>3635</v>
      </c>
      <c r="J870" s="671" t="s">
        <v>3636</v>
      </c>
      <c r="K870" s="671" t="s">
        <v>3637</v>
      </c>
      <c r="L870" s="705">
        <v>108.05</v>
      </c>
      <c r="M870" s="705">
        <v>1080.5</v>
      </c>
      <c r="N870" s="671">
        <v>10</v>
      </c>
      <c r="O870" s="706">
        <v>2</v>
      </c>
      <c r="P870" s="705"/>
      <c r="Q870" s="682">
        <v>0</v>
      </c>
      <c r="R870" s="671"/>
      <c r="S870" s="682">
        <v>0</v>
      </c>
      <c r="T870" s="706"/>
      <c r="U870" s="242">
        <v>0</v>
      </c>
    </row>
    <row r="871" spans="1:21" ht="14.4" customHeight="1" x14ac:dyDescent="0.3">
      <c r="A871" s="680">
        <v>10</v>
      </c>
      <c r="B871" s="671" t="s">
        <v>551</v>
      </c>
      <c r="C871" s="671">
        <v>89301106</v>
      </c>
      <c r="D871" s="703" t="s">
        <v>4589</v>
      </c>
      <c r="E871" s="704" t="s">
        <v>2554</v>
      </c>
      <c r="F871" s="671" t="s">
        <v>2515</v>
      </c>
      <c r="G871" s="671" t="s">
        <v>3638</v>
      </c>
      <c r="H871" s="671" t="s">
        <v>550</v>
      </c>
      <c r="I871" s="671" t="s">
        <v>3639</v>
      </c>
      <c r="J871" s="671" t="s">
        <v>3640</v>
      </c>
      <c r="K871" s="671" t="s">
        <v>3567</v>
      </c>
      <c r="L871" s="705">
        <v>58.42</v>
      </c>
      <c r="M871" s="705">
        <v>817.88</v>
      </c>
      <c r="N871" s="671">
        <v>14</v>
      </c>
      <c r="O871" s="706">
        <v>2</v>
      </c>
      <c r="P871" s="705">
        <v>350.52</v>
      </c>
      <c r="Q871" s="682">
        <v>0.42857142857142855</v>
      </c>
      <c r="R871" s="671">
        <v>6</v>
      </c>
      <c r="S871" s="682">
        <v>0.42857142857142855</v>
      </c>
      <c r="T871" s="706">
        <v>1</v>
      </c>
      <c r="U871" s="242">
        <v>0.5</v>
      </c>
    </row>
    <row r="872" spans="1:21" ht="14.4" customHeight="1" x14ac:dyDescent="0.3">
      <c r="A872" s="680">
        <v>10</v>
      </c>
      <c r="B872" s="671" t="s">
        <v>551</v>
      </c>
      <c r="C872" s="671">
        <v>89301106</v>
      </c>
      <c r="D872" s="703" t="s">
        <v>4589</v>
      </c>
      <c r="E872" s="704" t="s">
        <v>2554</v>
      </c>
      <c r="F872" s="671" t="s">
        <v>2515</v>
      </c>
      <c r="G872" s="671" t="s">
        <v>3641</v>
      </c>
      <c r="H872" s="671" t="s">
        <v>550</v>
      </c>
      <c r="I872" s="671" t="s">
        <v>3642</v>
      </c>
      <c r="J872" s="671" t="s">
        <v>3643</v>
      </c>
      <c r="K872" s="671" t="s">
        <v>3644</v>
      </c>
      <c r="L872" s="705">
        <v>55.71</v>
      </c>
      <c r="M872" s="705">
        <v>111.42</v>
      </c>
      <c r="N872" s="671">
        <v>2</v>
      </c>
      <c r="O872" s="706">
        <v>0.5</v>
      </c>
      <c r="P872" s="705"/>
      <c r="Q872" s="682">
        <v>0</v>
      </c>
      <c r="R872" s="671"/>
      <c r="S872" s="682">
        <v>0</v>
      </c>
      <c r="T872" s="706"/>
      <c r="U872" s="242">
        <v>0</v>
      </c>
    </row>
    <row r="873" spans="1:21" ht="14.4" customHeight="1" x14ac:dyDescent="0.3">
      <c r="A873" s="680">
        <v>10</v>
      </c>
      <c r="B873" s="671" t="s">
        <v>551</v>
      </c>
      <c r="C873" s="671">
        <v>89301106</v>
      </c>
      <c r="D873" s="703" t="s">
        <v>4589</v>
      </c>
      <c r="E873" s="704" t="s">
        <v>2554</v>
      </c>
      <c r="F873" s="671" t="s">
        <v>2515</v>
      </c>
      <c r="G873" s="671" t="s">
        <v>3641</v>
      </c>
      <c r="H873" s="671" t="s">
        <v>550</v>
      </c>
      <c r="I873" s="671" t="s">
        <v>2186</v>
      </c>
      <c r="J873" s="671" t="s">
        <v>3645</v>
      </c>
      <c r="K873" s="671" t="s">
        <v>2443</v>
      </c>
      <c r="L873" s="705">
        <v>16.5</v>
      </c>
      <c r="M873" s="705">
        <v>16.5</v>
      </c>
      <c r="N873" s="671">
        <v>1</v>
      </c>
      <c r="O873" s="706">
        <v>1</v>
      </c>
      <c r="P873" s="705"/>
      <c r="Q873" s="682">
        <v>0</v>
      </c>
      <c r="R873" s="671"/>
      <c r="S873" s="682">
        <v>0</v>
      </c>
      <c r="T873" s="706"/>
      <c r="U873" s="242">
        <v>0</v>
      </c>
    </row>
    <row r="874" spans="1:21" ht="14.4" customHeight="1" x14ac:dyDescent="0.3">
      <c r="A874" s="680">
        <v>10</v>
      </c>
      <c r="B874" s="671" t="s">
        <v>551</v>
      </c>
      <c r="C874" s="671">
        <v>89301106</v>
      </c>
      <c r="D874" s="703" t="s">
        <v>4589</v>
      </c>
      <c r="E874" s="704" t="s">
        <v>2554</v>
      </c>
      <c r="F874" s="671" t="s">
        <v>2515</v>
      </c>
      <c r="G874" s="671" t="s">
        <v>3046</v>
      </c>
      <c r="H874" s="671" t="s">
        <v>550</v>
      </c>
      <c r="I874" s="671" t="s">
        <v>3646</v>
      </c>
      <c r="J874" s="671" t="s">
        <v>3048</v>
      </c>
      <c r="K874" s="671" t="s">
        <v>3647</v>
      </c>
      <c r="L874" s="705">
        <v>0</v>
      </c>
      <c r="M874" s="705">
        <v>0</v>
      </c>
      <c r="N874" s="671">
        <v>1</v>
      </c>
      <c r="O874" s="706">
        <v>1</v>
      </c>
      <c r="P874" s="705"/>
      <c r="Q874" s="682"/>
      <c r="R874" s="671"/>
      <c r="S874" s="682">
        <v>0</v>
      </c>
      <c r="T874" s="706"/>
      <c r="U874" s="242">
        <v>0</v>
      </c>
    </row>
    <row r="875" spans="1:21" ht="14.4" customHeight="1" x14ac:dyDescent="0.3">
      <c r="A875" s="680">
        <v>10</v>
      </c>
      <c r="B875" s="671" t="s">
        <v>551</v>
      </c>
      <c r="C875" s="671">
        <v>89301106</v>
      </c>
      <c r="D875" s="703" t="s">
        <v>4589</v>
      </c>
      <c r="E875" s="704" t="s">
        <v>2554</v>
      </c>
      <c r="F875" s="671" t="s">
        <v>2515</v>
      </c>
      <c r="G875" s="671" t="s">
        <v>3046</v>
      </c>
      <c r="H875" s="671" t="s">
        <v>550</v>
      </c>
      <c r="I875" s="671" t="s">
        <v>3648</v>
      </c>
      <c r="J875" s="671" t="s">
        <v>3514</v>
      </c>
      <c r="K875" s="671" t="s">
        <v>3649</v>
      </c>
      <c r="L875" s="705">
        <v>0</v>
      </c>
      <c r="M875" s="705">
        <v>0</v>
      </c>
      <c r="N875" s="671">
        <v>4</v>
      </c>
      <c r="O875" s="706">
        <v>1</v>
      </c>
      <c r="P875" s="705">
        <v>0</v>
      </c>
      <c r="Q875" s="682"/>
      <c r="R875" s="671">
        <v>4</v>
      </c>
      <c r="S875" s="682">
        <v>1</v>
      </c>
      <c r="T875" s="706">
        <v>1</v>
      </c>
      <c r="U875" s="242">
        <v>1</v>
      </c>
    </row>
    <row r="876" spans="1:21" ht="14.4" customHeight="1" x14ac:dyDescent="0.3">
      <c r="A876" s="680">
        <v>10</v>
      </c>
      <c r="B876" s="671" t="s">
        <v>551</v>
      </c>
      <c r="C876" s="671">
        <v>89301106</v>
      </c>
      <c r="D876" s="703" t="s">
        <v>4589</v>
      </c>
      <c r="E876" s="704" t="s">
        <v>2554</v>
      </c>
      <c r="F876" s="671" t="s">
        <v>2515</v>
      </c>
      <c r="G876" s="671" t="s">
        <v>3046</v>
      </c>
      <c r="H876" s="671" t="s">
        <v>817</v>
      </c>
      <c r="I876" s="671" t="s">
        <v>3650</v>
      </c>
      <c r="J876" s="671" t="s">
        <v>3651</v>
      </c>
      <c r="K876" s="671" t="s">
        <v>2956</v>
      </c>
      <c r="L876" s="705">
        <v>465.7</v>
      </c>
      <c r="M876" s="705">
        <v>3725.6</v>
      </c>
      <c r="N876" s="671">
        <v>8</v>
      </c>
      <c r="O876" s="706">
        <v>3</v>
      </c>
      <c r="P876" s="705">
        <v>1862.8</v>
      </c>
      <c r="Q876" s="682">
        <v>0.5</v>
      </c>
      <c r="R876" s="671">
        <v>4</v>
      </c>
      <c r="S876" s="682">
        <v>0.5</v>
      </c>
      <c r="T876" s="706">
        <v>1.5</v>
      </c>
      <c r="U876" s="242">
        <v>0.5</v>
      </c>
    </row>
    <row r="877" spans="1:21" ht="14.4" customHeight="1" x14ac:dyDescent="0.3">
      <c r="A877" s="680">
        <v>10</v>
      </c>
      <c r="B877" s="671" t="s">
        <v>551</v>
      </c>
      <c r="C877" s="671">
        <v>89301106</v>
      </c>
      <c r="D877" s="703" t="s">
        <v>4589</v>
      </c>
      <c r="E877" s="704" t="s">
        <v>2554</v>
      </c>
      <c r="F877" s="671" t="s">
        <v>2515</v>
      </c>
      <c r="G877" s="671" t="s">
        <v>3046</v>
      </c>
      <c r="H877" s="671" t="s">
        <v>550</v>
      </c>
      <c r="I877" s="671" t="s">
        <v>3457</v>
      </c>
      <c r="J877" s="671" t="s">
        <v>3048</v>
      </c>
      <c r="K877" s="671" t="s">
        <v>3458</v>
      </c>
      <c r="L877" s="705">
        <v>141.34</v>
      </c>
      <c r="M877" s="705">
        <v>282.68</v>
      </c>
      <c r="N877" s="671">
        <v>2</v>
      </c>
      <c r="O877" s="706">
        <v>1</v>
      </c>
      <c r="P877" s="705">
        <v>282.68</v>
      </c>
      <c r="Q877" s="682">
        <v>1</v>
      </c>
      <c r="R877" s="671">
        <v>2</v>
      </c>
      <c r="S877" s="682">
        <v>1</v>
      </c>
      <c r="T877" s="706">
        <v>1</v>
      </c>
      <c r="U877" s="242">
        <v>1</v>
      </c>
    </row>
    <row r="878" spans="1:21" ht="14.4" customHeight="1" x14ac:dyDescent="0.3">
      <c r="A878" s="680">
        <v>10</v>
      </c>
      <c r="B878" s="671" t="s">
        <v>551</v>
      </c>
      <c r="C878" s="671">
        <v>89301106</v>
      </c>
      <c r="D878" s="703" t="s">
        <v>4589</v>
      </c>
      <c r="E878" s="704" t="s">
        <v>2554</v>
      </c>
      <c r="F878" s="671" t="s">
        <v>2515</v>
      </c>
      <c r="G878" s="671" t="s">
        <v>3046</v>
      </c>
      <c r="H878" s="671" t="s">
        <v>550</v>
      </c>
      <c r="I878" s="671" t="s">
        <v>3652</v>
      </c>
      <c r="J878" s="671" t="s">
        <v>3048</v>
      </c>
      <c r="K878" s="671" t="s">
        <v>3653</v>
      </c>
      <c r="L878" s="705">
        <v>0</v>
      </c>
      <c r="M878" s="705">
        <v>0</v>
      </c>
      <c r="N878" s="671">
        <v>4</v>
      </c>
      <c r="O878" s="706">
        <v>1.5</v>
      </c>
      <c r="P878" s="705"/>
      <c r="Q878" s="682"/>
      <c r="R878" s="671"/>
      <c r="S878" s="682">
        <v>0</v>
      </c>
      <c r="T878" s="706"/>
      <c r="U878" s="242">
        <v>0</v>
      </c>
    </row>
    <row r="879" spans="1:21" ht="14.4" customHeight="1" x14ac:dyDescent="0.3">
      <c r="A879" s="680">
        <v>10</v>
      </c>
      <c r="B879" s="671" t="s">
        <v>551</v>
      </c>
      <c r="C879" s="671">
        <v>89301106</v>
      </c>
      <c r="D879" s="703" t="s">
        <v>4589</v>
      </c>
      <c r="E879" s="704" t="s">
        <v>2554</v>
      </c>
      <c r="F879" s="671" t="s">
        <v>2515</v>
      </c>
      <c r="G879" s="671" t="s">
        <v>3046</v>
      </c>
      <c r="H879" s="671" t="s">
        <v>550</v>
      </c>
      <c r="I879" s="671" t="s">
        <v>3513</v>
      </c>
      <c r="J879" s="671" t="s">
        <v>3514</v>
      </c>
      <c r="K879" s="671" t="s">
        <v>3515</v>
      </c>
      <c r="L879" s="705">
        <v>188.38</v>
      </c>
      <c r="M879" s="705">
        <v>376.76</v>
      </c>
      <c r="N879" s="671">
        <v>2</v>
      </c>
      <c r="O879" s="706">
        <v>1</v>
      </c>
      <c r="P879" s="705">
        <v>376.76</v>
      </c>
      <c r="Q879" s="682">
        <v>1</v>
      </c>
      <c r="R879" s="671">
        <v>2</v>
      </c>
      <c r="S879" s="682">
        <v>1</v>
      </c>
      <c r="T879" s="706">
        <v>1</v>
      </c>
      <c r="U879" s="242">
        <v>1</v>
      </c>
    </row>
    <row r="880" spans="1:21" ht="14.4" customHeight="1" x14ac:dyDescent="0.3">
      <c r="A880" s="680">
        <v>10</v>
      </c>
      <c r="B880" s="671" t="s">
        <v>551</v>
      </c>
      <c r="C880" s="671">
        <v>89301106</v>
      </c>
      <c r="D880" s="703" t="s">
        <v>4589</v>
      </c>
      <c r="E880" s="704" t="s">
        <v>2554</v>
      </c>
      <c r="F880" s="671" t="s">
        <v>2515</v>
      </c>
      <c r="G880" s="671" t="s">
        <v>3046</v>
      </c>
      <c r="H880" s="671" t="s">
        <v>550</v>
      </c>
      <c r="I880" s="671" t="s">
        <v>3654</v>
      </c>
      <c r="J880" s="671" t="s">
        <v>3514</v>
      </c>
      <c r="K880" s="671" t="s">
        <v>3655</v>
      </c>
      <c r="L880" s="705">
        <v>0</v>
      </c>
      <c r="M880" s="705">
        <v>0</v>
      </c>
      <c r="N880" s="671">
        <v>2</v>
      </c>
      <c r="O880" s="706">
        <v>0.5</v>
      </c>
      <c r="P880" s="705"/>
      <c r="Q880" s="682"/>
      <c r="R880" s="671"/>
      <c r="S880" s="682">
        <v>0</v>
      </c>
      <c r="T880" s="706"/>
      <c r="U880" s="242">
        <v>0</v>
      </c>
    </row>
    <row r="881" spans="1:21" ht="14.4" customHeight="1" x14ac:dyDescent="0.3">
      <c r="A881" s="680">
        <v>10</v>
      </c>
      <c r="B881" s="671" t="s">
        <v>551</v>
      </c>
      <c r="C881" s="671">
        <v>89301106</v>
      </c>
      <c r="D881" s="703" t="s">
        <v>4589</v>
      </c>
      <c r="E881" s="704" t="s">
        <v>2554</v>
      </c>
      <c r="F881" s="671" t="s">
        <v>2515</v>
      </c>
      <c r="G881" s="671" t="s">
        <v>3046</v>
      </c>
      <c r="H881" s="671" t="s">
        <v>817</v>
      </c>
      <c r="I881" s="671" t="s">
        <v>3112</v>
      </c>
      <c r="J881" s="671" t="s">
        <v>2288</v>
      </c>
      <c r="K881" s="671" t="s">
        <v>3113</v>
      </c>
      <c r="L881" s="705">
        <v>80.47</v>
      </c>
      <c r="M881" s="705">
        <v>1689.8700000000001</v>
      </c>
      <c r="N881" s="671">
        <v>21</v>
      </c>
      <c r="O881" s="706">
        <v>5.5</v>
      </c>
      <c r="P881" s="705">
        <v>804.7</v>
      </c>
      <c r="Q881" s="682">
        <v>0.47619047619047616</v>
      </c>
      <c r="R881" s="671">
        <v>10</v>
      </c>
      <c r="S881" s="682">
        <v>0.47619047619047616</v>
      </c>
      <c r="T881" s="706">
        <v>2.5</v>
      </c>
      <c r="U881" s="242">
        <v>0.45454545454545453</v>
      </c>
    </row>
    <row r="882" spans="1:21" ht="14.4" customHeight="1" x14ac:dyDescent="0.3">
      <c r="A882" s="680">
        <v>10</v>
      </c>
      <c r="B882" s="671" t="s">
        <v>551</v>
      </c>
      <c r="C882" s="671">
        <v>89301106</v>
      </c>
      <c r="D882" s="703" t="s">
        <v>4589</v>
      </c>
      <c r="E882" s="704" t="s">
        <v>2554</v>
      </c>
      <c r="F882" s="671" t="s">
        <v>2515</v>
      </c>
      <c r="G882" s="671" t="s">
        <v>3046</v>
      </c>
      <c r="H882" s="671" t="s">
        <v>550</v>
      </c>
      <c r="I882" s="671" t="s">
        <v>3656</v>
      </c>
      <c r="J882" s="671" t="s">
        <v>3657</v>
      </c>
      <c r="K882" s="671" t="s">
        <v>2297</v>
      </c>
      <c r="L882" s="705">
        <v>46.57</v>
      </c>
      <c r="M882" s="705">
        <v>325.99</v>
      </c>
      <c r="N882" s="671">
        <v>7</v>
      </c>
      <c r="O882" s="706">
        <v>0.5</v>
      </c>
      <c r="P882" s="705"/>
      <c r="Q882" s="682">
        <v>0</v>
      </c>
      <c r="R882" s="671"/>
      <c r="S882" s="682">
        <v>0</v>
      </c>
      <c r="T882" s="706"/>
      <c r="U882" s="242">
        <v>0</v>
      </c>
    </row>
    <row r="883" spans="1:21" ht="14.4" customHeight="1" x14ac:dyDescent="0.3">
      <c r="A883" s="680">
        <v>10</v>
      </c>
      <c r="B883" s="671" t="s">
        <v>551</v>
      </c>
      <c r="C883" s="671">
        <v>89301106</v>
      </c>
      <c r="D883" s="703" t="s">
        <v>4589</v>
      </c>
      <c r="E883" s="704" t="s">
        <v>2554</v>
      </c>
      <c r="F883" s="671" t="s">
        <v>2515</v>
      </c>
      <c r="G883" s="671" t="s">
        <v>3046</v>
      </c>
      <c r="H883" s="671" t="s">
        <v>817</v>
      </c>
      <c r="I883" s="671" t="s">
        <v>2279</v>
      </c>
      <c r="J883" s="671" t="s">
        <v>2510</v>
      </c>
      <c r="K883" s="671" t="s">
        <v>2511</v>
      </c>
      <c r="L883" s="705">
        <v>376.75</v>
      </c>
      <c r="M883" s="705">
        <v>1507</v>
      </c>
      <c r="N883" s="671">
        <v>4</v>
      </c>
      <c r="O883" s="706">
        <v>3.5</v>
      </c>
      <c r="P883" s="705"/>
      <c r="Q883" s="682">
        <v>0</v>
      </c>
      <c r="R883" s="671"/>
      <c r="S883" s="682">
        <v>0</v>
      </c>
      <c r="T883" s="706"/>
      <c r="U883" s="242">
        <v>0</v>
      </c>
    </row>
    <row r="884" spans="1:21" ht="14.4" customHeight="1" x14ac:dyDescent="0.3">
      <c r="A884" s="680">
        <v>10</v>
      </c>
      <c r="B884" s="671" t="s">
        <v>551</v>
      </c>
      <c r="C884" s="671">
        <v>89301106</v>
      </c>
      <c r="D884" s="703" t="s">
        <v>4589</v>
      </c>
      <c r="E884" s="704" t="s">
        <v>2554</v>
      </c>
      <c r="F884" s="671" t="s">
        <v>2515</v>
      </c>
      <c r="G884" s="671" t="s">
        <v>3046</v>
      </c>
      <c r="H884" s="671" t="s">
        <v>817</v>
      </c>
      <c r="I884" s="671" t="s">
        <v>3658</v>
      </c>
      <c r="J884" s="671" t="s">
        <v>3651</v>
      </c>
      <c r="K884" s="671" t="s">
        <v>3659</v>
      </c>
      <c r="L884" s="705">
        <v>139.71</v>
      </c>
      <c r="M884" s="705">
        <v>279.42</v>
      </c>
      <c r="N884" s="671">
        <v>2</v>
      </c>
      <c r="O884" s="706">
        <v>1</v>
      </c>
      <c r="P884" s="705"/>
      <c r="Q884" s="682">
        <v>0</v>
      </c>
      <c r="R884" s="671"/>
      <c r="S884" s="682">
        <v>0</v>
      </c>
      <c r="T884" s="706"/>
      <c r="U884" s="242">
        <v>0</v>
      </c>
    </row>
    <row r="885" spans="1:21" ht="14.4" customHeight="1" x14ac:dyDescent="0.3">
      <c r="A885" s="680">
        <v>10</v>
      </c>
      <c r="B885" s="671" t="s">
        <v>551</v>
      </c>
      <c r="C885" s="671">
        <v>89301106</v>
      </c>
      <c r="D885" s="703" t="s">
        <v>4589</v>
      </c>
      <c r="E885" s="704" t="s">
        <v>2554</v>
      </c>
      <c r="F885" s="671" t="s">
        <v>2515</v>
      </c>
      <c r="G885" s="671" t="s">
        <v>3660</v>
      </c>
      <c r="H885" s="671" t="s">
        <v>550</v>
      </c>
      <c r="I885" s="671" t="s">
        <v>3661</v>
      </c>
      <c r="J885" s="671" t="s">
        <v>3662</v>
      </c>
      <c r="K885" s="671" t="s">
        <v>3663</v>
      </c>
      <c r="L885" s="705">
        <v>3212.64</v>
      </c>
      <c r="M885" s="705">
        <v>3212.64</v>
      </c>
      <c r="N885" s="671">
        <v>1</v>
      </c>
      <c r="O885" s="706">
        <v>0.5</v>
      </c>
      <c r="P885" s="705"/>
      <c r="Q885" s="682">
        <v>0</v>
      </c>
      <c r="R885" s="671"/>
      <c r="S885" s="682">
        <v>0</v>
      </c>
      <c r="T885" s="706"/>
      <c r="U885" s="242">
        <v>0</v>
      </c>
    </row>
    <row r="886" spans="1:21" ht="14.4" customHeight="1" x14ac:dyDescent="0.3">
      <c r="A886" s="680">
        <v>10</v>
      </c>
      <c r="B886" s="671" t="s">
        <v>551</v>
      </c>
      <c r="C886" s="671">
        <v>89301106</v>
      </c>
      <c r="D886" s="703" t="s">
        <v>4589</v>
      </c>
      <c r="E886" s="704" t="s">
        <v>2554</v>
      </c>
      <c r="F886" s="671" t="s">
        <v>2515</v>
      </c>
      <c r="G886" s="671" t="s">
        <v>3368</v>
      </c>
      <c r="H886" s="671" t="s">
        <v>817</v>
      </c>
      <c r="I886" s="671" t="s">
        <v>1947</v>
      </c>
      <c r="J886" s="671" t="s">
        <v>1948</v>
      </c>
      <c r="K886" s="671" t="s">
        <v>1949</v>
      </c>
      <c r="L886" s="705">
        <v>0</v>
      </c>
      <c r="M886" s="705">
        <v>0</v>
      </c>
      <c r="N886" s="671">
        <v>1</v>
      </c>
      <c r="O886" s="706">
        <v>0.5</v>
      </c>
      <c r="P886" s="705"/>
      <c r="Q886" s="682"/>
      <c r="R886" s="671"/>
      <c r="S886" s="682">
        <v>0</v>
      </c>
      <c r="T886" s="706"/>
      <c r="U886" s="242">
        <v>0</v>
      </c>
    </row>
    <row r="887" spans="1:21" ht="14.4" customHeight="1" x14ac:dyDescent="0.3">
      <c r="A887" s="680">
        <v>10</v>
      </c>
      <c r="B887" s="671" t="s">
        <v>551</v>
      </c>
      <c r="C887" s="671">
        <v>89301106</v>
      </c>
      <c r="D887" s="703" t="s">
        <v>4589</v>
      </c>
      <c r="E887" s="704" t="s">
        <v>2554</v>
      </c>
      <c r="F887" s="671" t="s">
        <v>2515</v>
      </c>
      <c r="G887" s="671" t="s">
        <v>3409</v>
      </c>
      <c r="H887" s="671" t="s">
        <v>817</v>
      </c>
      <c r="I887" s="671" t="s">
        <v>3664</v>
      </c>
      <c r="J887" s="671" t="s">
        <v>3665</v>
      </c>
      <c r="K887" s="671" t="s">
        <v>3666</v>
      </c>
      <c r="L887" s="705">
        <v>566.66999999999996</v>
      </c>
      <c r="M887" s="705">
        <v>2833.35</v>
      </c>
      <c r="N887" s="671">
        <v>5</v>
      </c>
      <c r="O887" s="706">
        <v>0.5</v>
      </c>
      <c r="P887" s="705"/>
      <c r="Q887" s="682">
        <v>0</v>
      </c>
      <c r="R887" s="671"/>
      <c r="S887" s="682">
        <v>0</v>
      </c>
      <c r="T887" s="706"/>
      <c r="U887" s="242">
        <v>0</v>
      </c>
    </row>
    <row r="888" spans="1:21" ht="14.4" customHeight="1" x14ac:dyDescent="0.3">
      <c r="A888" s="680">
        <v>10</v>
      </c>
      <c r="B888" s="671" t="s">
        <v>551</v>
      </c>
      <c r="C888" s="671">
        <v>89301106</v>
      </c>
      <c r="D888" s="703" t="s">
        <v>4589</v>
      </c>
      <c r="E888" s="704" t="s">
        <v>2554</v>
      </c>
      <c r="F888" s="671" t="s">
        <v>2515</v>
      </c>
      <c r="G888" s="671" t="s">
        <v>3409</v>
      </c>
      <c r="H888" s="671" t="s">
        <v>817</v>
      </c>
      <c r="I888" s="671" t="s">
        <v>3667</v>
      </c>
      <c r="J888" s="671" t="s">
        <v>3668</v>
      </c>
      <c r="K888" s="671" t="s">
        <v>3669</v>
      </c>
      <c r="L888" s="705">
        <v>18.22</v>
      </c>
      <c r="M888" s="705">
        <v>327.96</v>
      </c>
      <c r="N888" s="671">
        <v>18</v>
      </c>
      <c r="O888" s="706">
        <v>1</v>
      </c>
      <c r="P888" s="705"/>
      <c r="Q888" s="682">
        <v>0</v>
      </c>
      <c r="R888" s="671"/>
      <c r="S888" s="682">
        <v>0</v>
      </c>
      <c r="T888" s="706"/>
      <c r="U888" s="242">
        <v>0</v>
      </c>
    </row>
    <row r="889" spans="1:21" ht="14.4" customHeight="1" x14ac:dyDescent="0.3">
      <c r="A889" s="680">
        <v>10</v>
      </c>
      <c r="B889" s="671" t="s">
        <v>551</v>
      </c>
      <c r="C889" s="671">
        <v>89301106</v>
      </c>
      <c r="D889" s="703" t="s">
        <v>4589</v>
      </c>
      <c r="E889" s="704" t="s">
        <v>2554</v>
      </c>
      <c r="F889" s="671" t="s">
        <v>2515</v>
      </c>
      <c r="G889" s="671" t="s">
        <v>3409</v>
      </c>
      <c r="H889" s="671" t="s">
        <v>817</v>
      </c>
      <c r="I889" s="671" t="s">
        <v>3670</v>
      </c>
      <c r="J889" s="671" t="s">
        <v>3671</v>
      </c>
      <c r="K889" s="671" t="s">
        <v>3672</v>
      </c>
      <c r="L889" s="705">
        <v>65.06</v>
      </c>
      <c r="M889" s="705">
        <v>455.42</v>
      </c>
      <c r="N889" s="671">
        <v>7</v>
      </c>
      <c r="O889" s="706">
        <v>0.5</v>
      </c>
      <c r="P889" s="705"/>
      <c r="Q889" s="682">
        <v>0</v>
      </c>
      <c r="R889" s="671"/>
      <c r="S889" s="682">
        <v>0</v>
      </c>
      <c r="T889" s="706"/>
      <c r="U889" s="242">
        <v>0</v>
      </c>
    </row>
    <row r="890" spans="1:21" ht="14.4" customHeight="1" x14ac:dyDescent="0.3">
      <c r="A890" s="680">
        <v>10</v>
      </c>
      <c r="B890" s="671" t="s">
        <v>551</v>
      </c>
      <c r="C890" s="671">
        <v>89301106</v>
      </c>
      <c r="D890" s="703" t="s">
        <v>4589</v>
      </c>
      <c r="E890" s="704" t="s">
        <v>2554</v>
      </c>
      <c r="F890" s="671" t="s">
        <v>2515</v>
      </c>
      <c r="G890" s="671" t="s">
        <v>3409</v>
      </c>
      <c r="H890" s="671" t="s">
        <v>817</v>
      </c>
      <c r="I890" s="671" t="s">
        <v>3673</v>
      </c>
      <c r="J890" s="671" t="s">
        <v>3671</v>
      </c>
      <c r="K890" s="671" t="s">
        <v>3674</v>
      </c>
      <c r="L890" s="705">
        <v>91.07</v>
      </c>
      <c r="M890" s="705">
        <v>455.34999999999997</v>
      </c>
      <c r="N890" s="671">
        <v>5</v>
      </c>
      <c r="O890" s="706">
        <v>0.5</v>
      </c>
      <c r="P890" s="705"/>
      <c r="Q890" s="682">
        <v>0</v>
      </c>
      <c r="R890" s="671"/>
      <c r="S890" s="682">
        <v>0</v>
      </c>
      <c r="T890" s="706"/>
      <c r="U890" s="242">
        <v>0</v>
      </c>
    </row>
    <row r="891" spans="1:21" ht="14.4" customHeight="1" x14ac:dyDescent="0.3">
      <c r="A891" s="680">
        <v>10</v>
      </c>
      <c r="B891" s="671" t="s">
        <v>551</v>
      </c>
      <c r="C891" s="671">
        <v>89301106</v>
      </c>
      <c r="D891" s="703" t="s">
        <v>4589</v>
      </c>
      <c r="E891" s="704" t="s">
        <v>2554</v>
      </c>
      <c r="F891" s="671" t="s">
        <v>2515</v>
      </c>
      <c r="G891" s="671" t="s">
        <v>3409</v>
      </c>
      <c r="H891" s="671" t="s">
        <v>817</v>
      </c>
      <c r="I891" s="671" t="s">
        <v>3410</v>
      </c>
      <c r="J891" s="671" t="s">
        <v>3411</v>
      </c>
      <c r="K891" s="671" t="s">
        <v>3412</v>
      </c>
      <c r="L891" s="705">
        <v>182.14</v>
      </c>
      <c r="M891" s="705">
        <v>1092.8399999999999</v>
      </c>
      <c r="N891" s="671">
        <v>6</v>
      </c>
      <c r="O891" s="706">
        <v>0.5</v>
      </c>
      <c r="P891" s="705"/>
      <c r="Q891" s="682">
        <v>0</v>
      </c>
      <c r="R891" s="671"/>
      <c r="S891" s="682">
        <v>0</v>
      </c>
      <c r="T891" s="706"/>
      <c r="U891" s="242">
        <v>0</v>
      </c>
    </row>
    <row r="892" spans="1:21" ht="14.4" customHeight="1" x14ac:dyDescent="0.3">
      <c r="A892" s="680">
        <v>10</v>
      </c>
      <c r="B892" s="671" t="s">
        <v>551</v>
      </c>
      <c r="C892" s="671">
        <v>89301106</v>
      </c>
      <c r="D892" s="703" t="s">
        <v>4589</v>
      </c>
      <c r="E892" s="704" t="s">
        <v>2554</v>
      </c>
      <c r="F892" s="671" t="s">
        <v>2515</v>
      </c>
      <c r="G892" s="671" t="s">
        <v>3017</v>
      </c>
      <c r="H892" s="671" t="s">
        <v>550</v>
      </c>
      <c r="I892" s="671" t="s">
        <v>3675</v>
      </c>
      <c r="J892" s="671" t="s">
        <v>3460</v>
      </c>
      <c r="K892" s="671" t="s">
        <v>3676</v>
      </c>
      <c r="L892" s="705">
        <v>0</v>
      </c>
      <c r="M892" s="705">
        <v>0</v>
      </c>
      <c r="N892" s="671">
        <v>2</v>
      </c>
      <c r="O892" s="706">
        <v>0.5</v>
      </c>
      <c r="P892" s="705"/>
      <c r="Q892" s="682"/>
      <c r="R892" s="671"/>
      <c r="S892" s="682">
        <v>0</v>
      </c>
      <c r="T892" s="706"/>
      <c r="U892" s="242">
        <v>0</v>
      </c>
    </row>
    <row r="893" spans="1:21" ht="14.4" customHeight="1" x14ac:dyDescent="0.3">
      <c r="A893" s="680">
        <v>10</v>
      </c>
      <c r="B893" s="671" t="s">
        <v>551</v>
      </c>
      <c r="C893" s="671">
        <v>89301106</v>
      </c>
      <c r="D893" s="703" t="s">
        <v>4589</v>
      </c>
      <c r="E893" s="704" t="s">
        <v>2554</v>
      </c>
      <c r="F893" s="671" t="s">
        <v>2515</v>
      </c>
      <c r="G893" s="671" t="s">
        <v>3017</v>
      </c>
      <c r="H893" s="671" t="s">
        <v>550</v>
      </c>
      <c r="I893" s="671" t="s">
        <v>3677</v>
      </c>
      <c r="J893" s="671" t="s">
        <v>3678</v>
      </c>
      <c r="K893" s="671" t="s">
        <v>3679</v>
      </c>
      <c r="L893" s="705">
        <v>1224.1500000000001</v>
      </c>
      <c r="M893" s="705">
        <v>1224.1500000000001</v>
      </c>
      <c r="N893" s="671">
        <v>1</v>
      </c>
      <c r="O893" s="706">
        <v>0.5</v>
      </c>
      <c r="P893" s="705"/>
      <c r="Q893" s="682">
        <v>0</v>
      </c>
      <c r="R893" s="671"/>
      <c r="S893" s="682">
        <v>0</v>
      </c>
      <c r="T893" s="706"/>
      <c r="U893" s="242">
        <v>0</v>
      </c>
    </row>
    <row r="894" spans="1:21" ht="14.4" customHeight="1" x14ac:dyDescent="0.3">
      <c r="A894" s="680">
        <v>10</v>
      </c>
      <c r="B894" s="671" t="s">
        <v>551</v>
      </c>
      <c r="C894" s="671">
        <v>89301106</v>
      </c>
      <c r="D894" s="703" t="s">
        <v>4589</v>
      </c>
      <c r="E894" s="704" t="s">
        <v>2554</v>
      </c>
      <c r="F894" s="671" t="s">
        <v>2515</v>
      </c>
      <c r="G894" s="671" t="s">
        <v>3017</v>
      </c>
      <c r="H894" s="671" t="s">
        <v>550</v>
      </c>
      <c r="I894" s="671" t="s">
        <v>3163</v>
      </c>
      <c r="J894" s="671" t="s">
        <v>3164</v>
      </c>
      <c r="K894" s="671" t="s">
        <v>3165</v>
      </c>
      <c r="L894" s="705">
        <v>734.49</v>
      </c>
      <c r="M894" s="705">
        <v>734.49</v>
      </c>
      <c r="N894" s="671">
        <v>1</v>
      </c>
      <c r="O894" s="706">
        <v>1</v>
      </c>
      <c r="P894" s="705"/>
      <c r="Q894" s="682">
        <v>0</v>
      </c>
      <c r="R894" s="671"/>
      <c r="S894" s="682">
        <v>0</v>
      </c>
      <c r="T894" s="706"/>
      <c r="U894" s="242">
        <v>0</v>
      </c>
    </row>
    <row r="895" spans="1:21" ht="14.4" customHeight="1" x14ac:dyDescent="0.3">
      <c r="A895" s="680">
        <v>10</v>
      </c>
      <c r="B895" s="671" t="s">
        <v>551</v>
      </c>
      <c r="C895" s="671">
        <v>89301106</v>
      </c>
      <c r="D895" s="703" t="s">
        <v>4589</v>
      </c>
      <c r="E895" s="704" t="s">
        <v>2554</v>
      </c>
      <c r="F895" s="671" t="s">
        <v>2515</v>
      </c>
      <c r="G895" s="671" t="s">
        <v>2861</v>
      </c>
      <c r="H895" s="671" t="s">
        <v>550</v>
      </c>
      <c r="I895" s="671" t="s">
        <v>3680</v>
      </c>
      <c r="J895" s="671" t="s">
        <v>3681</v>
      </c>
      <c r="K895" s="671" t="s">
        <v>3682</v>
      </c>
      <c r="L895" s="705">
        <v>0</v>
      </c>
      <c r="M895" s="705">
        <v>0</v>
      </c>
      <c r="N895" s="671">
        <v>4</v>
      </c>
      <c r="O895" s="706">
        <v>1.5</v>
      </c>
      <c r="P895" s="705"/>
      <c r="Q895" s="682"/>
      <c r="R895" s="671"/>
      <c r="S895" s="682">
        <v>0</v>
      </c>
      <c r="T895" s="706"/>
      <c r="U895" s="242">
        <v>0</v>
      </c>
    </row>
    <row r="896" spans="1:21" ht="14.4" customHeight="1" x14ac:dyDescent="0.3">
      <c r="A896" s="680">
        <v>10</v>
      </c>
      <c r="B896" s="671" t="s">
        <v>551</v>
      </c>
      <c r="C896" s="671">
        <v>89301106</v>
      </c>
      <c r="D896" s="703" t="s">
        <v>4589</v>
      </c>
      <c r="E896" s="704" t="s">
        <v>2554</v>
      </c>
      <c r="F896" s="671" t="s">
        <v>2515</v>
      </c>
      <c r="G896" s="671" t="s">
        <v>2968</v>
      </c>
      <c r="H896" s="671" t="s">
        <v>817</v>
      </c>
      <c r="I896" s="671" t="s">
        <v>3114</v>
      </c>
      <c r="J896" s="671" t="s">
        <v>3115</v>
      </c>
      <c r="K896" s="671" t="s">
        <v>1162</v>
      </c>
      <c r="L896" s="705">
        <v>65.81</v>
      </c>
      <c r="M896" s="705">
        <v>5922.9000000000005</v>
      </c>
      <c r="N896" s="671">
        <v>90</v>
      </c>
      <c r="O896" s="706">
        <v>2</v>
      </c>
      <c r="P896" s="705">
        <v>5922.9000000000005</v>
      </c>
      <c r="Q896" s="682">
        <v>1</v>
      </c>
      <c r="R896" s="671">
        <v>90</v>
      </c>
      <c r="S896" s="682">
        <v>1</v>
      </c>
      <c r="T896" s="706">
        <v>2</v>
      </c>
      <c r="U896" s="242">
        <v>1</v>
      </c>
    </row>
    <row r="897" spans="1:21" ht="14.4" customHeight="1" x14ac:dyDescent="0.3">
      <c r="A897" s="680">
        <v>10</v>
      </c>
      <c r="B897" s="671" t="s">
        <v>551</v>
      </c>
      <c r="C897" s="671">
        <v>89301106</v>
      </c>
      <c r="D897" s="703" t="s">
        <v>4589</v>
      </c>
      <c r="E897" s="704" t="s">
        <v>2554</v>
      </c>
      <c r="F897" s="671" t="s">
        <v>2515</v>
      </c>
      <c r="G897" s="671" t="s">
        <v>3683</v>
      </c>
      <c r="H897" s="671" t="s">
        <v>550</v>
      </c>
      <c r="I897" s="671" t="s">
        <v>3684</v>
      </c>
      <c r="J897" s="671" t="s">
        <v>3685</v>
      </c>
      <c r="K897" s="671" t="s">
        <v>3686</v>
      </c>
      <c r="L897" s="705">
        <v>2928.4</v>
      </c>
      <c r="M897" s="705">
        <v>11713.6</v>
      </c>
      <c r="N897" s="671">
        <v>4</v>
      </c>
      <c r="O897" s="706">
        <v>0.5</v>
      </c>
      <c r="P897" s="705"/>
      <c r="Q897" s="682">
        <v>0</v>
      </c>
      <c r="R897" s="671"/>
      <c r="S897" s="682">
        <v>0</v>
      </c>
      <c r="T897" s="706"/>
      <c r="U897" s="242">
        <v>0</v>
      </c>
    </row>
    <row r="898" spans="1:21" ht="14.4" customHeight="1" x14ac:dyDescent="0.3">
      <c r="A898" s="680">
        <v>10</v>
      </c>
      <c r="B898" s="671" t="s">
        <v>551</v>
      </c>
      <c r="C898" s="671">
        <v>89301106</v>
      </c>
      <c r="D898" s="703" t="s">
        <v>4589</v>
      </c>
      <c r="E898" s="704" t="s">
        <v>2554</v>
      </c>
      <c r="F898" s="671" t="s">
        <v>2515</v>
      </c>
      <c r="G898" s="671" t="s">
        <v>3687</v>
      </c>
      <c r="H898" s="671" t="s">
        <v>550</v>
      </c>
      <c r="I898" s="671" t="s">
        <v>3688</v>
      </c>
      <c r="J898" s="671" t="s">
        <v>3689</v>
      </c>
      <c r="K898" s="671" t="s">
        <v>3690</v>
      </c>
      <c r="L898" s="705">
        <v>317.22000000000003</v>
      </c>
      <c r="M898" s="705">
        <v>951.66000000000008</v>
      </c>
      <c r="N898" s="671">
        <v>3</v>
      </c>
      <c r="O898" s="706">
        <v>1</v>
      </c>
      <c r="P898" s="705"/>
      <c r="Q898" s="682">
        <v>0</v>
      </c>
      <c r="R898" s="671"/>
      <c r="S898" s="682">
        <v>0</v>
      </c>
      <c r="T898" s="706"/>
      <c r="U898" s="242">
        <v>0</v>
      </c>
    </row>
    <row r="899" spans="1:21" ht="14.4" customHeight="1" x14ac:dyDescent="0.3">
      <c r="A899" s="680">
        <v>10</v>
      </c>
      <c r="B899" s="671" t="s">
        <v>551</v>
      </c>
      <c r="C899" s="671">
        <v>89301106</v>
      </c>
      <c r="D899" s="703" t="s">
        <v>4589</v>
      </c>
      <c r="E899" s="704" t="s">
        <v>2554</v>
      </c>
      <c r="F899" s="671" t="s">
        <v>2515</v>
      </c>
      <c r="G899" s="671" t="s">
        <v>3463</v>
      </c>
      <c r="H899" s="671" t="s">
        <v>550</v>
      </c>
      <c r="I899" s="671" t="s">
        <v>3691</v>
      </c>
      <c r="J899" s="671" t="s">
        <v>3692</v>
      </c>
      <c r="K899" s="671" t="s">
        <v>3693</v>
      </c>
      <c r="L899" s="705">
        <v>288.32</v>
      </c>
      <c r="M899" s="705">
        <v>864.96</v>
      </c>
      <c r="N899" s="671">
        <v>3</v>
      </c>
      <c r="O899" s="706">
        <v>1</v>
      </c>
      <c r="P899" s="705"/>
      <c r="Q899" s="682">
        <v>0</v>
      </c>
      <c r="R899" s="671"/>
      <c r="S899" s="682">
        <v>0</v>
      </c>
      <c r="T899" s="706"/>
      <c r="U899" s="242">
        <v>0</v>
      </c>
    </row>
    <row r="900" spans="1:21" ht="14.4" customHeight="1" x14ac:dyDescent="0.3">
      <c r="A900" s="680">
        <v>10</v>
      </c>
      <c r="B900" s="671" t="s">
        <v>551</v>
      </c>
      <c r="C900" s="671">
        <v>89301106</v>
      </c>
      <c r="D900" s="703" t="s">
        <v>4589</v>
      </c>
      <c r="E900" s="704" t="s">
        <v>2554</v>
      </c>
      <c r="F900" s="671" t="s">
        <v>2515</v>
      </c>
      <c r="G900" s="671" t="s">
        <v>3463</v>
      </c>
      <c r="H900" s="671" t="s">
        <v>550</v>
      </c>
      <c r="I900" s="671" t="s">
        <v>3694</v>
      </c>
      <c r="J900" s="671" t="s">
        <v>3465</v>
      </c>
      <c r="K900" s="671" t="s">
        <v>3466</v>
      </c>
      <c r="L900" s="705">
        <v>1097.04</v>
      </c>
      <c r="M900" s="705">
        <v>12067.439999999999</v>
      </c>
      <c r="N900" s="671">
        <v>11</v>
      </c>
      <c r="O900" s="706">
        <v>2</v>
      </c>
      <c r="P900" s="705">
        <v>6582.24</v>
      </c>
      <c r="Q900" s="682">
        <v>0.54545454545454553</v>
      </c>
      <c r="R900" s="671">
        <v>6</v>
      </c>
      <c r="S900" s="682">
        <v>0.54545454545454541</v>
      </c>
      <c r="T900" s="706">
        <v>1.5</v>
      </c>
      <c r="U900" s="242">
        <v>0.75</v>
      </c>
    </row>
    <row r="901" spans="1:21" ht="14.4" customHeight="1" x14ac:dyDescent="0.3">
      <c r="A901" s="680">
        <v>10</v>
      </c>
      <c r="B901" s="671" t="s">
        <v>551</v>
      </c>
      <c r="C901" s="671">
        <v>89301106</v>
      </c>
      <c r="D901" s="703" t="s">
        <v>4589</v>
      </c>
      <c r="E901" s="704" t="s">
        <v>2554</v>
      </c>
      <c r="F901" s="671" t="s">
        <v>2515</v>
      </c>
      <c r="G901" s="671" t="s">
        <v>3463</v>
      </c>
      <c r="H901" s="671" t="s">
        <v>550</v>
      </c>
      <c r="I901" s="671" t="s">
        <v>3695</v>
      </c>
      <c r="J901" s="671" t="s">
        <v>3696</v>
      </c>
      <c r="K901" s="671" t="s">
        <v>3697</v>
      </c>
      <c r="L901" s="705">
        <v>1950.62</v>
      </c>
      <c r="M901" s="705">
        <v>3901.24</v>
      </c>
      <c r="N901" s="671">
        <v>2</v>
      </c>
      <c r="O901" s="706">
        <v>0.5</v>
      </c>
      <c r="P901" s="705">
        <v>3901.24</v>
      </c>
      <c r="Q901" s="682">
        <v>1</v>
      </c>
      <c r="R901" s="671">
        <v>2</v>
      </c>
      <c r="S901" s="682">
        <v>1</v>
      </c>
      <c r="T901" s="706">
        <v>0.5</v>
      </c>
      <c r="U901" s="242">
        <v>1</v>
      </c>
    </row>
    <row r="902" spans="1:21" ht="14.4" customHeight="1" x14ac:dyDescent="0.3">
      <c r="A902" s="680">
        <v>10</v>
      </c>
      <c r="B902" s="671" t="s">
        <v>551</v>
      </c>
      <c r="C902" s="671">
        <v>89301106</v>
      </c>
      <c r="D902" s="703" t="s">
        <v>4589</v>
      </c>
      <c r="E902" s="704" t="s">
        <v>2554</v>
      </c>
      <c r="F902" s="671" t="s">
        <v>2515</v>
      </c>
      <c r="G902" s="671" t="s">
        <v>3463</v>
      </c>
      <c r="H902" s="671" t="s">
        <v>550</v>
      </c>
      <c r="I902" s="671" t="s">
        <v>3698</v>
      </c>
      <c r="J902" s="671" t="s">
        <v>3692</v>
      </c>
      <c r="K902" s="671" t="s">
        <v>3699</v>
      </c>
      <c r="L902" s="705">
        <v>0</v>
      </c>
      <c r="M902" s="705">
        <v>0</v>
      </c>
      <c r="N902" s="671">
        <v>6</v>
      </c>
      <c r="O902" s="706">
        <v>1</v>
      </c>
      <c r="P902" s="705">
        <v>0</v>
      </c>
      <c r="Q902" s="682"/>
      <c r="R902" s="671">
        <v>3</v>
      </c>
      <c r="S902" s="682">
        <v>0.5</v>
      </c>
      <c r="T902" s="706">
        <v>0.5</v>
      </c>
      <c r="U902" s="242">
        <v>0.5</v>
      </c>
    </row>
    <row r="903" spans="1:21" ht="14.4" customHeight="1" x14ac:dyDescent="0.3">
      <c r="A903" s="680">
        <v>10</v>
      </c>
      <c r="B903" s="671" t="s">
        <v>551</v>
      </c>
      <c r="C903" s="671">
        <v>89301106</v>
      </c>
      <c r="D903" s="703" t="s">
        <v>4589</v>
      </c>
      <c r="E903" s="704" t="s">
        <v>2554</v>
      </c>
      <c r="F903" s="671" t="s">
        <v>2515</v>
      </c>
      <c r="G903" s="671" t="s">
        <v>3463</v>
      </c>
      <c r="H903" s="671" t="s">
        <v>550</v>
      </c>
      <c r="I903" s="671" t="s">
        <v>3700</v>
      </c>
      <c r="J903" s="671" t="s">
        <v>3692</v>
      </c>
      <c r="K903" s="671" t="s">
        <v>3701</v>
      </c>
      <c r="L903" s="705">
        <v>0</v>
      </c>
      <c r="M903" s="705">
        <v>0</v>
      </c>
      <c r="N903" s="671">
        <v>6</v>
      </c>
      <c r="O903" s="706">
        <v>0.5</v>
      </c>
      <c r="P903" s="705"/>
      <c r="Q903" s="682"/>
      <c r="R903" s="671"/>
      <c r="S903" s="682">
        <v>0</v>
      </c>
      <c r="T903" s="706"/>
      <c r="U903" s="242">
        <v>0</v>
      </c>
    </row>
    <row r="904" spans="1:21" ht="14.4" customHeight="1" x14ac:dyDescent="0.3">
      <c r="A904" s="680">
        <v>10</v>
      </c>
      <c r="B904" s="671" t="s">
        <v>551</v>
      </c>
      <c r="C904" s="671">
        <v>89301106</v>
      </c>
      <c r="D904" s="703" t="s">
        <v>4589</v>
      </c>
      <c r="E904" s="704" t="s">
        <v>2554</v>
      </c>
      <c r="F904" s="671" t="s">
        <v>2515</v>
      </c>
      <c r="G904" s="671" t="s">
        <v>3702</v>
      </c>
      <c r="H904" s="671" t="s">
        <v>817</v>
      </c>
      <c r="I904" s="671" t="s">
        <v>3703</v>
      </c>
      <c r="J904" s="671" t="s">
        <v>3704</v>
      </c>
      <c r="K904" s="671" t="s">
        <v>3705</v>
      </c>
      <c r="L904" s="705">
        <v>1492.11</v>
      </c>
      <c r="M904" s="705">
        <v>1492.11</v>
      </c>
      <c r="N904" s="671">
        <v>1</v>
      </c>
      <c r="O904" s="706">
        <v>1</v>
      </c>
      <c r="P904" s="705">
        <v>1492.11</v>
      </c>
      <c r="Q904" s="682">
        <v>1</v>
      </c>
      <c r="R904" s="671">
        <v>1</v>
      </c>
      <c r="S904" s="682">
        <v>1</v>
      </c>
      <c r="T904" s="706">
        <v>1</v>
      </c>
      <c r="U904" s="242">
        <v>1</v>
      </c>
    </row>
    <row r="905" spans="1:21" ht="14.4" customHeight="1" x14ac:dyDescent="0.3">
      <c r="A905" s="680">
        <v>10</v>
      </c>
      <c r="B905" s="671" t="s">
        <v>551</v>
      </c>
      <c r="C905" s="671">
        <v>89301106</v>
      </c>
      <c r="D905" s="703" t="s">
        <v>4589</v>
      </c>
      <c r="E905" s="704" t="s">
        <v>2554</v>
      </c>
      <c r="F905" s="671" t="s">
        <v>2515</v>
      </c>
      <c r="G905" s="671" t="s">
        <v>3531</v>
      </c>
      <c r="H905" s="671" t="s">
        <v>550</v>
      </c>
      <c r="I905" s="671" t="s">
        <v>3532</v>
      </c>
      <c r="J905" s="671" t="s">
        <v>3533</v>
      </c>
      <c r="K905" s="671" t="s">
        <v>3000</v>
      </c>
      <c r="L905" s="705">
        <v>1359.4</v>
      </c>
      <c r="M905" s="705">
        <v>5437.6</v>
      </c>
      <c r="N905" s="671">
        <v>4</v>
      </c>
      <c r="O905" s="706">
        <v>1</v>
      </c>
      <c r="P905" s="705">
        <v>2718.8</v>
      </c>
      <c r="Q905" s="682">
        <v>0.5</v>
      </c>
      <c r="R905" s="671">
        <v>2</v>
      </c>
      <c r="S905" s="682">
        <v>0.5</v>
      </c>
      <c r="T905" s="706">
        <v>0.5</v>
      </c>
      <c r="U905" s="242">
        <v>0.5</v>
      </c>
    </row>
    <row r="906" spans="1:21" ht="14.4" customHeight="1" x14ac:dyDescent="0.3">
      <c r="A906" s="680">
        <v>10</v>
      </c>
      <c r="B906" s="671" t="s">
        <v>551</v>
      </c>
      <c r="C906" s="671">
        <v>89301106</v>
      </c>
      <c r="D906" s="703" t="s">
        <v>4589</v>
      </c>
      <c r="E906" s="704" t="s">
        <v>2554</v>
      </c>
      <c r="F906" s="671" t="s">
        <v>2516</v>
      </c>
      <c r="G906" s="671" t="s">
        <v>2622</v>
      </c>
      <c r="H906" s="671" t="s">
        <v>550</v>
      </c>
      <c r="I906" s="671" t="s">
        <v>2880</v>
      </c>
      <c r="J906" s="671" t="s">
        <v>2623</v>
      </c>
      <c r="K906" s="671"/>
      <c r="L906" s="705">
        <v>0</v>
      </c>
      <c r="M906" s="705">
        <v>0</v>
      </c>
      <c r="N906" s="671">
        <v>1</v>
      </c>
      <c r="O906" s="706">
        <v>1</v>
      </c>
      <c r="P906" s="705"/>
      <c r="Q906" s="682"/>
      <c r="R906" s="671"/>
      <c r="S906" s="682">
        <v>0</v>
      </c>
      <c r="T906" s="706"/>
      <c r="U906" s="242">
        <v>0</v>
      </c>
    </row>
    <row r="907" spans="1:21" ht="14.4" customHeight="1" x14ac:dyDescent="0.3">
      <c r="A907" s="680">
        <v>10</v>
      </c>
      <c r="B907" s="671" t="s">
        <v>551</v>
      </c>
      <c r="C907" s="671">
        <v>89301106</v>
      </c>
      <c r="D907" s="703" t="s">
        <v>4589</v>
      </c>
      <c r="E907" s="704" t="s">
        <v>2554</v>
      </c>
      <c r="F907" s="671" t="s">
        <v>2516</v>
      </c>
      <c r="G907" s="671" t="s">
        <v>2622</v>
      </c>
      <c r="H907" s="671" t="s">
        <v>550</v>
      </c>
      <c r="I907" s="671" t="s">
        <v>730</v>
      </c>
      <c r="J907" s="671" t="s">
        <v>2623</v>
      </c>
      <c r="K907" s="671"/>
      <c r="L907" s="705">
        <v>0</v>
      </c>
      <c r="M907" s="705">
        <v>0</v>
      </c>
      <c r="N907" s="671">
        <v>2</v>
      </c>
      <c r="O907" s="706">
        <v>1</v>
      </c>
      <c r="P907" s="705"/>
      <c r="Q907" s="682"/>
      <c r="R907" s="671"/>
      <c r="S907" s="682">
        <v>0</v>
      </c>
      <c r="T907" s="706"/>
      <c r="U907" s="242">
        <v>0</v>
      </c>
    </row>
    <row r="908" spans="1:21" ht="14.4" customHeight="1" x14ac:dyDescent="0.3">
      <c r="A908" s="680">
        <v>10</v>
      </c>
      <c r="B908" s="671" t="s">
        <v>551</v>
      </c>
      <c r="C908" s="671">
        <v>89301106</v>
      </c>
      <c r="D908" s="703" t="s">
        <v>4589</v>
      </c>
      <c r="E908" s="704" t="s">
        <v>2554</v>
      </c>
      <c r="F908" s="671" t="s">
        <v>2517</v>
      </c>
      <c r="G908" s="671" t="s">
        <v>3706</v>
      </c>
      <c r="H908" s="671" t="s">
        <v>550</v>
      </c>
      <c r="I908" s="671" t="s">
        <v>3707</v>
      </c>
      <c r="J908" s="671" t="s">
        <v>3708</v>
      </c>
      <c r="K908" s="671" t="s">
        <v>3709</v>
      </c>
      <c r="L908" s="705">
        <v>1510</v>
      </c>
      <c r="M908" s="705">
        <v>1510</v>
      </c>
      <c r="N908" s="671">
        <v>1</v>
      </c>
      <c r="O908" s="706">
        <v>1</v>
      </c>
      <c r="P908" s="705">
        <v>1510</v>
      </c>
      <c r="Q908" s="682">
        <v>1</v>
      </c>
      <c r="R908" s="671">
        <v>1</v>
      </c>
      <c r="S908" s="682">
        <v>1</v>
      </c>
      <c r="T908" s="706">
        <v>1</v>
      </c>
      <c r="U908" s="242">
        <v>1</v>
      </c>
    </row>
    <row r="909" spans="1:21" ht="14.4" customHeight="1" x14ac:dyDescent="0.3">
      <c r="A909" s="680">
        <v>10</v>
      </c>
      <c r="B909" s="671" t="s">
        <v>551</v>
      </c>
      <c r="C909" s="671">
        <v>89301106</v>
      </c>
      <c r="D909" s="703" t="s">
        <v>4589</v>
      </c>
      <c r="E909" s="704" t="s">
        <v>2554</v>
      </c>
      <c r="F909" s="671" t="s">
        <v>2517</v>
      </c>
      <c r="G909" s="671" t="s">
        <v>3706</v>
      </c>
      <c r="H909" s="671" t="s">
        <v>550</v>
      </c>
      <c r="I909" s="671" t="s">
        <v>3710</v>
      </c>
      <c r="J909" s="671" t="s">
        <v>3711</v>
      </c>
      <c r="K909" s="671" t="s">
        <v>3712</v>
      </c>
      <c r="L909" s="705">
        <v>3539.26</v>
      </c>
      <c r="M909" s="705">
        <v>10617.78</v>
      </c>
      <c r="N909" s="671">
        <v>3</v>
      </c>
      <c r="O909" s="706">
        <v>3</v>
      </c>
      <c r="P909" s="705"/>
      <c r="Q909" s="682">
        <v>0</v>
      </c>
      <c r="R909" s="671"/>
      <c r="S909" s="682">
        <v>0</v>
      </c>
      <c r="T909" s="706"/>
      <c r="U909" s="242">
        <v>0</v>
      </c>
    </row>
    <row r="910" spans="1:21" ht="14.4" customHeight="1" x14ac:dyDescent="0.3">
      <c r="A910" s="680">
        <v>10</v>
      </c>
      <c r="B910" s="671" t="s">
        <v>551</v>
      </c>
      <c r="C910" s="671">
        <v>89301106</v>
      </c>
      <c r="D910" s="703" t="s">
        <v>4589</v>
      </c>
      <c r="E910" s="704" t="s">
        <v>2554</v>
      </c>
      <c r="F910" s="671" t="s">
        <v>2517</v>
      </c>
      <c r="G910" s="671" t="s">
        <v>3706</v>
      </c>
      <c r="H910" s="671" t="s">
        <v>550</v>
      </c>
      <c r="I910" s="671" t="s">
        <v>3713</v>
      </c>
      <c r="J910" s="671" t="s">
        <v>3711</v>
      </c>
      <c r="K910" s="671" t="s">
        <v>3714</v>
      </c>
      <c r="L910" s="705">
        <v>8046.49</v>
      </c>
      <c r="M910" s="705">
        <v>24139.47</v>
      </c>
      <c r="N910" s="671">
        <v>3</v>
      </c>
      <c r="O910" s="706">
        <v>3</v>
      </c>
      <c r="P910" s="705"/>
      <c r="Q910" s="682">
        <v>0</v>
      </c>
      <c r="R910" s="671"/>
      <c r="S910" s="682">
        <v>0</v>
      </c>
      <c r="T910" s="706"/>
      <c r="U910" s="242">
        <v>0</v>
      </c>
    </row>
    <row r="911" spans="1:21" ht="14.4" customHeight="1" x14ac:dyDescent="0.3">
      <c r="A911" s="680">
        <v>10</v>
      </c>
      <c r="B911" s="671" t="s">
        <v>551</v>
      </c>
      <c r="C911" s="671">
        <v>89301106</v>
      </c>
      <c r="D911" s="703" t="s">
        <v>4589</v>
      </c>
      <c r="E911" s="704" t="s">
        <v>2554</v>
      </c>
      <c r="F911" s="671" t="s">
        <v>2517</v>
      </c>
      <c r="G911" s="671" t="s">
        <v>3706</v>
      </c>
      <c r="H911" s="671" t="s">
        <v>550</v>
      </c>
      <c r="I911" s="671" t="s">
        <v>3715</v>
      </c>
      <c r="J911" s="671" t="s">
        <v>3716</v>
      </c>
      <c r="K911" s="671" t="s">
        <v>3717</v>
      </c>
      <c r="L911" s="705">
        <v>1680</v>
      </c>
      <c r="M911" s="705">
        <v>5040</v>
      </c>
      <c r="N911" s="671">
        <v>3</v>
      </c>
      <c r="O911" s="706">
        <v>3</v>
      </c>
      <c r="P911" s="705"/>
      <c r="Q911" s="682">
        <v>0</v>
      </c>
      <c r="R911" s="671"/>
      <c r="S911" s="682">
        <v>0</v>
      </c>
      <c r="T911" s="706"/>
      <c r="U911" s="242">
        <v>0</v>
      </c>
    </row>
    <row r="912" spans="1:21" ht="14.4" customHeight="1" x14ac:dyDescent="0.3">
      <c r="A912" s="680">
        <v>10</v>
      </c>
      <c r="B912" s="671" t="s">
        <v>551</v>
      </c>
      <c r="C912" s="671">
        <v>89301106</v>
      </c>
      <c r="D912" s="703" t="s">
        <v>4589</v>
      </c>
      <c r="E912" s="704" t="s">
        <v>2554</v>
      </c>
      <c r="F912" s="671" t="s">
        <v>2517</v>
      </c>
      <c r="G912" s="671" t="s">
        <v>3706</v>
      </c>
      <c r="H912" s="671" t="s">
        <v>550</v>
      </c>
      <c r="I912" s="671" t="s">
        <v>3718</v>
      </c>
      <c r="J912" s="671" t="s">
        <v>3716</v>
      </c>
      <c r="K912" s="671" t="s">
        <v>3719</v>
      </c>
      <c r="L912" s="705">
        <v>1850</v>
      </c>
      <c r="M912" s="705">
        <v>5550</v>
      </c>
      <c r="N912" s="671">
        <v>3</v>
      </c>
      <c r="O912" s="706">
        <v>3</v>
      </c>
      <c r="P912" s="705"/>
      <c r="Q912" s="682">
        <v>0</v>
      </c>
      <c r="R912" s="671"/>
      <c r="S912" s="682">
        <v>0</v>
      </c>
      <c r="T912" s="706"/>
      <c r="U912" s="242">
        <v>0</v>
      </c>
    </row>
    <row r="913" spans="1:21" ht="14.4" customHeight="1" x14ac:dyDescent="0.3">
      <c r="A913" s="680">
        <v>10</v>
      </c>
      <c r="B913" s="671" t="s">
        <v>551</v>
      </c>
      <c r="C913" s="671">
        <v>89301106</v>
      </c>
      <c r="D913" s="703" t="s">
        <v>4589</v>
      </c>
      <c r="E913" s="704" t="s">
        <v>2554</v>
      </c>
      <c r="F913" s="671" t="s">
        <v>2517</v>
      </c>
      <c r="G913" s="671" t="s">
        <v>3706</v>
      </c>
      <c r="H913" s="671" t="s">
        <v>550</v>
      </c>
      <c r="I913" s="671" t="s">
        <v>3720</v>
      </c>
      <c r="J913" s="671" t="s">
        <v>3721</v>
      </c>
      <c r="K913" s="671" t="s">
        <v>3722</v>
      </c>
      <c r="L913" s="705">
        <v>60000</v>
      </c>
      <c r="M913" s="705">
        <v>120000</v>
      </c>
      <c r="N913" s="671">
        <v>2</v>
      </c>
      <c r="O913" s="706">
        <v>2</v>
      </c>
      <c r="P913" s="705"/>
      <c r="Q913" s="682">
        <v>0</v>
      </c>
      <c r="R913" s="671"/>
      <c r="S913" s="682">
        <v>0</v>
      </c>
      <c r="T913" s="706"/>
      <c r="U913" s="242">
        <v>0</v>
      </c>
    </row>
    <row r="914" spans="1:21" ht="14.4" customHeight="1" x14ac:dyDescent="0.3">
      <c r="A914" s="680">
        <v>10</v>
      </c>
      <c r="B914" s="671" t="s">
        <v>551</v>
      </c>
      <c r="C914" s="671">
        <v>89301106</v>
      </c>
      <c r="D914" s="703" t="s">
        <v>4589</v>
      </c>
      <c r="E914" s="704" t="s">
        <v>2554</v>
      </c>
      <c r="F914" s="671" t="s">
        <v>2517</v>
      </c>
      <c r="G914" s="671" t="s">
        <v>3706</v>
      </c>
      <c r="H914" s="671" t="s">
        <v>550</v>
      </c>
      <c r="I914" s="671" t="s">
        <v>3723</v>
      </c>
      <c r="J914" s="671" t="s">
        <v>3724</v>
      </c>
      <c r="K914" s="671"/>
      <c r="L914" s="705">
        <v>29198</v>
      </c>
      <c r="M914" s="705">
        <v>29198</v>
      </c>
      <c r="N914" s="671">
        <v>1</v>
      </c>
      <c r="O914" s="706">
        <v>1</v>
      </c>
      <c r="P914" s="705"/>
      <c r="Q914" s="682">
        <v>0</v>
      </c>
      <c r="R914" s="671"/>
      <c r="S914" s="682">
        <v>0</v>
      </c>
      <c r="T914" s="706"/>
      <c r="U914" s="242">
        <v>0</v>
      </c>
    </row>
    <row r="915" spans="1:21" ht="14.4" customHeight="1" x14ac:dyDescent="0.3">
      <c r="A915" s="680">
        <v>10</v>
      </c>
      <c r="B915" s="671" t="s">
        <v>551</v>
      </c>
      <c r="C915" s="671">
        <v>89301106</v>
      </c>
      <c r="D915" s="703" t="s">
        <v>4589</v>
      </c>
      <c r="E915" s="704" t="s">
        <v>2554</v>
      </c>
      <c r="F915" s="671" t="s">
        <v>2517</v>
      </c>
      <c r="G915" s="671" t="s">
        <v>3725</v>
      </c>
      <c r="H915" s="671" t="s">
        <v>550</v>
      </c>
      <c r="I915" s="671" t="s">
        <v>3726</v>
      </c>
      <c r="J915" s="671" t="s">
        <v>3727</v>
      </c>
      <c r="K915" s="671" t="s">
        <v>3728</v>
      </c>
      <c r="L915" s="705">
        <v>1800</v>
      </c>
      <c r="M915" s="705">
        <v>1800</v>
      </c>
      <c r="N915" s="671">
        <v>1</v>
      </c>
      <c r="O915" s="706">
        <v>1</v>
      </c>
      <c r="P915" s="705"/>
      <c r="Q915" s="682">
        <v>0</v>
      </c>
      <c r="R915" s="671"/>
      <c r="S915" s="682">
        <v>0</v>
      </c>
      <c r="T915" s="706"/>
      <c r="U915" s="242">
        <v>0</v>
      </c>
    </row>
    <row r="916" spans="1:21" ht="14.4" customHeight="1" x14ac:dyDescent="0.3">
      <c r="A916" s="680">
        <v>10</v>
      </c>
      <c r="B916" s="671" t="s">
        <v>551</v>
      </c>
      <c r="C916" s="671">
        <v>89301106</v>
      </c>
      <c r="D916" s="703" t="s">
        <v>4589</v>
      </c>
      <c r="E916" s="704" t="s">
        <v>2554</v>
      </c>
      <c r="F916" s="671" t="s">
        <v>2517</v>
      </c>
      <c r="G916" s="671" t="s">
        <v>3725</v>
      </c>
      <c r="H916" s="671" t="s">
        <v>550</v>
      </c>
      <c r="I916" s="671" t="s">
        <v>3729</v>
      </c>
      <c r="J916" s="671" t="s">
        <v>3730</v>
      </c>
      <c r="K916" s="671" t="s">
        <v>3731</v>
      </c>
      <c r="L916" s="705">
        <v>2760</v>
      </c>
      <c r="M916" s="705">
        <v>2760</v>
      </c>
      <c r="N916" s="671">
        <v>1</v>
      </c>
      <c r="O916" s="706">
        <v>1</v>
      </c>
      <c r="P916" s="705"/>
      <c r="Q916" s="682">
        <v>0</v>
      </c>
      <c r="R916" s="671"/>
      <c r="S916" s="682">
        <v>0</v>
      </c>
      <c r="T916" s="706"/>
      <c r="U916" s="242">
        <v>0</v>
      </c>
    </row>
    <row r="917" spans="1:21" ht="14.4" customHeight="1" x14ac:dyDescent="0.3">
      <c r="A917" s="680">
        <v>10</v>
      </c>
      <c r="B917" s="671" t="s">
        <v>551</v>
      </c>
      <c r="C917" s="671">
        <v>89301106</v>
      </c>
      <c r="D917" s="703" t="s">
        <v>4589</v>
      </c>
      <c r="E917" s="704" t="s">
        <v>2554</v>
      </c>
      <c r="F917" s="671" t="s">
        <v>2517</v>
      </c>
      <c r="G917" s="671" t="s">
        <v>3732</v>
      </c>
      <c r="H917" s="671" t="s">
        <v>550</v>
      </c>
      <c r="I917" s="671" t="s">
        <v>3733</v>
      </c>
      <c r="J917" s="671" t="s">
        <v>3734</v>
      </c>
      <c r="K917" s="671" t="s">
        <v>3735</v>
      </c>
      <c r="L917" s="705">
        <v>0</v>
      </c>
      <c r="M917" s="705">
        <v>0</v>
      </c>
      <c r="N917" s="671">
        <v>2</v>
      </c>
      <c r="O917" s="706">
        <v>2</v>
      </c>
      <c r="P917" s="705"/>
      <c r="Q917" s="682"/>
      <c r="R917" s="671"/>
      <c r="S917" s="682">
        <v>0</v>
      </c>
      <c r="T917" s="706"/>
      <c r="U917" s="242">
        <v>0</v>
      </c>
    </row>
    <row r="918" spans="1:21" ht="14.4" customHeight="1" x14ac:dyDescent="0.3">
      <c r="A918" s="680">
        <v>10</v>
      </c>
      <c r="B918" s="671" t="s">
        <v>551</v>
      </c>
      <c r="C918" s="671">
        <v>89301106</v>
      </c>
      <c r="D918" s="703" t="s">
        <v>4589</v>
      </c>
      <c r="E918" s="704" t="s">
        <v>2554</v>
      </c>
      <c r="F918" s="671" t="s">
        <v>2517</v>
      </c>
      <c r="G918" s="671" t="s">
        <v>3732</v>
      </c>
      <c r="H918" s="671" t="s">
        <v>550</v>
      </c>
      <c r="I918" s="671" t="s">
        <v>3736</v>
      </c>
      <c r="J918" s="671" t="s">
        <v>3737</v>
      </c>
      <c r="K918" s="671" t="s">
        <v>3738</v>
      </c>
      <c r="L918" s="705">
        <v>25000</v>
      </c>
      <c r="M918" s="705">
        <v>200000</v>
      </c>
      <c r="N918" s="671">
        <v>8</v>
      </c>
      <c r="O918" s="706">
        <v>8</v>
      </c>
      <c r="P918" s="705">
        <v>25000</v>
      </c>
      <c r="Q918" s="682">
        <v>0.125</v>
      </c>
      <c r="R918" s="671">
        <v>1</v>
      </c>
      <c r="S918" s="682">
        <v>0.125</v>
      </c>
      <c r="T918" s="706">
        <v>1</v>
      </c>
      <c r="U918" s="242">
        <v>0.125</v>
      </c>
    </row>
    <row r="919" spans="1:21" ht="14.4" customHeight="1" x14ac:dyDescent="0.3">
      <c r="A919" s="680">
        <v>10</v>
      </c>
      <c r="B919" s="671" t="s">
        <v>551</v>
      </c>
      <c r="C919" s="671">
        <v>89301106</v>
      </c>
      <c r="D919" s="703" t="s">
        <v>4589</v>
      </c>
      <c r="E919" s="704" t="s">
        <v>2554</v>
      </c>
      <c r="F919" s="671" t="s">
        <v>2517</v>
      </c>
      <c r="G919" s="671" t="s">
        <v>3739</v>
      </c>
      <c r="H919" s="671" t="s">
        <v>550</v>
      </c>
      <c r="I919" s="671" t="s">
        <v>3740</v>
      </c>
      <c r="J919" s="671" t="s">
        <v>3741</v>
      </c>
      <c r="K919" s="671"/>
      <c r="L919" s="705">
        <v>0</v>
      </c>
      <c r="M919" s="705">
        <v>0</v>
      </c>
      <c r="N919" s="671">
        <v>1</v>
      </c>
      <c r="O919" s="706">
        <v>1</v>
      </c>
      <c r="P919" s="705"/>
      <c r="Q919" s="682"/>
      <c r="R919" s="671"/>
      <c r="S919" s="682">
        <v>0</v>
      </c>
      <c r="T919" s="706"/>
      <c r="U919" s="242">
        <v>0</v>
      </c>
    </row>
    <row r="920" spans="1:21" ht="14.4" customHeight="1" x14ac:dyDescent="0.3">
      <c r="A920" s="680">
        <v>10</v>
      </c>
      <c r="B920" s="671" t="s">
        <v>551</v>
      </c>
      <c r="C920" s="671">
        <v>89301106</v>
      </c>
      <c r="D920" s="703" t="s">
        <v>4589</v>
      </c>
      <c r="E920" s="704" t="s">
        <v>2554</v>
      </c>
      <c r="F920" s="671" t="s">
        <v>2517</v>
      </c>
      <c r="G920" s="671" t="s">
        <v>3739</v>
      </c>
      <c r="H920" s="671" t="s">
        <v>550</v>
      </c>
      <c r="I920" s="671" t="s">
        <v>3742</v>
      </c>
      <c r="J920" s="671" t="s">
        <v>3743</v>
      </c>
      <c r="K920" s="671" t="s">
        <v>3744</v>
      </c>
      <c r="L920" s="705">
        <v>1711</v>
      </c>
      <c r="M920" s="705">
        <v>1711</v>
      </c>
      <c r="N920" s="671">
        <v>1</v>
      </c>
      <c r="O920" s="706">
        <v>1</v>
      </c>
      <c r="P920" s="705"/>
      <c r="Q920" s="682">
        <v>0</v>
      </c>
      <c r="R920" s="671"/>
      <c r="S920" s="682">
        <v>0</v>
      </c>
      <c r="T920" s="706"/>
      <c r="U920" s="242">
        <v>0</v>
      </c>
    </row>
    <row r="921" spans="1:21" ht="14.4" customHeight="1" x14ac:dyDescent="0.3">
      <c r="A921" s="680">
        <v>10</v>
      </c>
      <c r="B921" s="671" t="s">
        <v>551</v>
      </c>
      <c r="C921" s="671">
        <v>89301106</v>
      </c>
      <c r="D921" s="703" t="s">
        <v>4589</v>
      </c>
      <c r="E921" s="704" t="s">
        <v>2554</v>
      </c>
      <c r="F921" s="671" t="s">
        <v>2517</v>
      </c>
      <c r="G921" s="671" t="s">
        <v>3739</v>
      </c>
      <c r="H921" s="671" t="s">
        <v>550</v>
      </c>
      <c r="I921" s="671" t="s">
        <v>3745</v>
      </c>
      <c r="J921" s="671" t="s">
        <v>3746</v>
      </c>
      <c r="K921" s="671" t="s">
        <v>3747</v>
      </c>
      <c r="L921" s="705">
        <v>6240</v>
      </c>
      <c r="M921" s="705">
        <v>6240</v>
      </c>
      <c r="N921" s="671">
        <v>1</v>
      </c>
      <c r="O921" s="706">
        <v>1</v>
      </c>
      <c r="P921" s="705"/>
      <c r="Q921" s="682">
        <v>0</v>
      </c>
      <c r="R921" s="671"/>
      <c r="S921" s="682">
        <v>0</v>
      </c>
      <c r="T921" s="706"/>
      <c r="U921" s="242">
        <v>0</v>
      </c>
    </row>
    <row r="922" spans="1:21" ht="14.4" customHeight="1" x14ac:dyDescent="0.3">
      <c r="A922" s="680">
        <v>10</v>
      </c>
      <c r="B922" s="671" t="s">
        <v>551</v>
      </c>
      <c r="C922" s="671">
        <v>89301106</v>
      </c>
      <c r="D922" s="703" t="s">
        <v>4589</v>
      </c>
      <c r="E922" s="704" t="s">
        <v>2554</v>
      </c>
      <c r="F922" s="671" t="s">
        <v>2517</v>
      </c>
      <c r="G922" s="671" t="s">
        <v>3739</v>
      </c>
      <c r="H922" s="671" t="s">
        <v>550</v>
      </c>
      <c r="I922" s="671" t="s">
        <v>3748</v>
      </c>
      <c r="J922" s="671" t="s">
        <v>3746</v>
      </c>
      <c r="K922" s="671" t="s">
        <v>3714</v>
      </c>
      <c r="L922" s="705">
        <v>7790</v>
      </c>
      <c r="M922" s="705">
        <v>7790</v>
      </c>
      <c r="N922" s="671">
        <v>1</v>
      </c>
      <c r="O922" s="706">
        <v>1</v>
      </c>
      <c r="P922" s="705"/>
      <c r="Q922" s="682">
        <v>0</v>
      </c>
      <c r="R922" s="671"/>
      <c r="S922" s="682">
        <v>0</v>
      </c>
      <c r="T922" s="706"/>
      <c r="U922" s="242">
        <v>0</v>
      </c>
    </row>
    <row r="923" spans="1:21" ht="14.4" customHeight="1" x14ac:dyDescent="0.3">
      <c r="A923" s="680">
        <v>10</v>
      </c>
      <c r="B923" s="671" t="s">
        <v>551</v>
      </c>
      <c r="C923" s="671">
        <v>89301106</v>
      </c>
      <c r="D923" s="703" t="s">
        <v>4589</v>
      </c>
      <c r="E923" s="704" t="s">
        <v>2554</v>
      </c>
      <c r="F923" s="671" t="s">
        <v>2517</v>
      </c>
      <c r="G923" s="671" t="s">
        <v>3739</v>
      </c>
      <c r="H923" s="671" t="s">
        <v>550</v>
      </c>
      <c r="I923" s="671" t="s">
        <v>3749</v>
      </c>
      <c r="J923" s="671" t="s">
        <v>3746</v>
      </c>
      <c r="K923" s="671" t="s">
        <v>3750</v>
      </c>
      <c r="L923" s="705">
        <v>4850</v>
      </c>
      <c r="M923" s="705">
        <v>4850</v>
      </c>
      <c r="N923" s="671">
        <v>1</v>
      </c>
      <c r="O923" s="706">
        <v>1</v>
      </c>
      <c r="P923" s="705"/>
      <c r="Q923" s="682">
        <v>0</v>
      </c>
      <c r="R923" s="671"/>
      <c r="S923" s="682">
        <v>0</v>
      </c>
      <c r="T923" s="706"/>
      <c r="U923" s="242">
        <v>0</v>
      </c>
    </row>
    <row r="924" spans="1:21" ht="14.4" customHeight="1" x14ac:dyDescent="0.3">
      <c r="A924" s="680">
        <v>10</v>
      </c>
      <c r="B924" s="671" t="s">
        <v>551</v>
      </c>
      <c r="C924" s="671">
        <v>89301106</v>
      </c>
      <c r="D924" s="703" t="s">
        <v>4589</v>
      </c>
      <c r="E924" s="704" t="s">
        <v>2554</v>
      </c>
      <c r="F924" s="671" t="s">
        <v>2517</v>
      </c>
      <c r="G924" s="671" t="s">
        <v>3739</v>
      </c>
      <c r="H924" s="671" t="s">
        <v>550</v>
      </c>
      <c r="I924" s="671" t="s">
        <v>3751</v>
      </c>
      <c r="J924" s="671" t="s">
        <v>3752</v>
      </c>
      <c r="K924" s="671" t="s">
        <v>3753</v>
      </c>
      <c r="L924" s="705">
        <v>1877</v>
      </c>
      <c r="M924" s="705">
        <v>1877</v>
      </c>
      <c r="N924" s="671">
        <v>1</v>
      </c>
      <c r="O924" s="706">
        <v>1</v>
      </c>
      <c r="P924" s="705"/>
      <c r="Q924" s="682">
        <v>0</v>
      </c>
      <c r="R924" s="671"/>
      <c r="S924" s="682">
        <v>0</v>
      </c>
      <c r="T924" s="706"/>
      <c r="U924" s="242">
        <v>0</v>
      </c>
    </row>
    <row r="925" spans="1:21" ht="14.4" customHeight="1" x14ac:dyDescent="0.3">
      <c r="A925" s="680">
        <v>10</v>
      </c>
      <c r="B925" s="671" t="s">
        <v>551</v>
      </c>
      <c r="C925" s="671">
        <v>89301106</v>
      </c>
      <c r="D925" s="703" t="s">
        <v>4589</v>
      </c>
      <c r="E925" s="704" t="s">
        <v>2554</v>
      </c>
      <c r="F925" s="671" t="s">
        <v>2517</v>
      </c>
      <c r="G925" s="671" t="s">
        <v>3739</v>
      </c>
      <c r="H925" s="671" t="s">
        <v>550</v>
      </c>
      <c r="I925" s="671" t="s">
        <v>3754</v>
      </c>
      <c r="J925" s="671" t="s">
        <v>3755</v>
      </c>
      <c r="K925" s="671" t="s">
        <v>3756</v>
      </c>
      <c r="L925" s="705">
        <v>21000</v>
      </c>
      <c r="M925" s="705">
        <v>21000</v>
      </c>
      <c r="N925" s="671">
        <v>1</v>
      </c>
      <c r="O925" s="706">
        <v>1</v>
      </c>
      <c r="P925" s="705"/>
      <c r="Q925" s="682">
        <v>0</v>
      </c>
      <c r="R925" s="671"/>
      <c r="S925" s="682">
        <v>0</v>
      </c>
      <c r="T925" s="706"/>
      <c r="U925" s="242">
        <v>0</v>
      </c>
    </row>
    <row r="926" spans="1:21" ht="14.4" customHeight="1" x14ac:dyDescent="0.3">
      <c r="A926" s="680">
        <v>10</v>
      </c>
      <c r="B926" s="671" t="s">
        <v>551</v>
      </c>
      <c r="C926" s="671">
        <v>89301106</v>
      </c>
      <c r="D926" s="703" t="s">
        <v>4589</v>
      </c>
      <c r="E926" s="704" t="s">
        <v>2554</v>
      </c>
      <c r="F926" s="671" t="s">
        <v>2517</v>
      </c>
      <c r="G926" s="671" t="s">
        <v>3739</v>
      </c>
      <c r="H926" s="671" t="s">
        <v>550</v>
      </c>
      <c r="I926" s="671" t="s">
        <v>3757</v>
      </c>
      <c r="J926" s="671" t="s">
        <v>3758</v>
      </c>
      <c r="K926" s="671" t="s">
        <v>3759</v>
      </c>
      <c r="L926" s="705">
        <v>1250</v>
      </c>
      <c r="M926" s="705">
        <v>1250</v>
      </c>
      <c r="N926" s="671">
        <v>1</v>
      </c>
      <c r="O926" s="706">
        <v>1</v>
      </c>
      <c r="P926" s="705"/>
      <c r="Q926" s="682">
        <v>0</v>
      </c>
      <c r="R926" s="671"/>
      <c r="S926" s="682">
        <v>0</v>
      </c>
      <c r="T926" s="706"/>
      <c r="U926" s="242">
        <v>0</v>
      </c>
    </row>
    <row r="927" spans="1:21" ht="14.4" customHeight="1" x14ac:dyDescent="0.3">
      <c r="A927" s="680">
        <v>10</v>
      </c>
      <c r="B927" s="671" t="s">
        <v>551</v>
      </c>
      <c r="C927" s="671">
        <v>89301106</v>
      </c>
      <c r="D927" s="703" t="s">
        <v>4589</v>
      </c>
      <c r="E927" s="704" t="s">
        <v>2554</v>
      </c>
      <c r="F927" s="671" t="s">
        <v>2517</v>
      </c>
      <c r="G927" s="671" t="s">
        <v>3739</v>
      </c>
      <c r="H927" s="671" t="s">
        <v>550</v>
      </c>
      <c r="I927" s="671" t="s">
        <v>3760</v>
      </c>
      <c r="J927" s="671" t="s">
        <v>3758</v>
      </c>
      <c r="K927" s="671" t="s">
        <v>3761</v>
      </c>
      <c r="L927" s="705">
        <v>1377</v>
      </c>
      <c r="M927" s="705">
        <v>1377</v>
      </c>
      <c r="N927" s="671">
        <v>1</v>
      </c>
      <c r="O927" s="706">
        <v>1</v>
      </c>
      <c r="P927" s="705"/>
      <c r="Q927" s="682">
        <v>0</v>
      </c>
      <c r="R927" s="671"/>
      <c r="S927" s="682">
        <v>0</v>
      </c>
      <c r="T927" s="706"/>
      <c r="U927" s="242">
        <v>0</v>
      </c>
    </row>
    <row r="928" spans="1:21" ht="14.4" customHeight="1" x14ac:dyDescent="0.3">
      <c r="A928" s="680">
        <v>10</v>
      </c>
      <c r="B928" s="671" t="s">
        <v>551</v>
      </c>
      <c r="C928" s="671">
        <v>89301106</v>
      </c>
      <c r="D928" s="703" t="s">
        <v>4589</v>
      </c>
      <c r="E928" s="704" t="s">
        <v>2554</v>
      </c>
      <c r="F928" s="671" t="s">
        <v>2517</v>
      </c>
      <c r="G928" s="671" t="s">
        <v>3739</v>
      </c>
      <c r="H928" s="671" t="s">
        <v>550</v>
      </c>
      <c r="I928" s="671" t="s">
        <v>3762</v>
      </c>
      <c r="J928" s="671" t="s">
        <v>3758</v>
      </c>
      <c r="K928" s="671" t="s">
        <v>3763</v>
      </c>
      <c r="L928" s="705">
        <v>1259</v>
      </c>
      <c r="M928" s="705">
        <v>1259</v>
      </c>
      <c r="N928" s="671">
        <v>1</v>
      </c>
      <c r="O928" s="706">
        <v>1</v>
      </c>
      <c r="P928" s="705"/>
      <c r="Q928" s="682">
        <v>0</v>
      </c>
      <c r="R928" s="671"/>
      <c r="S928" s="682">
        <v>0</v>
      </c>
      <c r="T928" s="706"/>
      <c r="U928" s="242">
        <v>0</v>
      </c>
    </row>
    <row r="929" spans="1:21" ht="14.4" customHeight="1" x14ac:dyDescent="0.3">
      <c r="A929" s="680">
        <v>10</v>
      </c>
      <c r="B929" s="671" t="s">
        <v>551</v>
      </c>
      <c r="C929" s="671">
        <v>89301106</v>
      </c>
      <c r="D929" s="703" t="s">
        <v>4589</v>
      </c>
      <c r="E929" s="704" t="s">
        <v>2554</v>
      </c>
      <c r="F929" s="671" t="s">
        <v>2517</v>
      </c>
      <c r="G929" s="671" t="s">
        <v>3739</v>
      </c>
      <c r="H929" s="671" t="s">
        <v>550</v>
      </c>
      <c r="I929" s="671" t="s">
        <v>3764</v>
      </c>
      <c r="J929" s="671" t="s">
        <v>3765</v>
      </c>
      <c r="K929" s="671" t="s">
        <v>3766</v>
      </c>
      <c r="L929" s="705">
        <v>4000</v>
      </c>
      <c r="M929" s="705">
        <v>4000</v>
      </c>
      <c r="N929" s="671">
        <v>1</v>
      </c>
      <c r="O929" s="706">
        <v>1</v>
      </c>
      <c r="P929" s="705"/>
      <c r="Q929" s="682">
        <v>0</v>
      </c>
      <c r="R929" s="671"/>
      <c r="S929" s="682">
        <v>0</v>
      </c>
      <c r="T929" s="706"/>
      <c r="U929" s="242">
        <v>0</v>
      </c>
    </row>
    <row r="930" spans="1:21" ht="14.4" customHeight="1" x14ac:dyDescent="0.3">
      <c r="A930" s="680">
        <v>10</v>
      </c>
      <c r="B930" s="671" t="s">
        <v>551</v>
      </c>
      <c r="C930" s="671">
        <v>89301106</v>
      </c>
      <c r="D930" s="703" t="s">
        <v>4589</v>
      </c>
      <c r="E930" s="704" t="s">
        <v>2554</v>
      </c>
      <c r="F930" s="671" t="s">
        <v>2517</v>
      </c>
      <c r="G930" s="671" t="s">
        <v>3739</v>
      </c>
      <c r="H930" s="671" t="s">
        <v>550</v>
      </c>
      <c r="I930" s="671" t="s">
        <v>3767</v>
      </c>
      <c r="J930" s="671" t="s">
        <v>3768</v>
      </c>
      <c r="K930" s="671" t="s">
        <v>3769</v>
      </c>
      <c r="L930" s="705">
        <v>55000</v>
      </c>
      <c r="M930" s="705">
        <v>55000</v>
      </c>
      <c r="N930" s="671">
        <v>1</v>
      </c>
      <c r="O930" s="706">
        <v>1</v>
      </c>
      <c r="P930" s="705"/>
      <c r="Q930" s="682">
        <v>0</v>
      </c>
      <c r="R930" s="671"/>
      <c r="S930" s="682">
        <v>0</v>
      </c>
      <c r="T930" s="706"/>
      <c r="U930" s="242">
        <v>0</v>
      </c>
    </row>
    <row r="931" spans="1:21" ht="14.4" customHeight="1" x14ac:dyDescent="0.3">
      <c r="A931" s="680">
        <v>10</v>
      </c>
      <c r="B931" s="671" t="s">
        <v>551</v>
      </c>
      <c r="C931" s="671">
        <v>89301106</v>
      </c>
      <c r="D931" s="703" t="s">
        <v>4589</v>
      </c>
      <c r="E931" s="704" t="s">
        <v>2554</v>
      </c>
      <c r="F931" s="671" t="s">
        <v>2517</v>
      </c>
      <c r="G931" s="671" t="s">
        <v>3739</v>
      </c>
      <c r="H931" s="671" t="s">
        <v>550</v>
      </c>
      <c r="I931" s="671" t="s">
        <v>3770</v>
      </c>
      <c r="J931" s="671" t="s">
        <v>3771</v>
      </c>
      <c r="K931" s="671" t="s">
        <v>3772</v>
      </c>
      <c r="L931" s="705">
        <v>5800</v>
      </c>
      <c r="M931" s="705">
        <v>5800</v>
      </c>
      <c r="N931" s="671">
        <v>1</v>
      </c>
      <c r="O931" s="706">
        <v>1</v>
      </c>
      <c r="P931" s="705"/>
      <c r="Q931" s="682">
        <v>0</v>
      </c>
      <c r="R931" s="671"/>
      <c r="S931" s="682">
        <v>0</v>
      </c>
      <c r="T931" s="706"/>
      <c r="U931" s="242">
        <v>0</v>
      </c>
    </row>
    <row r="932" spans="1:21" ht="14.4" customHeight="1" x14ac:dyDescent="0.3">
      <c r="A932" s="680">
        <v>10</v>
      </c>
      <c r="B932" s="671" t="s">
        <v>551</v>
      </c>
      <c r="C932" s="671">
        <v>89301106</v>
      </c>
      <c r="D932" s="703" t="s">
        <v>4589</v>
      </c>
      <c r="E932" s="704" t="s">
        <v>2554</v>
      </c>
      <c r="F932" s="671" t="s">
        <v>2517</v>
      </c>
      <c r="G932" s="671" t="s">
        <v>3739</v>
      </c>
      <c r="H932" s="671" t="s">
        <v>550</v>
      </c>
      <c r="I932" s="671" t="s">
        <v>3773</v>
      </c>
      <c r="J932" s="671" t="s">
        <v>3771</v>
      </c>
      <c r="K932" s="671" t="s">
        <v>3774</v>
      </c>
      <c r="L932" s="705">
        <v>2400</v>
      </c>
      <c r="M932" s="705">
        <v>2400</v>
      </c>
      <c r="N932" s="671">
        <v>1</v>
      </c>
      <c r="O932" s="706">
        <v>1</v>
      </c>
      <c r="P932" s="705"/>
      <c r="Q932" s="682">
        <v>0</v>
      </c>
      <c r="R932" s="671"/>
      <c r="S932" s="682">
        <v>0</v>
      </c>
      <c r="T932" s="706"/>
      <c r="U932" s="242">
        <v>0</v>
      </c>
    </row>
    <row r="933" spans="1:21" ht="14.4" customHeight="1" x14ac:dyDescent="0.3">
      <c r="A933" s="680">
        <v>10</v>
      </c>
      <c r="B933" s="671" t="s">
        <v>551</v>
      </c>
      <c r="C933" s="671">
        <v>89301106</v>
      </c>
      <c r="D933" s="703" t="s">
        <v>4589</v>
      </c>
      <c r="E933" s="704" t="s">
        <v>2554</v>
      </c>
      <c r="F933" s="671" t="s">
        <v>2517</v>
      </c>
      <c r="G933" s="671" t="s">
        <v>3739</v>
      </c>
      <c r="H933" s="671" t="s">
        <v>550</v>
      </c>
      <c r="I933" s="671" t="s">
        <v>3775</v>
      </c>
      <c r="J933" s="671" t="s">
        <v>3771</v>
      </c>
      <c r="K933" s="671" t="s">
        <v>3776</v>
      </c>
      <c r="L933" s="705">
        <v>512</v>
      </c>
      <c r="M933" s="705">
        <v>512</v>
      </c>
      <c r="N933" s="671">
        <v>1</v>
      </c>
      <c r="O933" s="706">
        <v>1</v>
      </c>
      <c r="P933" s="705"/>
      <c r="Q933" s="682">
        <v>0</v>
      </c>
      <c r="R933" s="671"/>
      <c r="S933" s="682">
        <v>0</v>
      </c>
      <c r="T933" s="706"/>
      <c r="U933" s="242">
        <v>0</v>
      </c>
    </row>
    <row r="934" spans="1:21" ht="14.4" customHeight="1" x14ac:dyDescent="0.3">
      <c r="A934" s="680">
        <v>10</v>
      </c>
      <c r="B934" s="671" t="s">
        <v>551</v>
      </c>
      <c r="C934" s="671">
        <v>89301106</v>
      </c>
      <c r="D934" s="703" t="s">
        <v>4589</v>
      </c>
      <c r="E934" s="704" t="s">
        <v>2554</v>
      </c>
      <c r="F934" s="671" t="s">
        <v>2517</v>
      </c>
      <c r="G934" s="671" t="s">
        <v>3739</v>
      </c>
      <c r="H934" s="671" t="s">
        <v>550</v>
      </c>
      <c r="I934" s="671" t="s">
        <v>3777</v>
      </c>
      <c r="J934" s="671" t="s">
        <v>3746</v>
      </c>
      <c r="K934" s="671" t="s">
        <v>3778</v>
      </c>
      <c r="L934" s="705">
        <v>24300</v>
      </c>
      <c r="M934" s="705">
        <v>24300</v>
      </c>
      <c r="N934" s="671">
        <v>1</v>
      </c>
      <c r="O934" s="706">
        <v>1</v>
      </c>
      <c r="P934" s="705"/>
      <c r="Q934" s="682">
        <v>0</v>
      </c>
      <c r="R934" s="671"/>
      <c r="S934" s="682">
        <v>0</v>
      </c>
      <c r="T934" s="706"/>
      <c r="U934" s="242">
        <v>0</v>
      </c>
    </row>
    <row r="935" spans="1:21" ht="14.4" customHeight="1" x14ac:dyDescent="0.3">
      <c r="A935" s="680">
        <v>10</v>
      </c>
      <c r="B935" s="671" t="s">
        <v>551</v>
      </c>
      <c r="C935" s="671">
        <v>89301106</v>
      </c>
      <c r="D935" s="703" t="s">
        <v>4589</v>
      </c>
      <c r="E935" s="704" t="s">
        <v>2554</v>
      </c>
      <c r="F935" s="671" t="s">
        <v>2517</v>
      </c>
      <c r="G935" s="671" t="s">
        <v>3739</v>
      </c>
      <c r="H935" s="671" t="s">
        <v>550</v>
      </c>
      <c r="I935" s="671" t="s">
        <v>3779</v>
      </c>
      <c r="J935" s="671" t="s">
        <v>3746</v>
      </c>
      <c r="K935" s="671" t="s">
        <v>3780</v>
      </c>
      <c r="L935" s="705">
        <v>17700</v>
      </c>
      <c r="M935" s="705">
        <v>17700</v>
      </c>
      <c r="N935" s="671">
        <v>1</v>
      </c>
      <c r="O935" s="706">
        <v>1</v>
      </c>
      <c r="P935" s="705"/>
      <c r="Q935" s="682">
        <v>0</v>
      </c>
      <c r="R935" s="671"/>
      <c r="S935" s="682">
        <v>0</v>
      </c>
      <c r="T935" s="706"/>
      <c r="U935" s="242">
        <v>0</v>
      </c>
    </row>
    <row r="936" spans="1:21" ht="14.4" customHeight="1" x14ac:dyDescent="0.3">
      <c r="A936" s="680">
        <v>10</v>
      </c>
      <c r="B936" s="671" t="s">
        <v>551</v>
      </c>
      <c r="C936" s="671">
        <v>89301106</v>
      </c>
      <c r="D936" s="703" t="s">
        <v>4589</v>
      </c>
      <c r="E936" s="704" t="s">
        <v>2554</v>
      </c>
      <c r="F936" s="671" t="s">
        <v>2517</v>
      </c>
      <c r="G936" s="671" t="s">
        <v>3739</v>
      </c>
      <c r="H936" s="671" t="s">
        <v>550</v>
      </c>
      <c r="I936" s="671" t="s">
        <v>3781</v>
      </c>
      <c r="J936" s="671" t="s">
        <v>3782</v>
      </c>
      <c r="K936" s="671" t="s">
        <v>3783</v>
      </c>
      <c r="L936" s="705">
        <v>2374</v>
      </c>
      <c r="M936" s="705">
        <v>2374</v>
      </c>
      <c r="N936" s="671">
        <v>1</v>
      </c>
      <c r="O936" s="706">
        <v>1</v>
      </c>
      <c r="P936" s="705"/>
      <c r="Q936" s="682">
        <v>0</v>
      </c>
      <c r="R936" s="671"/>
      <c r="S936" s="682">
        <v>0</v>
      </c>
      <c r="T936" s="706"/>
      <c r="U936" s="242">
        <v>0</v>
      </c>
    </row>
    <row r="937" spans="1:21" ht="14.4" customHeight="1" x14ac:dyDescent="0.3">
      <c r="A937" s="680">
        <v>10</v>
      </c>
      <c r="B937" s="671" t="s">
        <v>551</v>
      </c>
      <c r="C937" s="671">
        <v>89301106</v>
      </c>
      <c r="D937" s="703" t="s">
        <v>4589</v>
      </c>
      <c r="E937" s="704" t="s">
        <v>2565</v>
      </c>
      <c r="F937" s="671" t="s">
        <v>2515</v>
      </c>
      <c r="G937" s="671" t="s">
        <v>2625</v>
      </c>
      <c r="H937" s="671" t="s">
        <v>817</v>
      </c>
      <c r="I937" s="671" t="s">
        <v>1201</v>
      </c>
      <c r="J937" s="671" t="s">
        <v>2437</v>
      </c>
      <c r="K937" s="671" t="s">
        <v>2438</v>
      </c>
      <c r="L937" s="705">
        <v>333.31</v>
      </c>
      <c r="M937" s="705">
        <v>333.31</v>
      </c>
      <c r="N937" s="671">
        <v>1</v>
      </c>
      <c r="O937" s="706">
        <v>0.5</v>
      </c>
      <c r="P937" s="705"/>
      <c r="Q937" s="682">
        <v>0</v>
      </c>
      <c r="R937" s="671"/>
      <c r="S937" s="682">
        <v>0</v>
      </c>
      <c r="T937" s="706"/>
      <c r="U937" s="242">
        <v>0</v>
      </c>
    </row>
    <row r="938" spans="1:21" ht="14.4" customHeight="1" x14ac:dyDescent="0.3">
      <c r="A938" s="680">
        <v>10</v>
      </c>
      <c r="B938" s="671" t="s">
        <v>551</v>
      </c>
      <c r="C938" s="671">
        <v>89301106</v>
      </c>
      <c r="D938" s="703" t="s">
        <v>4589</v>
      </c>
      <c r="E938" s="704" t="s">
        <v>2565</v>
      </c>
      <c r="F938" s="671" t="s">
        <v>2515</v>
      </c>
      <c r="G938" s="671" t="s">
        <v>3616</v>
      </c>
      <c r="H938" s="671" t="s">
        <v>550</v>
      </c>
      <c r="I938" s="671" t="s">
        <v>3617</v>
      </c>
      <c r="J938" s="671" t="s">
        <v>3618</v>
      </c>
      <c r="K938" s="671" t="s">
        <v>3619</v>
      </c>
      <c r="L938" s="705">
        <v>97.42</v>
      </c>
      <c r="M938" s="705">
        <v>292.26</v>
      </c>
      <c r="N938" s="671">
        <v>3</v>
      </c>
      <c r="O938" s="706">
        <v>1</v>
      </c>
      <c r="P938" s="705">
        <v>194.84</v>
      </c>
      <c r="Q938" s="682">
        <v>0.66666666666666674</v>
      </c>
      <c r="R938" s="671">
        <v>2</v>
      </c>
      <c r="S938" s="682">
        <v>0.66666666666666663</v>
      </c>
      <c r="T938" s="706">
        <v>0.5</v>
      </c>
      <c r="U938" s="242">
        <v>0.5</v>
      </c>
    </row>
    <row r="939" spans="1:21" ht="14.4" customHeight="1" x14ac:dyDescent="0.3">
      <c r="A939" s="680">
        <v>10</v>
      </c>
      <c r="B939" s="671" t="s">
        <v>551</v>
      </c>
      <c r="C939" s="671">
        <v>89301106</v>
      </c>
      <c r="D939" s="703" t="s">
        <v>4589</v>
      </c>
      <c r="E939" s="704" t="s">
        <v>2565</v>
      </c>
      <c r="F939" s="671" t="s">
        <v>2515</v>
      </c>
      <c r="G939" s="671" t="s">
        <v>3616</v>
      </c>
      <c r="H939" s="671" t="s">
        <v>550</v>
      </c>
      <c r="I939" s="671" t="s">
        <v>3784</v>
      </c>
      <c r="J939" s="671" t="s">
        <v>3785</v>
      </c>
      <c r="K939" s="671" t="s">
        <v>3786</v>
      </c>
      <c r="L939" s="705">
        <v>142.49</v>
      </c>
      <c r="M939" s="705">
        <v>569.96</v>
      </c>
      <c r="N939" s="671">
        <v>4</v>
      </c>
      <c r="O939" s="706">
        <v>1</v>
      </c>
      <c r="P939" s="705">
        <v>427.47</v>
      </c>
      <c r="Q939" s="682">
        <v>0.75</v>
      </c>
      <c r="R939" s="671">
        <v>3</v>
      </c>
      <c r="S939" s="682">
        <v>0.75</v>
      </c>
      <c r="T939" s="706">
        <v>0.5</v>
      </c>
      <c r="U939" s="242">
        <v>0.5</v>
      </c>
    </row>
    <row r="940" spans="1:21" ht="14.4" customHeight="1" x14ac:dyDescent="0.3">
      <c r="A940" s="680">
        <v>10</v>
      </c>
      <c r="B940" s="671" t="s">
        <v>551</v>
      </c>
      <c r="C940" s="671">
        <v>89301106</v>
      </c>
      <c r="D940" s="703" t="s">
        <v>4589</v>
      </c>
      <c r="E940" s="704" t="s">
        <v>2565</v>
      </c>
      <c r="F940" s="671" t="s">
        <v>2515</v>
      </c>
      <c r="G940" s="671" t="s">
        <v>3787</v>
      </c>
      <c r="H940" s="671" t="s">
        <v>817</v>
      </c>
      <c r="I940" s="671" t="s">
        <v>3788</v>
      </c>
      <c r="J940" s="671" t="s">
        <v>3789</v>
      </c>
      <c r="K940" s="671" t="s">
        <v>3790</v>
      </c>
      <c r="L940" s="705">
        <v>162.13</v>
      </c>
      <c r="M940" s="705">
        <v>162.13</v>
      </c>
      <c r="N940" s="671">
        <v>1</v>
      </c>
      <c r="O940" s="706">
        <v>1</v>
      </c>
      <c r="P940" s="705"/>
      <c r="Q940" s="682">
        <v>0</v>
      </c>
      <c r="R940" s="671"/>
      <c r="S940" s="682">
        <v>0</v>
      </c>
      <c r="T940" s="706"/>
      <c r="U940" s="242">
        <v>0</v>
      </c>
    </row>
    <row r="941" spans="1:21" ht="14.4" customHeight="1" x14ac:dyDescent="0.3">
      <c r="A941" s="680">
        <v>10</v>
      </c>
      <c r="B941" s="671" t="s">
        <v>551</v>
      </c>
      <c r="C941" s="671">
        <v>89301106</v>
      </c>
      <c r="D941" s="703" t="s">
        <v>4589</v>
      </c>
      <c r="E941" s="704" t="s">
        <v>2565</v>
      </c>
      <c r="F941" s="671" t="s">
        <v>2515</v>
      </c>
      <c r="G941" s="671" t="s">
        <v>3620</v>
      </c>
      <c r="H941" s="671" t="s">
        <v>550</v>
      </c>
      <c r="I941" s="671" t="s">
        <v>3621</v>
      </c>
      <c r="J941" s="671" t="s">
        <v>3622</v>
      </c>
      <c r="K941" s="671" t="s">
        <v>1708</v>
      </c>
      <c r="L941" s="705">
        <v>0</v>
      </c>
      <c r="M941" s="705">
        <v>0</v>
      </c>
      <c r="N941" s="671">
        <v>9</v>
      </c>
      <c r="O941" s="706">
        <v>2</v>
      </c>
      <c r="P941" s="705"/>
      <c r="Q941" s="682"/>
      <c r="R941" s="671"/>
      <c r="S941" s="682">
        <v>0</v>
      </c>
      <c r="T941" s="706"/>
      <c r="U941" s="242">
        <v>0</v>
      </c>
    </row>
    <row r="942" spans="1:21" ht="14.4" customHeight="1" x14ac:dyDescent="0.3">
      <c r="A942" s="680">
        <v>10</v>
      </c>
      <c r="B942" s="671" t="s">
        <v>551</v>
      </c>
      <c r="C942" s="671">
        <v>89301106</v>
      </c>
      <c r="D942" s="703" t="s">
        <v>4589</v>
      </c>
      <c r="E942" s="704" t="s">
        <v>2565</v>
      </c>
      <c r="F942" s="671" t="s">
        <v>2515</v>
      </c>
      <c r="G942" s="671" t="s">
        <v>3620</v>
      </c>
      <c r="H942" s="671" t="s">
        <v>550</v>
      </c>
      <c r="I942" s="671" t="s">
        <v>3791</v>
      </c>
      <c r="J942" s="671" t="s">
        <v>3622</v>
      </c>
      <c r="K942" s="671" t="s">
        <v>3792</v>
      </c>
      <c r="L942" s="705">
        <v>0</v>
      </c>
      <c r="M942" s="705">
        <v>0</v>
      </c>
      <c r="N942" s="671">
        <v>5</v>
      </c>
      <c r="O942" s="706">
        <v>1</v>
      </c>
      <c r="P942" s="705"/>
      <c r="Q942" s="682"/>
      <c r="R942" s="671"/>
      <c r="S942" s="682">
        <v>0</v>
      </c>
      <c r="T942" s="706"/>
      <c r="U942" s="242">
        <v>0</v>
      </c>
    </row>
    <row r="943" spans="1:21" ht="14.4" customHeight="1" x14ac:dyDescent="0.3">
      <c r="A943" s="680">
        <v>10</v>
      </c>
      <c r="B943" s="671" t="s">
        <v>551</v>
      </c>
      <c r="C943" s="671">
        <v>89301106</v>
      </c>
      <c r="D943" s="703" t="s">
        <v>4589</v>
      </c>
      <c r="E943" s="704" t="s">
        <v>2565</v>
      </c>
      <c r="F943" s="671" t="s">
        <v>2515</v>
      </c>
      <c r="G943" s="671" t="s">
        <v>2926</v>
      </c>
      <c r="H943" s="671" t="s">
        <v>550</v>
      </c>
      <c r="I943" s="671" t="s">
        <v>949</v>
      </c>
      <c r="J943" s="671" t="s">
        <v>3059</v>
      </c>
      <c r="K943" s="671" t="s">
        <v>2867</v>
      </c>
      <c r="L943" s="705">
        <v>14.2</v>
      </c>
      <c r="M943" s="705">
        <v>56.8</v>
      </c>
      <c r="N943" s="671">
        <v>4</v>
      </c>
      <c r="O943" s="706">
        <v>2</v>
      </c>
      <c r="P943" s="705"/>
      <c r="Q943" s="682">
        <v>0</v>
      </c>
      <c r="R943" s="671"/>
      <c r="S943" s="682">
        <v>0</v>
      </c>
      <c r="T943" s="706"/>
      <c r="U943" s="242">
        <v>0</v>
      </c>
    </row>
    <row r="944" spans="1:21" ht="14.4" customHeight="1" x14ac:dyDescent="0.3">
      <c r="A944" s="680">
        <v>10</v>
      </c>
      <c r="B944" s="671" t="s">
        <v>551</v>
      </c>
      <c r="C944" s="671">
        <v>89301106</v>
      </c>
      <c r="D944" s="703" t="s">
        <v>4589</v>
      </c>
      <c r="E944" s="704" t="s">
        <v>2565</v>
      </c>
      <c r="F944" s="671" t="s">
        <v>2515</v>
      </c>
      <c r="G944" s="671" t="s">
        <v>2926</v>
      </c>
      <c r="H944" s="671" t="s">
        <v>550</v>
      </c>
      <c r="I944" s="671" t="s">
        <v>952</v>
      </c>
      <c r="J944" s="671" t="s">
        <v>3623</v>
      </c>
      <c r="K944" s="671" t="s">
        <v>3567</v>
      </c>
      <c r="L944" s="705">
        <v>18.940000000000001</v>
      </c>
      <c r="M944" s="705">
        <v>208.34</v>
      </c>
      <c r="N944" s="671">
        <v>11</v>
      </c>
      <c r="O944" s="706">
        <v>1</v>
      </c>
      <c r="P944" s="705">
        <v>208.34</v>
      </c>
      <c r="Q944" s="682">
        <v>1</v>
      </c>
      <c r="R944" s="671">
        <v>11</v>
      </c>
      <c r="S944" s="682">
        <v>1</v>
      </c>
      <c r="T944" s="706">
        <v>1</v>
      </c>
      <c r="U944" s="242">
        <v>1</v>
      </c>
    </row>
    <row r="945" spans="1:21" ht="14.4" customHeight="1" x14ac:dyDescent="0.3">
      <c r="A945" s="680">
        <v>10</v>
      </c>
      <c r="B945" s="671" t="s">
        <v>551</v>
      </c>
      <c r="C945" s="671">
        <v>89301106</v>
      </c>
      <c r="D945" s="703" t="s">
        <v>4589</v>
      </c>
      <c r="E945" s="704" t="s">
        <v>2565</v>
      </c>
      <c r="F945" s="671" t="s">
        <v>2515</v>
      </c>
      <c r="G945" s="671" t="s">
        <v>2926</v>
      </c>
      <c r="H945" s="671" t="s">
        <v>550</v>
      </c>
      <c r="I945" s="671" t="s">
        <v>1636</v>
      </c>
      <c r="J945" s="671" t="s">
        <v>3042</v>
      </c>
      <c r="K945" s="671" t="s">
        <v>3043</v>
      </c>
      <c r="L945" s="705">
        <v>94.89</v>
      </c>
      <c r="M945" s="705">
        <v>189.78</v>
      </c>
      <c r="N945" s="671">
        <v>2</v>
      </c>
      <c r="O945" s="706">
        <v>1.5</v>
      </c>
      <c r="P945" s="705">
        <v>189.78</v>
      </c>
      <c r="Q945" s="682">
        <v>1</v>
      </c>
      <c r="R945" s="671">
        <v>2</v>
      </c>
      <c r="S945" s="682">
        <v>1</v>
      </c>
      <c r="T945" s="706">
        <v>1.5</v>
      </c>
      <c r="U945" s="242">
        <v>1</v>
      </c>
    </row>
    <row r="946" spans="1:21" ht="14.4" customHeight="1" x14ac:dyDescent="0.3">
      <c r="A946" s="680">
        <v>10</v>
      </c>
      <c r="B946" s="671" t="s">
        <v>551</v>
      </c>
      <c r="C946" s="671">
        <v>89301106</v>
      </c>
      <c r="D946" s="703" t="s">
        <v>4589</v>
      </c>
      <c r="E946" s="704" t="s">
        <v>2565</v>
      </c>
      <c r="F946" s="671" t="s">
        <v>2515</v>
      </c>
      <c r="G946" s="671" t="s">
        <v>2926</v>
      </c>
      <c r="H946" s="671" t="s">
        <v>550</v>
      </c>
      <c r="I946" s="671" t="s">
        <v>2927</v>
      </c>
      <c r="J946" s="671" t="s">
        <v>2928</v>
      </c>
      <c r="K946" s="671" t="s">
        <v>2929</v>
      </c>
      <c r="L946" s="705">
        <v>189.78</v>
      </c>
      <c r="M946" s="705">
        <v>1138.68</v>
      </c>
      <c r="N946" s="671">
        <v>6</v>
      </c>
      <c r="O946" s="706">
        <v>2</v>
      </c>
      <c r="P946" s="705">
        <v>379.56</v>
      </c>
      <c r="Q946" s="682">
        <v>0.33333333333333331</v>
      </c>
      <c r="R946" s="671">
        <v>2</v>
      </c>
      <c r="S946" s="682">
        <v>0.33333333333333331</v>
      </c>
      <c r="T946" s="706">
        <v>0.5</v>
      </c>
      <c r="U946" s="242">
        <v>0.25</v>
      </c>
    </row>
    <row r="947" spans="1:21" ht="14.4" customHeight="1" x14ac:dyDescent="0.3">
      <c r="A947" s="680">
        <v>10</v>
      </c>
      <c r="B947" s="671" t="s">
        <v>551</v>
      </c>
      <c r="C947" s="671">
        <v>89301106</v>
      </c>
      <c r="D947" s="703" t="s">
        <v>4589</v>
      </c>
      <c r="E947" s="704" t="s">
        <v>2565</v>
      </c>
      <c r="F947" s="671" t="s">
        <v>2515</v>
      </c>
      <c r="G947" s="671" t="s">
        <v>3624</v>
      </c>
      <c r="H947" s="671" t="s">
        <v>550</v>
      </c>
      <c r="I947" s="671" t="s">
        <v>2218</v>
      </c>
      <c r="J947" s="671" t="s">
        <v>2219</v>
      </c>
      <c r="K947" s="671" t="s">
        <v>3625</v>
      </c>
      <c r="L947" s="705">
        <v>63.29</v>
      </c>
      <c r="M947" s="705">
        <v>126.58</v>
      </c>
      <c r="N947" s="671">
        <v>2</v>
      </c>
      <c r="O947" s="706">
        <v>0.5</v>
      </c>
      <c r="P947" s="705">
        <v>126.58</v>
      </c>
      <c r="Q947" s="682">
        <v>1</v>
      </c>
      <c r="R947" s="671">
        <v>2</v>
      </c>
      <c r="S947" s="682">
        <v>1</v>
      </c>
      <c r="T947" s="706">
        <v>0.5</v>
      </c>
      <c r="U947" s="242">
        <v>1</v>
      </c>
    </row>
    <row r="948" spans="1:21" ht="14.4" customHeight="1" x14ac:dyDescent="0.3">
      <c r="A948" s="680">
        <v>10</v>
      </c>
      <c r="B948" s="671" t="s">
        <v>551</v>
      </c>
      <c r="C948" s="671">
        <v>89301106</v>
      </c>
      <c r="D948" s="703" t="s">
        <v>4589</v>
      </c>
      <c r="E948" s="704" t="s">
        <v>2565</v>
      </c>
      <c r="F948" s="671" t="s">
        <v>2515</v>
      </c>
      <c r="G948" s="671" t="s">
        <v>2716</v>
      </c>
      <c r="H948" s="671" t="s">
        <v>550</v>
      </c>
      <c r="I948" s="671" t="s">
        <v>3793</v>
      </c>
      <c r="J948" s="671" t="s">
        <v>3794</v>
      </c>
      <c r="K948" s="671" t="s">
        <v>3795</v>
      </c>
      <c r="L948" s="705">
        <v>0</v>
      </c>
      <c r="M948" s="705">
        <v>0</v>
      </c>
      <c r="N948" s="671">
        <v>3</v>
      </c>
      <c r="O948" s="706">
        <v>1</v>
      </c>
      <c r="P948" s="705"/>
      <c r="Q948" s="682"/>
      <c r="R948" s="671"/>
      <c r="S948" s="682">
        <v>0</v>
      </c>
      <c r="T948" s="706"/>
      <c r="U948" s="242">
        <v>0</v>
      </c>
    </row>
    <row r="949" spans="1:21" ht="14.4" customHeight="1" x14ac:dyDescent="0.3">
      <c r="A949" s="680">
        <v>10</v>
      </c>
      <c r="B949" s="671" t="s">
        <v>551</v>
      </c>
      <c r="C949" s="671">
        <v>89301106</v>
      </c>
      <c r="D949" s="703" t="s">
        <v>4589</v>
      </c>
      <c r="E949" s="704" t="s">
        <v>2565</v>
      </c>
      <c r="F949" s="671" t="s">
        <v>2515</v>
      </c>
      <c r="G949" s="671" t="s">
        <v>2716</v>
      </c>
      <c r="H949" s="671" t="s">
        <v>550</v>
      </c>
      <c r="I949" s="671" t="s">
        <v>2717</v>
      </c>
      <c r="J949" s="671" t="s">
        <v>2718</v>
      </c>
      <c r="K949" s="671" t="s">
        <v>2719</v>
      </c>
      <c r="L949" s="705">
        <v>163.9</v>
      </c>
      <c r="M949" s="705">
        <v>1311.2</v>
      </c>
      <c r="N949" s="671">
        <v>8</v>
      </c>
      <c r="O949" s="706">
        <v>3.5</v>
      </c>
      <c r="P949" s="705">
        <v>983.40000000000009</v>
      </c>
      <c r="Q949" s="682">
        <v>0.75</v>
      </c>
      <c r="R949" s="671">
        <v>6</v>
      </c>
      <c r="S949" s="682">
        <v>0.75</v>
      </c>
      <c r="T949" s="706">
        <v>2.5</v>
      </c>
      <c r="U949" s="242">
        <v>0.7142857142857143</v>
      </c>
    </row>
    <row r="950" spans="1:21" ht="14.4" customHeight="1" x14ac:dyDescent="0.3">
      <c r="A950" s="680">
        <v>10</v>
      </c>
      <c r="B950" s="671" t="s">
        <v>551</v>
      </c>
      <c r="C950" s="671">
        <v>89301106</v>
      </c>
      <c r="D950" s="703" t="s">
        <v>4589</v>
      </c>
      <c r="E950" s="704" t="s">
        <v>2565</v>
      </c>
      <c r="F950" s="671" t="s">
        <v>2515</v>
      </c>
      <c r="G950" s="671" t="s">
        <v>3796</v>
      </c>
      <c r="H950" s="671" t="s">
        <v>550</v>
      </c>
      <c r="I950" s="671" t="s">
        <v>3797</v>
      </c>
      <c r="J950" s="671" t="s">
        <v>3798</v>
      </c>
      <c r="K950" s="671" t="s">
        <v>873</v>
      </c>
      <c r="L950" s="705">
        <v>0</v>
      </c>
      <c r="M950" s="705">
        <v>0</v>
      </c>
      <c r="N950" s="671">
        <v>1</v>
      </c>
      <c r="O950" s="706">
        <v>1</v>
      </c>
      <c r="P950" s="705">
        <v>0</v>
      </c>
      <c r="Q950" s="682"/>
      <c r="R950" s="671">
        <v>1</v>
      </c>
      <c r="S950" s="682">
        <v>1</v>
      </c>
      <c r="T950" s="706">
        <v>1</v>
      </c>
      <c r="U950" s="242">
        <v>1</v>
      </c>
    </row>
    <row r="951" spans="1:21" ht="14.4" customHeight="1" x14ac:dyDescent="0.3">
      <c r="A951" s="680">
        <v>10</v>
      </c>
      <c r="B951" s="671" t="s">
        <v>551</v>
      </c>
      <c r="C951" s="671">
        <v>89301106</v>
      </c>
      <c r="D951" s="703" t="s">
        <v>4589</v>
      </c>
      <c r="E951" s="704" t="s">
        <v>2565</v>
      </c>
      <c r="F951" s="671" t="s">
        <v>2515</v>
      </c>
      <c r="G951" s="671" t="s">
        <v>3044</v>
      </c>
      <c r="H951" s="671" t="s">
        <v>550</v>
      </c>
      <c r="I951" s="671" t="s">
        <v>634</v>
      </c>
      <c r="J951" s="671" t="s">
        <v>635</v>
      </c>
      <c r="K951" s="671" t="s">
        <v>3045</v>
      </c>
      <c r="L951" s="705">
        <v>26.17</v>
      </c>
      <c r="M951" s="705">
        <v>52.34</v>
      </c>
      <c r="N951" s="671">
        <v>2</v>
      </c>
      <c r="O951" s="706">
        <v>2</v>
      </c>
      <c r="P951" s="705"/>
      <c r="Q951" s="682">
        <v>0</v>
      </c>
      <c r="R951" s="671"/>
      <c r="S951" s="682">
        <v>0</v>
      </c>
      <c r="T951" s="706"/>
      <c r="U951" s="242">
        <v>0</v>
      </c>
    </row>
    <row r="952" spans="1:21" ht="14.4" customHeight="1" x14ac:dyDescent="0.3">
      <c r="A952" s="680">
        <v>10</v>
      </c>
      <c r="B952" s="671" t="s">
        <v>551</v>
      </c>
      <c r="C952" s="671">
        <v>89301106</v>
      </c>
      <c r="D952" s="703" t="s">
        <v>4589</v>
      </c>
      <c r="E952" s="704" t="s">
        <v>2565</v>
      </c>
      <c r="F952" s="671" t="s">
        <v>2515</v>
      </c>
      <c r="G952" s="671" t="s">
        <v>2945</v>
      </c>
      <c r="H952" s="671" t="s">
        <v>550</v>
      </c>
      <c r="I952" s="671" t="s">
        <v>2161</v>
      </c>
      <c r="J952" s="671" t="s">
        <v>2162</v>
      </c>
      <c r="K952" s="671" t="s">
        <v>2946</v>
      </c>
      <c r="L952" s="705">
        <v>121.76</v>
      </c>
      <c r="M952" s="705">
        <v>1339.3600000000001</v>
      </c>
      <c r="N952" s="671">
        <v>11</v>
      </c>
      <c r="O952" s="706">
        <v>3.5</v>
      </c>
      <c r="P952" s="705"/>
      <c r="Q952" s="682">
        <v>0</v>
      </c>
      <c r="R952" s="671"/>
      <c r="S952" s="682">
        <v>0</v>
      </c>
      <c r="T952" s="706"/>
      <c r="U952" s="242">
        <v>0</v>
      </c>
    </row>
    <row r="953" spans="1:21" ht="14.4" customHeight="1" x14ac:dyDescent="0.3">
      <c r="A953" s="680">
        <v>10</v>
      </c>
      <c r="B953" s="671" t="s">
        <v>551</v>
      </c>
      <c r="C953" s="671">
        <v>89301106</v>
      </c>
      <c r="D953" s="703" t="s">
        <v>4589</v>
      </c>
      <c r="E953" s="704" t="s">
        <v>2565</v>
      </c>
      <c r="F953" s="671" t="s">
        <v>2515</v>
      </c>
      <c r="G953" s="671" t="s">
        <v>2945</v>
      </c>
      <c r="H953" s="671" t="s">
        <v>550</v>
      </c>
      <c r="I953" s="671" t="s">
        <v>3630</v>
      </c>
      <c r="J953" s="671" t="s">
        <v>3631</v>
      </c>
      <c r="K953" s="671" t="s">
        <v>3632</v>
      </c>
      <c r="L953" s="705">
        <v>144.01</v>
      </c>
      <c r="M953" s="705">
        <v>1440.1</v>
      </c>
      <c r="N953" s="671">
        <v>10</v>
      </c>
      <c r="O953" s="706">
        <v>1.5</v>
      </c>
      <c r="P953" s="705">
        <v>576.04</v>
      </c>
      <c r="Q953" s="682">
        <v>0.4</v>
      </c>
      <c r="R953" s="671">
        <v>4</v>
      </c>
      <c r="S953" s="682">
        <v>0.4</v>
      </c>
      <c r="T953" s="706">
        <v>0.5</v>
      </c>
      <c r="U953" s="242">
        <v>0.33333333333333331</v>
      </c>
    </row>
    <row r="954" spans="1:21" ht="14.4" customHeight="1" x14ac:dyDescent="0.3">
      <c r="A954" s="680">
        <v>10</v>
      </c>
      <c r="B954" s="671" t="s">
        <v>551</v>
      </c>
      <c r="C954" s="671">
        <v>89301106</v>
      </c>
      <c r="D954" s="703" t="s">
        <v>4589</v>
      </c>
      <c r="E954" s="704" t="s">
        <v>2565</v>
      </c>
      <c r="F954" s="671" t="s">
        <v>2515</v>
      </c>
      <c r="G954" s="671" t="s">
        <v>2945</v>
      </c>
      <c r="H954" s="671" t="s">
        <v>550</v>
      </c>
      <c r="I954" s="671" t="s">
        <v>3633</v>
      </c>
      <c r="J954" s="671" t="s">
        <v>3631</v>
      </c>
      <c r="K954" s="671" t="s">
        <v>3634</v>
      </c>
      <c r="L954" s="705">
        <v>288.01</v>
      </c>
      <c r="M954" s="705">
        <v>576.02</v>
      </c>
      <c r="N954" s="671">
        <v>2</v>
      </c>
      <c r="O954" s="706">
        <v>1.5</v>
      </c>
      <c r="P954" s="705"/>
      <c r="Q954" s="682">
        <v>0</v>
      </c>
      <c r="R954" s="671"/>
      <c r="S954" s="682">
        <v>0</v>
      </c>
      <c r="T954" s="706"/>
      <c r="U954" s="242">
        <v>0</v>
      </c>
    </row>
    <row r="955" spans="1:21" ht="14.4" customHeight="1" x14ac:dyDescent="0.3">
      <c r="A955" s="680">
        <v>10</v>
      </c>
      <c r="B955" s="671" t="s">
        <v>551</v>
      </c>
      <c r="C955" s="671">
        <v>89301106</v>
      </c>
      <c r="D955" s="703" t="s">
        <v>4589</v>
      </c>
      <c r="E955" s="704" t="s">
        <v>2565</v>
      </c>
      <c r="F955" s="671" t="s">
        <v>2515</v>
      </c>
      <c r="G955" s="671" t="s">
        <v>2945</v>
      </c>
      <c r="H955" s="671" t="s">
        <v>550</v>
      </c>
      <c r="I955" s="671" t="s">
        <v>3799</v>
      </c>
      <c r="J955" s="671" t="s">
        <v>3800</v>
      </c>
      <c r="K955" s="671" t="s">
        <v>3801</v>
      </c>
      <c r="L955" s="705">
        <v>213.61</v>
      </c>
      <c r="M955" s="705">
        <v>854.44</v>
      </c>
      <c r="N955" s="671">
        <v>4</v>
      </c>
      <c r="O955" s="706">
        <v>0.5</v>
      </c>
      <c r="P955" s="705"/>
      <c r="Q955" s="682">
        <v>0</v>
      </c>
      <c r="R955" s="671"/>
      <c r="S955" s="682">
        <v>0</v>
      </c>
      <c r="T955" s="706"/>
      <c r="U955" s="242">
        <v>0</v>
      </c>
    </row>
    <row r="956" spans="1:21" ht="14.4" customHeight="1" x14ac:dyDescent="0.3">
      <c r="A956" s="680">
        <v>10</v>
      </c>
      <c r="B956" s="671" t="s">
        <v>551</v>
      </c>
      <c r="C956" s="671">
        <v>89301106</v>
      </c>
      <c r="D956" s="703" t="s">
        <v>4589</v>
      </c>
      <c r="E956" s="704" t="s">
        <v>2565</v>
      </c>
      <c r="F956" s="671" t="s">
        <v>2515</v>
      </c>
      <c r="G956" s="671" t="s">
        <v>2945</v>
      </c>
      <c r="H956" s="671" t="s">
        <v>550</v>
      </c>
      <c r="I956" s="671" t="s">
        <v>3635</v>
      </c>
      <c r="J956" s="671" t="s">
        <v>3636</v>
      </c>
      <c r="K956" s="671" t="s">
        <v>3637</v>
      </c>
      <c r="L956" s="705">
        <v>108.05</v>
      </c>
      <c r="M956" s="705">
        <v>3889.8</v>
      </c>
      <c r="N956" s="671">
        <v>36</v>
      </c>
      <c r="O956" s="706">
        <v>5.5</v>
      </c>
      <c r="P956" s="705">
        <v>864.4</v>
      </c>
      <c r="Q956" s="682">
        <v>0.22222222222222221</v>
      </c>
      <c r="R956" s="671">
        <v>8</v>
      </c>
      <c r="S956" s="682">
        <v>0.22222222222222221</v>
      </c>
      <c r="T956" s="706">
        <v>1.5</v>
      </c>
      <c r="U956" s="242">
        <v>0.27272727272727271</v>
      </c>
    </row>
    <row r="957" spans="1:21" ht="14.4" customHeight="1" x14ac:dyDescent="0.3">
      <c r="A957" s="680">
        <v>10</v>
      </c>
      <c r="B957" s="671" t="s">
        <v>551</v>
      </c>
      <c r="C957" s="671">
        <v>89301106</v>
      </c>
      <c r="D957" s="703" t="s">
        <v>4589</v>
      </c>
      <c r="E957" s="704" t="s">
        <v>2565</v>
      </c>
      <c r="F957" s="671" t="s">
        <v>2515</v>
      </c>
      <c r="G957" s="671" t="s">
        <v>2947</v>
      </c>
      <c r="H957" s="671" t="s">
        <v>817</v>
      </c>
      <c r="I957" s="671" t="s">
        <v>3802</v>
      </c>
      <c r="J957" s="671" t="s">
        <v>3803</v>
      </c>
      <c r="K957" s="671" t="s">
        <v>3804</v>
      </c>
      <c r="L957" s="705">
        <v>175.19</v>
      </c>
      <c r="M957" s="705">
        <v>175.19</v>
      </c>
      <c r="N957" s="671">
        <v>1</v>
      </c>
      <c r="O957" s="706">
        <v>0.5</v>
      </c>
      <c r="P957" s="705"/>
      <c r="Q957" s="682">
        <v>0</v>
      </c>
      <c r="R957" s="671"/>
      <c r="S957" s="682">
        <v>0</v>
      </c>
      <c r="T957" s="706"/>
      <c r="U957" s="242">
        <v>0</v>
      </c>
    </row>
    <row r="958" spans="1:21" ht="14.4" customHeight="1" x14ac:dyDescent="0.3">
      <c r="A958" s="680">
        <v>10</v>
      </c>
      <c r="B958" s="671" t="s">
        <v>551</v>
      </c>
      <c r="C958" s="671">
        <v>89301106</v>
      </c>
      <c r="D958" s="703" t="s">
        <v>4589</v>
      </c>
      <c r="E958" s="704" t="s">
        <v>2565</v>
      </c>
      <c r="F958" s="671" t="s">
        <v>2515</v>
      </c>
      <c r="G958" s="671" t="s">
        <v>2947</v>
      </c>
      <c r="H958" s="671" t="s">
        <v>817</v>
      </c>
      <c r="I958" s="671" t="s">
        <v>2327</v>
      </c>
      <c r="J958" s="671" t="s">
        <v>2428</v>
      </c>
      <c r="K958" s="671" t="s">
        <v>2489</v>
      </c>
      <c r="L958" s="705">
        <v>41.3</v>
      </c>
      <c r="M958" s="705">
        <v>41.3</v>
      </c>
      <c r="N958" s="671">
        <v>1</v>
      </c>
      <c r="O958" s="706">
        <v>1</v>
      </c>
      <c r="P958" s="705"/>
      <c r="Q958" s="682">
        <v>0</v>
      </c>
      <c r="R958" s="671"/>
      <c r="S958" s="682">
        <v>0</v>
      </c>
      <c r="T958" s="706"/>
      <c r="U958" s="242">
        <v>0</v>
      </c>
    </row>
    <row r="959" spans="1:21" ht="14.4" customHeight="1" x14ac:dyDescent="0.3">
      <c r="A959" s="680">
        <v>10</v>
      </c>
      <c r="B959" s="671" t="s">
        <v>551</v>
      </c>
      <c r="C959" s="671">
        <v>89301106</v>
      </c>
      <c r="D959" s="703" t="s">
        <v>4589</v>
      </c>
      <c r="E959" s="704" t="s">
        <v>2565</v>
      </c>
      <c r="F959" s="671" t="s">
        <v>2515</v>
      </c>
      <c r="G959" s="671" t="s">
        <v>2947</v>
      </c>
      <c r="H959" s="671" t="s">
        <v>817</v>
      </c>
      <c r="I959" s="671" t="s">
        <v>942</v>
      </c>
      <c r="J959" s="671" t="s">
        <v>2428</v>
      </c>
      <c r="K959" s="671" t="s">
        <v>1360</v>
      </c>
      <c r="L959" s="705">
        <v>68.83</v>
      </c>
      <c r="M959" s="705">
        <v>137.66</v>
      </c>
      <c r="N959" s="671">
        <v>2</v>
      </c>
      <c r="O959" s="706">
        <v>2</v>
      </c>
      <c r="P959" s="705">
        <v>137.66</v>
      </c>
      <c r="Q959" s="682">
        <v>1</v>
      </c>
      <c r="R959" s="671">
        <v>2</v>
      </c>
      <c r="S959" s="682">
        <v>1</v>
      </c>
      <c r="T959" s="706">
        <v>2</v>
      </c>
      <c r="U959" s="242">
        <v>1</v>
      </c>
    </row>
    <row r="960" spans="1:21" ht="14.4" customHeight="1" x14ac:dyDescent="0.3">
      <c r="A960" s="680">
        <v>10</v>
      </c>
      <c r="B960" s="671" t="s">
        <v>551</v>
      </c>
      <c r="C960" s="671">
        <v>89301106</v>
      </c>
      <c r="D960" s="703" t="s">
        <v>4589</v>
      </c>
      <c r="E960" s="704" t="s">
        <v>2565</v>
      </c>
      <c r="F960" s="671" t="s">
        <v>2515</v>
      </c>
      <c r="G960" s="671" t="s">
        <v>3641</v>
      </c>
      <c r="H960" s="671" t="s">
        <v>550</v>
      </c>
      <c r="I960" s="671" t="s">
        <v>3805</v>
      </c>
      <c r="J960" s="671" t="s">
        <v>3806</v>
      </c>
      <c r="K960" s="671" t="s">
        <v>3807</v>
      </c>
      <c r="L960" s="705">
        <v>0</v>
      </c>
      <c r="M960" s="705">
        <v>0</v>
      </c>
      <c r="N960" s="671">
        <v>3</v>
      </c>
      <c r="O960" s="706">
        <v>1</v>
      </c>
      <c r="P960" s="705"/>
      <c r="Q960" s="682"/>
      <c r="R960" s="671"/>
      <c r="S960" s="682">
        <v>0</v>
      </c>
      <c r="T960" s="706"/>
      <c r="U960" s="242">
        <v>0</v>
      </c>
    </row>
    <row r="961" spans="1:21" ht="14.4" customHeight="1" x14ac:dyDescent="0.3">
      <c r="A961" s="680">
        <v>10</v>
      </c>
      <c r="B961" s="671" t="s">
        <v>551</v>
      </c>
      <c r="C961" s="671">
        <v>89301106</v>
      </c>
      <c r="D961" s="703" t="s">
        <v>4589</v>
      </c>
      <c r="E961" s="704" t="s">
        <v>2565</v>
      </c>
      <c r="F961" s="671" t="s">
        <v>2515</v>
      </c>
      <c r="G961" s="671" t="s">
        <v>3641</v>
      </c>
      <c r="H961" s="671" t="s">
        <v>550</v>
      </c>
      <c r="I961" s="671" t="s">
        <v>2186</v>
      </c>
      <c r="J961" s="671" t="s">
        <v>3645</v>
      </c>
      <c r="K961" s="671" t="s">
        <v>2443</v>
      </c>
      <c r="L961" s="705">
        <v>16.5</v>
      </c>
      <c r="M961" s="705">
        <v>181.5</v>
      </c>
      <c r="N961" s="671">
        <v>11</v>
      </c>
      <c r="O961" s="706">
        <v>2</v>
      </c>
      <c r="P961" s="705">
        <v>82.5</v>
      </c>
      <c r="Q961" s="682">
        <v>0.45454545454545453</v>
      </c>
      <c r="R961" s="671">
        <v>5</v>
      </c>
      <c r="S961" s="682">
        <v>0.45454545454545453</v>
      </c>
      <c r="T961" s="706">
        <v>1</v>
      </c>
      <c r="U961" s="242">
        <v>0.5</v>
      </c>
    </row>
    <row r="962" spans="1:21" ht="14.4" customHeight="1" x14ac:dyDescent="0.3">
      <c r="A962" s="680">
        <v>10</v>
      </c>
      <c r="B962" s="671" t="s">
        <v>551</v>
      </c>
      <c r="C962" s="671">
        <v>89301106</v>
      </c>
      <c r="D962" s="703" t="s">
        <v>4589</v>
      </c>
      <c r="E962" s="704" t="s">
        <v>2565</v>
      </c>
      <c r="F962" s="671" t="s">
        <v>2515</v>
      </c>
      <c r="G962" s="671" t="s">
        <v>2891</v>
      </c>
      <c r="H962" s="671" t="s">
        <v>550</v>
      </c>
      <c r="I962" s="671" t="s">
        <v>3003</v>
      </c>
      <c r="J962" s="671" t="s">
        <v>2893</v>
      </c>
      <c r="K962" s="671" t="s">
        <v>3004</v>
      </c>
      <c r="L962" s="705">
        <v>709.97</v>
      </c>
      <c r="M962" s="705">
        <v>709.97</v>
      </c>
      <c r="N962" s="671">
        <v>1</v>
      </c>
      <c r="O962" s="706">
        <v>0.5</v>
      </c>
      <c r="P962" s="705">
        <v>709.97</v>
      </c>
      <c r="Q962" s="682">
        <v>1</v>
      </c>
      <c r="R962" s="671">
        <v>1</v>
      </c>
      <c r="S962" s="682">
        <v>1</v>
      </c>
      <c r="T962" s="706">
        <v>0.5</v>
      </c>
      <c r="U962" s="242">
        <v>1</v>
      </c>
    </row>
    <row r="963" spans="1:21" ht="14.4" customHeight="1" x14ac:dyDescent="0.3">
      <c r="A963" s="680">
        <v>10</v>
      </c>
      <c r="B963" s="671" t="s">
        <v>551</v>
      </c>
      <c r="C963" s="671">
        <v>89301106</v>
      </c>
      <c r="D963" s="703" t="s">
        <v>4589</v>
      </c>
      <c r="E963" s="704" t="s">
        <v>2565</v>
      </c>
      <c r="F963" s="671" t="s">
        <v>2515</v>
      </c>
      <c r="G963" s="671" t="s">
        <v>3046</v>
      </c>
      <c r="H963" s="671" t="s">
        <v>550</v>
      </c>
      <c r="I963" s="671" t="s">
        <v>3047</v>
      </c>
      <c r="J963" s="671" t="s">
        <v>3048</v>
      </c>
      <c r="K963" s="671" t="s">
        <v>3049</v>
      </c>
      <c r="L963" s="705">
        <v>0</v>
      </c>
      <c r="M963" s="705">
        <v>0</v>
      </c>
      <c r="N963" s="671">
        <v>8</v>
      </c>
      <c r="O963" s="706">
        <v>2.5</v>
      </c>
      <c r="P963" s="705">
        <v>0</v>
      </c>
      <c r="Q963" s="682"/>
      <c r="R963" s="671">
        <v>4</v>
      </c>
      <c r="S963" s="682">
        <v>0.5</v>
      </c>
      <c r="T963" s="706">
        <v>1</v>
      </c>
      <c r="U963" s="242">
        <v>0.4</v>
      </c>
    </row>
    <row r="964" spans="1:21" ht="14.4" customHeight="1" x14ac:dyDescent="0.3">
      <c r="A964" s="680">
        <v>10</v>
      </c>
      <c r="B964" s="671" t="s">
        <v>551</v>
      </c>
      <c r="C964" s="671">
        <v>89301106</v>
      </c>
      <c r="D964" s="703" t="s">
        <v>4589</v>
      </c>
      <c r="E964" s="704" t="s">
        <v>2565</v>
      </c>
      <c r="F964" s="671" t="s">
        <v>2515</v>
      </c>
      <c r="G964" s="671" t="s">
        <v>3046</v>
      </c>
      <c r="H964" s="671" t="s">
        <v>550</v>
      </c>
      <c r="I964" s="671" t="s">
        <v>3808</v>
      </c>
      <c r="J964" s="671" t="s">
        <v>3514</v>
      </c>
      <c r="K964" s="671" t="s">
        <v>3809</v>
      </c>
      <c r="L964" s="705">
        <v>0</v>
      </c>
      <c r="M964" s="705">
        <v>0</v>
      </c>
      <c r="N964" s="671">
        <v>6</v>
      </c>
      <c r="O964" s="706">
        <v>1</v>
      </c>
      <c r="P964" s="705">
        <v>0</v>
      </c>
      <c r="Q964" s="682"/>
      <c r="R964" s="671">
        <v>2</v>
      </c>
      <c r="S964" s="682">
        <v>0.33333333333333331</v>
      </c>
      <c r="T964" s="706">
        <v>0.5</v>
      </c>
      <c r="U964" s="242">
        <v>0.5</v>
      </c>
    </row>
    <row r="965" spans="1:21" ht="14.4" customHeight="1" x14ac:dyDescent="0.3">
      <c r="A965" s="680">
        <v>10</v>
      </c>
      <c r="B965" s="671" t="s">
        <v>551</v>
      </c>
      <c r="C965" s="671">
        <v>89301106</v>
      </c>
      <c r="D965" s="703" t="s">
        <v>4589</v>
      </c>
      <c r="E965" s="704" t="s">
        <v>2565</v>
      </c>
      <c r="F965" s="671" t="s">
        <v>2515</v>
      </c>
      <c r="G965" s="671" t="s">
        <v>3046</v>
      </c>
      <c r="H965" s="671" t="s">
        <v>550</v>
      </c>
      <c r="I965" s="671" t="s">
        <v>3510</v>
      </c>
      <c r="J965" s="671" t="s">
        <v>3511</v>
      </c>
      <c r="K965" s="671" t="s">
        <v>3512</v>
      </c>
      <c r="L965" s="705">
        <v>0</v>
      </c>
      <c r="M965" s="705">
        <v>0</v>
      </c>
      <c r="N965" s="671">
        <v>2</v>
      </c>
      <c r="O965" s="706">
        <v>0.5</v>
      </c>
      <c r="P965" s="705"/>
      <c r="Q965" s="682"/>
      <c r="R965" s="671"/>
      <c r="S965" s="682">
        <v>0</v>
      </c>
      <c r="T965" s="706"/>
      <c r="U965" s="242">
        <v>0</v>
      </c>
    </row>
    <row r="966" spans="1:21" ht="14.4" customHeight="1" x14ac:dyDescent="0.3">
      <c r="A966" s="680">
        <v>10</v>
      </c>
      <c r="B966" s="671" t="s">
        <v>551</v>
      </c>
      <c r="C966" s="671">
        <v>89301106</v>
      </c>
      <c r="D966" s="703" t="s">
        <v>4589</v>
      </c>
      <c r="E966" s="704" t="s">
        <v>2565</v>
      </c>
      <c r="F966" s="671" t="s">
        <v>2515</v>
      </c>
      <c r="G966" s="671" t="s">
        <v>3046</v>
      </c>
      <c r="H966" s="671" t="s">
        <v>817</v>
      </c>
      <c r="I966" s="671" t="s">
        <v>3650</v>
      </c>
      <c r="J966" s="671" t="s">
        <v>3651</v>
      </c>
      <c r="K966" s="671" t="s">
        <v>2956</v>
      </c>
      <c r="L966" s="705">
        <v>465.7</v>
      </c>
      <c r="M966" s="705">
        <v>7916.8999999999987</v>
      </c>
      <c r="N966" s="671">
        <v>17</v>
      </c>
      <c r="O966" s="706">
        <v>11.5</v>
      </c>
      <c r="P966" s="705">
        <v>3725.5999999999995</v>
      </c>
      <c r="Q966" s="682">
        <v>0.47058823529411764</v>
      </c>
      <c r="R966" s="671">
        <v>8</v>
      </c>
      <c r="S966" s="682">
        <v>0.47058823529411764</v>
      </c>
      <c r="T966" s="706">
        <v>6.5</v>
      </c>
      <c r="U966" s="242">
        <v>0.56521739130434778</v>
      </c>
    </row>
    <row r="967" spans="1:21" ht="14.4" customHeight="1" x14ac:dyDescent="0.3">
      <c r="A967" s="680">
        <v>10</v>
      </c>
      <c r="B967" s="671" t="s">
        <v>551</v>
      </c>
      <c r="C967" s="671">
        <v>89301106</v>
      </c>
      <c r="D967" s="703" t="s">
        <v>4589</v>
      </c>
      <c r="E967" s="704" t="s">
        <v>2565</v>
      </c>
      <c r="F967" s="671" t="s">
        <v>2515</v>
      </c>
      <c r="G967" s="671" t="s">
        <v>3046</v>
      </c>
      <c r="H967" s="671" t="s">
        <v>550</v>
      </c>
      <c r="I967" s="671" t="s">
        <v>3457</v>
      </c>
      <c r="J967" s="671" t="s">
        <v>3048</v>
      </c>
      <c r="K967" s="671" t="s">
        <v>3458</v>
      </c>
      <c r="L967" s="705">
        <v>141.34</v>
      </c>
      <c r="M967" s="705">
        <v>1978.76</v>
      </c>
      <c r="N967" s="671">
        <v>14</v>
      </c>
      <c r="O967" s="706">
        <v>3.5</v>
      </c>
      <c r="P967" s="705">
        <v>1130.72</v>
      </c>
      <c r="Q967" s="682">
        <v>0.5714285714285714</v>
      </c>
      <c r="R967" s="671">
        <v>8</v>
      </c>
      <c r="S967" s="682">
        <v>0.5714285714285714</v>
      </c>
      <c r="T967" s="706">
        <v>1.5</v>
      </c>
      <c r="U967" s="242">
        <v>0.42857142857142855</v>
      </c>
    </row>
    <row r="968" spans="1:21" ht="14.4" customHeight="1" x14ac:dyDescent="0.3">
      <c r="A968" s="680">
        <v>10</v>
      </c>
      <c r="B968" s="671" t="s">
        <v>551</v>
      </c>
      <c r="C968" s="671">
        <v>89301106</v>
      </c>
      <c r="D968" s="703" t="s">
        <v>4589</v>
      </c>
      <c r="E968" s="704" t="s">
        <v>2565</v>
      </c>
      <c r="F968" s="671" t="s">
        <v>2515</v>
      </c>
      <c r="G968" s="671" t="s">
        <v>3046</v>
      </c>
      <c r="H968" s="671" t="s">
        <v>550</v>
      </c>
      <c r="I968" s="671" t="s">
        <v>3513</v>
      </c>
      <c r="J968" s="671" t="s">
        <v>3514</v>
      </c>
      <c r="K968" s="671" t="s">
        <v>3515</v>
      </c>
      <c r="L968" s="705">
        <v>188.38</v>
      </c>
      <c r="M968" s="705">
        <v>4521.1200000000008</v>
      </c>
      <c r="N968" s="671">
        <v>24</v>
      </c>
      <c r="O968" s="706">
        <v>7.5</v>
      </c>
      <c r="P968" s="705">
        <v>753.52</v>
      </c>
      <c r="Q968" s="682">
        <v>0.16666666666666663</v>
      </c>
      <c r="R968" s="671">
        <v>4</v>
      </c>
      <c r="S968" s="682">
        <v>0.16666666666666666</v>
      </c>
      <c r="T968" s="706">
        <v>1</v>
      </c>
      <c r="U968" s="242">
        <v>0.13333333333333333</v>
      </c>
    </row>
    <row r="969" spans="1:21" ht="14.4" customHeight="1" x14ac:dyDescent="0.3">
      <c r="A969" s="680">
        <v>10</v>
      </c>
      <c r="B969" s="671" t="s">
        <v>551</v>
      </c>
      <c r="C969" s="671">
        <v>89301106</v>
      </c>
      <c r="D969" s="703" t="s">
        <v>4589</v>
      </c>
      <c r="E969" s="704" t="s">
        <v>2565</v>
      </c>
      <c r="F969" s="671" t="s">
        <v>2515</v>
      </c>
      <c r="G969" s="671" t="s">
        <v>3046</v>
      </c>
      <c r="H969" s="671" t="s">
        <v>550</v>
      </c>
      <c r="I969" s="671" t="s">
        <v>3810</v>
      </c>
      <c r="J969" s="671" t="s">
        <v>3511</v>
      </c>
      <c r="K969" s="671" t="s">
        <v>3811</v>
      </c>
      <c r="L969" s="705">
        <v>232.85</v>
      </c>
      <c r="M969" s="705">
        <v>2328.5</v>
      </c>
      <c r="N969" s="671">
        <v>10</v>
      </c>
      <c r="O969" s="706">
        <v>3.5</v>
      </c>
      <c r="P969" s="705">
        <v>931.4</v>
      </c>
      <c r="Q969" s="682">
        <v>0.39999999999999997</v>
      </c>
      <c r="R969" s="671">
        <v>4</v>
      </c>
      <c r="S969" s="682">
        <v>0.4</v>
      </c>
      <c r="T969" s="706">
        <v>0.5</v>
      </c>
      <c r="U969" s="242">
        <v>0.14285714285714285</v>
      </c>
    </row>
    <row r="970" spans="1:21" ht="14.4" customHeight="1" x14ac:dyDescent="0.3">
      <c r="A970" s="680">
        <v>10</v>
      </c>
      <c r="B970" s="671" t="s">
        <v>551</v>
      </c>
      <c r="C970" s="671">
        <v>89301106</v>
      </c>
      <c r="D970" s="703" t="s">
        <v>4589</v>
      </c>
      <c r="E970" s="704" t="s">
        <v>2565</v>
      </c>
      <c r="F970" s="671" t="s">
        <v>2515</v>
      </c>
      <c r="G970" s="671" t="s">
        <v>3046</v>
      </c>
      <c r="H970" s="671" t="s">
        <v>817</v>
      </c>
      <c r="I970" s="671" t="s">
        <v>3112</v>
      </c>
      <c r="J970" s="671" t="s">
        <v>2288</v>
      </c>
      <c r="K970" s="671" t="s">
        <v>3113</v>
      </c>
      <c r="L970" s="705">
        <v>80.47</v>
      </c>
      <c r="M970" s="705">
        <v>2172.69</v>
      </c>
      <c r="N970" s="671">
        <v>27</v>
      </c>
      <c r="O970" s="706">
        <v>6.5</v>
      </c>
      <c r="P970" s="705">
        <v>241.41</v>
      </c>
      <c r="Q970" s="682">
        <v>0.1111111111111111</v>
      </c>
      <c r="R970" s="671">
        <v>3</v>
      </c>
      <c r="S970" s="682">
        <v>0.1111111111111111</v>
      </c>
      <c r="T970" s="706">
        <v>0.5</v>
      </c>
      <c r="U970" s="242">
        <v>7.6923076923076927E-2</v>
      </c>
    </row>
    <row r="971" spans="1:21" ht="14.4" customHeight="1" x14ac:dyDescent="0.3">
      <c r="A971" s="680">
        <v>10</v>
      </c>
      <c r="B971" s="671" t="s">
        <v>551</v>
      </c>
      <c r="C971" s="671">
        <v>89301106</v>
      </c>
      <c r="D971" s="703" t="s">
        <v>4589</v>
      </c>
      <c r="E971" s="704" t="s">
        <v>2565</v>
      </c>
      <c r="F971" s="671" t="s">
        <v>2515</v>
      </c>
      <c r="G971" s="671" t="s">
        <v>3046</v>
      </c>
      <c r="H971" s="671" t="s">
        <v>550</v>
      </c>
      <c r="I971" s="671" t="s">
        <v>3656</v>
      </c>
      <c r="J971" s="671" t="s">
        <v>3657</v>
      </c>
      <c r="K971" s="671" t="s">
        <v>2297</v>
      </c>
      <c r="L971" s="705">
        <v>46.57</v>
      </c>
      <c r="M971" s="705">
        <v>186.28</v>
      </c>
      <c r="N971" s="671">
        <v>4</v>
      </c>
      <c r="O971" s="706">
        <v>2</v>
      </c>
      <c r="P971" s="705">
        <v>46.57</v>
      </c>
      <c r="Q971" s="682">
        <v>0.25</v>
      </c>
      <c r="R971" s="671">
        <v>1</v>
      </c>
      <c r="S971" s="682">
        <v>0.25</v>
      </c>
      <c r="T971" s="706">
        <v>1</v>
      </c>
      <c r="U971" s="242">
        <v>0.5</v>
      </c>
    </row>
    <row r="972" spans="1:21" ht="14.4" customHeight="1" x14ac:dyDescent="0.3">
      <c r="A972" s="680">
        <v>10</v>
      </c>
      <c r="B972" s="671" t="s">
        <v>551</v>
      </c>
      <c r="C972" s="671">
        <v>89301106</v>
      </c>
      <c r="D972" s="703" t="s">
        <v>4589</v>
      </c>
      <c r="E972" s="704" t="s">
        <v>2565</v>
      </c>
      <c r="F972" s="671" t="s">
        <v>2515</v>
      </c>
      <c r="G972" s="671" t="s">
        <v>3046</v>
      </c>
      <c r="H972" s="671" t="s">
        <v>817</v>
      </c>
      <c r="I972" s="671" t="s">
        <v>2279</v>
      </c>
      <c r="J972" s="671" t="s">
        <v>2510</v>
      </c>
      <c r="K972" s="671" t="s">
        <v>2511</v>
      </c>
      <c r="L972" s="705">
        <v>376.75</v>
      </c>
      <c r="M972" s="705">
        <v>3014</v>
      </c>
      <c r="N972" s="671">
        <v>8</v>
      </c>
      <c r="O972" s="706">
        <v>7.5</v>
      </c>
      <c r="P972" s="705">
        <v>1507</v>
      </c>
      <c r="Q972" s="682">
        <v>0.5</v>
      </c>
      <c r="R972" s="671">
        <v>4</v>
      </c>
      <c r="S972" s="682">
        <v>0.5</v>
      </c>
      <c r="T972" s="706">
        <v>4</v>
      </c>
      <c r="U972" s="242">
        <v>0.53333333333333333</v>
      </c>
    </row>
    <row r="973" spans="1:21" ht="14.4" customHeight="1" x14ac:dyDescent="0.3">
      <c r="A973" s="680">
        <v>10</v>
      </c>
      <c r="B973" s="671" t="s">
        <v>551</v>
      </c>
      <c r="C973" s="671">
        <v>89301106</v>
      </c>
      <c r="D973" s="703" t="s">
        <v>4589</v>
      </c>
      <c r="E973" s="704" t="s">
        <v>2565</v>
      </c>
      <c r="F973" s="671" t="s">
        <v>2515</v>
      </c>
      <c r="G973" s="671" t="s">
        <v>3046</v>
      </c>
      <c r="H973" s="671" t="s">
        <v>550</v>
      </c>
      <c r="I973" s="671" t="s">
        <v>3812</v>
      </c>
      <c r="J973" s="671" t="s">
        <v>3813</v>
      </c>
      <c r="K973" s="671" t="s">
        <v>3814</v>
      </c>
      <c r="L973" s="705">
        <v>0</v>
      </c>
      <c r="M973" s="705">
        <v>0</v>
      </c>
      <c r="N973" s="671">
        <v>3</v>
      </c>
      <c r="O973" s="706">
        <v>1</v>
      </c>
      <c r="P973" s="705">
        <v>0</v>
      </c>
      <c r="Q973" s="682"/>
      <c r="R973" s="671">
        <v>3</v>
      </c>
      <c r="S973" s="682">
        <v>1</v>
      </c>
      <c r="T973" s="706">
        <v>1</v>
      </c>
      <c r="U973" s="242">
        <v>1</v>
      </c>
    </row>
    <row r="974" spans="1:21" ht="14.4" customHeight="1" x14ac:dyDescent="0.3">
      <c r="A974" s="680">
        <v>10</v>
      </c>
      <c r="B974" s="671" t="s">
        <v>551</v>
      </c>
      <c r="C974" s="671">
        <v>89301106</v>
      </c>
      <c r="D974" s="703" t="s">
        <v>4589</v>
      </c>
      <c r="E974" s="704" t="s">
        <v>2565</v>
      </c>
      <c r="F974" s="671" t="s">
        <v>2515</v>
      </c>
      <c r="G974" s="671" t="s">
        <v>3660</v>
      </c>
      <c r="H974" s="671" t="s">
        <v>550</v>
      </c>
      <c r="I974" s="671" t="s">
        <v>3815</v>
      </c>
      <c r="J974" s="671" t="s">
        <v>3816</v>
      </c>
      <c r="K974" s="671" t="s">
        <v>3817</v>
      </c>
      <c r="L974" s="705">
        <v>2141.7600000000002</v>
      </c>
      <c r="M974" s="705">
        <v>4283.5200000000004</v>
      </c>
      <c r="N974" s="671">
        <v>2</v>
      </c>
      <c r="O974" s="706">
        <v>1</v>
      </c>
      <c r="P974" s="705">
        <v>4283.5200000000004</v>
      </c>
      <c r="Q974" s="682">
        <v>1</v>
      </c>
      <c r="R974" s="671">
        <v>2</v>
      </c>
      <c r="S974" s="682">
        <v>1</v>
      </c>
      <c r="T974" s="706">
        <v>1</v>
      </c>
      <c r="U974" s="242">
        <v>1</v>
      </c>
    </row>
    <row r="975" spans="1:21" ht="14.4" customHeight="1" x14ac:dyDescent="0.3">
      <c r="A975" s="680">
        <v>10</v>
      </c>
      <c r="B975" s="671" t="s">
        <v>551</v>
      </c>
      <c r="C975" s="671">
        <v>89301106</v>
      </c>
      <c r="D975" s="703" t="s">
        <v>4589</v>
      </c>
      <c r="E975" s="704" t="s">
        <v>2565</v>
      </c>
      <c r="F975" s="671" t="s">
        <v>2515</v>
      </c>
      <c r="G975" s="671" t="s">
        <v>3409</v>
      </c>
      <c r="H975" s="671" t="s">
        <v>817</v>
      </c>
      <c r="I975" s="671" t="s">
        <v>3664</v>
      </c>
      <c r="J975" s="671" t="s">
        <v>3665</v>
      </c>
      <c r="K975" s="671" t="s">
        <v>3666</v>
      </c>
      <c r="L975" s="705">
        <v>566.66999999999996</v>
      </c>
      <c r="M975" s="705">
        <v>5100.0299999999988</v>
      </c>
      <c r="N975" s="671">
        <v>9</v>
      </c>
      <c r="O975" s="706">
        <v>2</v>
      </c>
      <c r="P975" s="705"/>
      <c r="Q975" s="682">
        <v>0</v>
      </c>
      <c r="R975" s="671"/>
      <c r="S975" s="682">
        <v>0</v>
      </c>
      <c r="T975" s="706"/>
      <c r="U975" s="242">
        <v>0</v>
      </c>
    </row>
    <row r="976" spans="1:21" ht="14.4" customHeight="1" x14ac:dyDescent="0.3">
      <c r="A976" s="680">
        <v>10</v>
      </c>
      <c r="B976" s="671" t="s">
        <v>551</v>
      </c>
      <c r="C976" s="671">
        <v>89301106</v>
      </c>
      <c r="D976" s="703" t="s">
        <v>4589</v>
      </c>
      <c r="E976" s="704" t="s">
        <v>2565</v>
      </c>
      <c r="F976" s="671" t="s">
        <v>2515</v>
      </c>
      <c r="G976" s="671" t="s">
        <v>3409</v>
      </c>
      <c r="H976" s="671" t="s">
        <v>817</v>
      </c>
      <c r="I976" s="671" t="s">
        <v>3667</v>
      </c>
      <c r="J976" s="671" t="s">
        <v>3668</v>
      </c>
      <c r="K976" s="671" t="s">
        <v>3669</v>
      </c>
      <c r="L976" s="705">
        <v>18.22</v>
      </c>
      <c r="M976" s="705">
        <v>109.32</v>
      </c>
      <c r="N976" s="671">
        <v>6</v>
      </c>
      <c r="O976" s="706">
        <v>1</v>
      </c>
      <c r="P976" s="705">
        <v>109.32</v>
      </c>
      <c r="Q976" s="682">
        <v>1</v>
      </c>
      <c r="R976" s="671">
        <v>6</v>
      </c>
      <c r="S976" s="682">
        <v>1</v>
      </c>
      <c r="T976" s="706">
        <v>1</v>
      </c>
      <c r="U976" s="242">
        <v>1</v>
      </c>
    </row>
    <row r="977" spans="1:21" ht="14.4" customHeight="1" x14ac:dyDescent="0.3">
      <c r="A977" s="680">
        <v>10</v>
      </c>
      <c r="B977" s="671" t="s">
        <v>551</v>
      </c>
      <c r="C977" s="671">
        <v>89301106</v>
      </c>
      <c r="D977" s="703" t="s">
        <v>4589</v>
      </c>
      <c r="E977" s="704" t="s">
        <v>2565</v>
      </c>
      <c r="F977" s="671" t="s">
        <v>2515</v>
      </c>
      <c r="G977" s="671" t="s">
        <v>3409</v>
      </c>
      <c r="H977" s="671" t="s">
        <v>817</v>
      </c>
      <c r="I977" s="671" t="s">
        <v>3673</v>
      </c>
      <c r="J977" s="671" t="s">
        <v>3671</v>
      </c>
      <c r="K977" s="671" t="s">
        <v>3674</v>
      </c>
      <c r="L977" s="705">
        <v>91.07</v>
      </c>
      <c r="M977" s="705">
        <v>1548.19</v>
      </c>
      <c r="N977" s="671">
        <v>17</v>
      </c>
      <c r="O977" s="706">
        <v>2.5</v>
      </c>
      <c r="P977" s="705">
        <v>1366.05</v>
      </c>
      <c r="Q977" s="682">
        <v>0.88235294117647056</v>
      </c>
      <c r="R977" s="671">
        <v>15</v>
      </c>
      <c r="S977" s="682">
        <v>0.88235294117647056</v>
      </c>
      <c r="T977" s="706">
        <v>2</v>
      </c>
      <c r="U977" s="242">
        <v>0.8</v>
      </c>
    </row>
    <row r="978" spans="1:21" ht="14.4" customHeight="1" x14ac:dyDescent="0.3">
      <c r="A978" s="680">
        <v>10</v>
      </c>
      <c r="B978" s="671" t="s">
        <v>551</v>
      </c>
      <c r="C978" s="671">
        <v>89301106</v>
      </c>
      <c r="D978" s="703" t="s">
        <v>4589</v>
      </c>
      <c r="E978" s="704" t="s">
        <v>2565</v>
      </c>
      <c r="F978" s="671" t="s">
        <v>2515</v>
      </c>
      <c r="G978" s="671" t="s">
        <v>3409</v>
      </c>
      <c r="H978" s="671" t="s">
        <v>817</v>
      </c>
      <c r="I978" s="671" t="s">
        <v>3410</v>
      </c>
      <c r="J978" s="671" t="s">
        <v>3411</v>
      </c>
      <c r="K978" s="671" t="s">
        <v>3412</v>
      </c>
      <c r="L978" s="705">
        <v>182.14</v>
      </c>
      <c r="M978" s="705">
        <v>4371.3599999999997</v>
      </c>
      <c r="N978" s="671">
        <v>24</v>
      </c>
      <c r="O978" s="706">
        <v>4</v>
      </c>
      <c r="P978" s="705">
        <v>1092.8399999999999</v>
      </c>
      <c r="Q978" s="682">
        <v>0.25</v>
      </c>
      <c r="R978" s="671">
        <v>6</v>
      </c>
      <c r="S978" s="682">
        <v>0.25</v>
      </c>
      <c r="T978" s="706">
        <v>1.5</v>
      </c>
      <c r="U978" s="242">
        <v>0.375</v>
      </c>
    </row>
    <row r="979" spans="1:21" ht="14.4" customHeight="1" x14ac:dyDescent="0.3">
      <c r="A979" s="680">
        <v>10</v>
      </c>
      <c r="B979" s="671" t="s">
        <v>551</v>
      </c>
      <c r="C979" s="671">
        <v>89301106</v>
      </c>
      <c r="D979" s="703" t="s">
        <v>4589</v>
      </c>
      <c r="E979" s="704" t="s">
        <v>2565</v>
      </c>
      <c r="F979" s="671" t="s">
        <v>2515</v>
      </c>
      <c r="G979" s="671" t="s">
        <v>3017</v>
      </c>
      <c r="H979" s="671" t="s">
        <v>817</v>
      </c>
      <c r="I979" s="671" t="s">
        <v>3018</v>
      </c>
      <c r="J979" s="671" t="s">
        <v>3019</v>
      </c>
      <c r="K979" s="671" t="s">
        <v>3020</v>
      </c>
      <c r="L979" s="705">
        <v>306.04000000000002</v>
      </c>
      <c r="M979" s="705">
        <v>306.04000000000002</v>
      </c>
      <c r="N979" s="671">
        <v>1</v>
      </c>
      <c r="O979" s="706">
        <v>1</v>
      </c>
      <c r="P979" s="705">
        <v>306.04000000000002</v>
      </c>
      <c r="Q979" s="682">
        <v>1</v>
      </c>
      <c r="R979" s="671">
        <v>1</v>
      </c>
      <c r="S979" s="682">
        <v>1</v>
      </c>
      <c r="T979" s="706">
        <v>1</v>
      </c>
      <c r="U979" s="242">
        <v>1</v>
      </c>
    </row>
    <row r="980" spans="1:21" ht="14.4" customHeight="1" x14ac:dyDescent="0.3">
      <c r="A980" s="680">
        <v>10</v>
      </c>
      <c r="B980" s="671" t="s">
        <v>551</v>
      </c>
      <c r="C980" s="671">
        <v>89301106</v>
      </c>
      <c r="D980" s="703" t="s">
        <v>4589</v>
      </c>
      <c r="E980" s="704" t="s">
        <v>2565</v>
      </c>
      <c r="F980" s="671" t="s">
        <v>2515</v>
      </c>
      <c r="G980" s="671" t="s">
        <v>3017</v>
      </c>
      <c r="H980" s="671" t="s">
        <v>817</v>
      </c>
      <c r="I980" s="671" t="s">
        <v>3818</v>
      </c>
      <c r="J980" s="671" t="s">
        <v>3819</v>
      </c>
      <c r="K980" s="671" t="s">
        <v>3000</v>
      </c>
      <c r="L980" s="705">
        <v>1224.1500000000001</v>
      </c>
      <c r="M980" s="705">
        <v>3672.4500000000003</v>
      </c>
      <c r="N980" s="671">
        <v>3</v>
      </c>
      <c r="O980" s="706">
        <v>1</v>
      </c>
      <c r="P980" s="705">
        <v>3672.4500000000003</v>
      </c>
      <c r="Q980" s="682">
        <v>1</v>
      </c>
      <c r="R980" s="671">
        <v>3</v>
      </c>
      <c r="S980" s="682">
        <v>1</v>
      </c>
      <c r="T980" s="706">
        <v>1</v>
      </c>
      <c r="U980" s="242">
        <v>1</v>
      </c>
    </row>
    <row r="981" spans="1:21" ht="14.4" customHeight="1" x14ac:dyDescent="0.3">
      <c r="A981" s="680">
        <v>10</v>
      </c>
      <c r="B981" s="671" t="s">
        <v>551</v>
      </c>
      <c r="C981" s="671">
        <v>89301106</v>
      </c>
      <c r="D981" s="703" t="s">
        <v>4589</v>
      </c>
      <c r="E981" s="704" t="s">
        <v>2565</v>
      </c>
      <c r="F981" s="671" t="s">
        <v>2515</v>
      </c>
      <c r="G981" s="671" t="s">
        <v>3017</v>
      </c>
      <c r="H981" s="671" t="s">
        <v>550</v>
      </c>
      <c r="I981" s="671" t="s">
        <v>3459</v>
      </c>
      <c r="J981" s="671" t="s">
        <v>3460</v>
      </c>
      <c r="K981" s="671" t="s">
        <v>3020</v>
      </c>
      <c r="L981" s="705">
        <v>306.04000000000002</v>
      </c>
      <c r="M981" s="705">
        <v>1836.2400000000002</v>
      </c>
      <c r="N981" s="671">
        <v>6</v>
      </c>
      <c r="O981" s="706">
        <v>1</v>
      </c>
      <c r="P981" s="705">
        <v>1224.1600000000001</v>
      </c>
      <c r="Q981" s="682">
        <v>0.66666666666666663</v>
      </c>
      <c r="R981" s="671">
        <v>4</v>
      </c>
      <c r="S981" s="682">
        <v>0.66666666666666663</v>
      </c>
      <c r="T981" s="706">
        <v>0.5</v>
      </c>
      <c r="U981" s="242">
        <v>0.5</v>
      </c>
    </row>
    <row r="982" spans="1:21" ht="14.4" customHeight="1" x14ac:dyDescent="0.3">
      <c r="A982" s="680">
        <v>10</v>
      </c>
      <c r="B982" s="671" t="s">
        <v>551</v>
      </c>
      <c r="C982" s="671">
        <v>89301106</v>
      </c>
      <c r="D982" s="703" t="s">
        <v>4589</v>
      </c>
      <c r="E982" s="704" t="s">
        <v>2565</v>
      </c>
      <c r="F982" s="671" t="s">
        <v>2515</v>
      </c>
      <c r="G982" s="671" t="s">
        <v>3017</v>
      </c>
      <c r="H982" s="671" t="s">
        <v>550</v>
      </c>
      <c r="I982" s="671" t="s">
        <v>3675</v>
      </c>
      <c r="J982" s="671" t="s">
        <v>3460</v>
      </c>
      <c r="K982" s="671" t="s">
        <v>3676</v>
      </c>
      <c r="L982" s="705">
        <v>0</v>
      </c>
      <c r="M982" s="705">
        <v>0</v>
      </c>
      <c r="N982" s="671">
        <v>3</v>
      </c>
      <c r="O982" s="706">
        <v>1.5</v>
      </c>
      <c r="P982" s="705">
        <v>0</v>
      </c>
      <c r="Q982" s="682"/>
      <c r="R982" s="671">
        <v>1</v>
      </c>
      <c r="S982" s="682">
        <v>0.33333333333333331</v>
      </c>
      <c r="T982" s="706">
        <v>0.5</v>
      </c>
      <c r="U982" s="242">
        <v>0.33333333333333331</v>
      </c>
    </row>
    <row r="983" spans="1:21" ht="14.4" customHeight="1" x14ac:dyDescent="0.3">
      <c r="A983" s="680">
        <v>10</v>
      </c>
      <c r="B983" s="671" t="s">
        <v>551</v>
      </c>
      <c r="C983" s="671">
        <v>89301106</v>
      </c>
      <c r="D983" s="703" t="s">
        <v>4589</v>
      </c>
      <c r="E983" s="704" t="s">
        <v>2565</v>
      </c>
      <c r="F983" s="671" t="s">
        <v>2515</v>
      </c>
      <c r="G983" s="671" t="s">
        <v>3017</v>
      </c>
      <c r="H983" s="671" t="s">
        <v>550</v>
      </c>
      <c r="I983" s="671" t="s">
        <v>3461</v>
      </c>
      <c r="J983" s="671" t="s">
        <v>3462</v>
      </c>
      <c r="K983" s="671" t="s">
        <v>3027</v>
      </c>
      <c r="L983" s="705">
        <v>612.08000000000004</v>
      </c>
      <c r="M983" s="705">
        <v>11017.44</v>
      </c>
      <c r="N983" s="671">
        <v>18</v>
      </c>
      <c r="O983" s="706">
        <v>4</v>
      </c>
      <c r="P983" s="705">
        <v>4896.6400000000003</v>
      </c>
      <c r="Q983" s="682">
        <v>0.44444444444444448</v>
      </c>
      <c r="R983" s="671">
        <v>8</v>
      </c>
      <c r="S983" s="682">
        <v>0.44444444444444442</v>
      </c>
      <c r="T983" s="706">
        <v>1.5</v>
      </c>
      <c r="U983" s="242">
        <v>0.375</v>
      </c>
    </row>
    <row r="984" spans="1:21" ht="14.4" customHeight="1" x14ac:dyDescent="0.3">
      <c r="A984" s="680">
        <v>10</v>
      </c>
      <c r="B984" s="671" t="s">
        <v>551</v>
      </c>
      <c r="C984" s="671">
        <v>89301106</v>
      </c>
      <c r="D984" s="703" t="s">
        <v>4589</v>
      </c>
      <c r="E984" s="704" t="s">
        <v>2565</v>
      </c>
      <c r="F984" s="671" t="s">
        <v>2515</v>
      </c>
      <c r="G984" s="671" t="s">
        <v>3017</v>
      </c>
      <c r="H984" s="671" t="s">
        <v>550</v>
      </c>
      <c r="I984" s="671" t="s">
        <v>3820</v>
      </c>
      <c r="J984" s="671" t="s">
        <v>3462</v>
      </c>
      <c r="K984" s="671" t="s">
        <v>3000</v>
      </c>
      <c r="L984" s="705">
        <v>1224.1500000000001</v>
      </c>
      <c r="M984" s="705">
        <v>9793.2000000000007</v>
      </c>
      <c r="N984" s="671">
        <v>8</v>
      </c>
      <c r="O984" s="706">
        <v>3</v>
      </c>
      <c r="P984" s="705">
        <v>7344.9000000000005</v>
      </c>
      <c r="Q984" s="682">
        <v>0.75</v>
      </c>
      <c r="R984" s="671">
        <v>6</v>
      </c>
      <c r="S984" s="682">
        <v>0.75</v>
      </c>
      <c r="T984" s="706">
        <v>2</v>
      </c>
      <c r="U984" s="242">
        <v>0.66666666666666663</v>
      </c>
    </row>
    <row r="985" spans="1:21" ht="14.4" customHeight="1" x14ac:dyDescent="0.3">
      <c r="A985" s="680">
        <v>10</v>
      </c>
      <c r="B985" s="671" t="s">
        <v>551</v>
      </c>
      <c r="C985" s="671">
        <v>89301106</v>
      </c>
      <c r="D985" s="703" t="s">
        <v>4589</v>
      </c>
      <c r="E985" s="704" t="s">
        <v>2565</v>
      </c>
      <c r="F985" s="671" t="s">
        <v>2515</v>
      </c>
      <c r="G985" s="671" t="s">
        <v>3017</v>
      </c>
      <c r="H985" s="671" t="s">
        <v>550</v>
      </c>
      <c r="I985" s="671" t="s">
        <v>3677</v>
      </c>
      <c r="J985" s="671" t="s">
        <v>3678</v>
      </c>
      <c r="K985" s="671" t="s">
        <v>3679</v>
      </c>
      <c r="L985" s="705">
        <v>1224.1500000000001</v>
      </c>
      <c r="M985" s="705">
        <v>4896.6000000000004</v>
      </c>
      <c r="N985" s="671">
        <v>4</v>
      </c>
      <c r="O985" s="706">
        <v>0.5</v>
      </c>
      <c r="P985" s="705">
        <v>4896.6000000000004</v>
      </c>
      <c r="Q985" s="682">
        <v>1</v>
      </c>
      <c r="R985" s="671">
        <v>4</v>
      </c>
      <c r="S985" s="682">
        <v>1</v>
      </c>
      <c r="T985" s="706">
        <v>0.5</v>
      </c>
      <c r="U985" s="242">
        <v>1</v>
      </c>
    </row>
    <row r="986" spans="1:21" ht="14.4" customHeight="1" x14ac:dyDescent="0.3">
      <c r="A986" s="680">
        <v>10</v>
      </c>
      <c r="B986" s="671" t="s">
        <v>551</v>
      </c>
      <c r="C986" s="671">
        <v>89301106</v>
      </c>
      <c r="D986" s="703" t="s">
        <v>4589</v>
      </c>
      <c r="E986" s="704" t="s">
        <v>2565</v>
      </c>
      <c r="F986" s="671" t="s">
        <v>2515</v>
      </c>
      <c r="G986" s="671" t="s">
        <v>3017</v>
      </c>
      <c r="H986" s="671" t="s">
        <v>550</v>
      </c>
      <c r="I986" s="671" t="s">
        <v>3821</v>
      </c>
      <c r="J986" s="671" t="s">
        <v>3678</v>
      </c>
      <c r="K986" s="671" t="s">
        <v>3822</v>
      </c>
      <c r="L986" s="705">
        <v>0</v>
      </c>
      <c r="M986" s="705">
        <v>0</v>
      </c>
      <c r="N986" s="671">
        <v>4</v>
      </c>
      <c r="O986" s="706">
        <v>1</v>
      </c>
      <c r="P986" s="705"/>
      <c r="Q986" s="682"/>
      <c r="R986" s="671"/>
      <c r="S986" s="682">
        <v>0</v>
      </c>
      <c r="T986" s="706"/>
      <c r="U986" s="242">
        <v>0</v>
      </c>
    </row>
    <row r="987" spans="1:21" ht="14.4" customHeight="1" x14ac:dyDescent="0.3">
      <c r="A987" s="680">
        <v>10</v>
      </c>
      <c r="B987" s="671" t="s">
        <v>551</v>
      </c>
      <c r="C987" s="671">
        <v>89301106</v>
      </c>
      <c r="D987" s="703" t="s">
        <v>4589</v>
      </c>
      <c r="E987" s="704" t="s">
        <v>2565</v>
      </c>
      <c r="F987" s="671" t="s">
        <v>2515</v>
      </c>
      <c r="G987" s="671" t="s">
        <v>3823</v>
      </c>
      <c r="H987" s="671" t="s">
        <v>817</v>
      </c>
      <c r="I987" s="671" t="s">
        <v>3824</v>
      </c>
      <c r="J987" s="671" t="s">
        <v>3825</v>
      </c>
      <c r="K987" s="671" t="s">
        <v>2598</v>
      </c>
      <c r="L987" s="705">
        <v>96.63</v>
      </c>
      <c r="M987" s="705">
        <v>96.63</v>
      </c>
      <c r="N987" s="671">
        <v>1</v>
      </c>
      <c r="O987" s="706">
        <v>0.5</v>
      </c>
      <c r="P987" s="705"/>
      <c r="Q987" s="682">
        <v>0</v>
      </c>
      <c r="R987" s="671"/>
      <c r="S987" s="682">
        <v>0</v>
      </c>
      <c r="T987" s="706"/>
      <c r="U987" s="242">
        <v>0</v>
      </c>
    </row>
    <row r="988" spans="1:21" ht="14.4" customHeight="1" x14ac:dyDescent="0.3">
      <c r="A988" s="680">
        <v>10</v>
      </c>
      <c r="B988" s="671" t="s">
        <v>551</v>
      </c>
      <c r="C988" s="671">
        <v>89301106</v>
      </c>
      <c r="D988" s="703" t="s">
        <v>4589</v>
      </c>
      <c r="E988" s="704" t="s">
        <v>2565</v>
      </c>
      <c r="F988" s="671" t="s">
        <v>2515</v>
      </c>
      <c r="G988" s="671" t="s">
        <v>3826</v>
      </c>
      <c r="H988" s="671" t="s">
        <v>550</v>
      </c>
      <c r="I988" s="671" t="s">
        <v>3827</v>
      </c>
      <c r="J988" s="671" t="s">
        <v>3828</v>
      </c>
      <c r="K988" s="671" t="s">
        <v>3829</v>
      </c>
      <c r="L988" s="705">
        <v>152.6</v>
      </c>
      <c r="M988" s="705">
        <v>152.6</v>
      </c>
      <c r="N988" s="671">
        <v>1</v>
      </c>
      <c r="O988" s="706">
        <v>1</v>
      </c>
      <c r="P988" s="705"/>
      <c r="Q988" s="682">
        <v>0</v>
      </c>
      <c r="R988" s="671"/>
      <c r="S988" s="682">
        <v>0</v>
      </c>
      <c r="T988" s="706"/>
      <c r="U988" s="242">
        <v>0</v>
      </c>
    </row>
    <row r="989" spans="1:21" ht="14.4" customHeight="1" x14ac:dyDescent="0.3">
      <c r="A989" s="680">
        <v>10</v>
      </c>
      <c r="B989" s="671" t="s">
        <v>551</v>
      </c>
      <c r="C989" s="671">
        <v>89301106</v>
      </c>
      <c r="D989" s="703" t="s">
        <v>4589</v>
      </c>
      <c r="E989" s="704" t="s">
        <v>2565</v>
      </c>
      <c r="F989" s="671" t="s">
        <v>2515</v>
      </c>
      <c r="G989" s="671" t="s">
        <v>2861</v>
      </c>
      <c r="H989" s="671" t="s">
        <v>550</v>
      </c>
      <c r="I989" s="671" t="s">
        <v>3680</v>
      </c>
      <c r="J989" s="671" t="s">
        <v>3681</v>
      </c>
      <c r="K989" s="671" t="s">
        <v>3682</v>
      </c>
      <c r="L989" s="705">
        <v>0</v>
      </c>
      <c r="M989" s="705">
        <v>0</v>
      </c>
      <c r="N989" s="671">
        <v>1</v>
      </c>
      <c r="O989" s="706">
        <v>1</v>
      </c>
      <c r="P989" s="705"/>
      <c r="Q989" s="682"/>
      <c r="R989" s="671"/>
      <c r="S989" s="682">
        <v>0</v>
      </c>
      <c r="T989" s="706"/>
      <c r="U989" s="242">
        <v>0</v>
      </c>
    </row>
    <row r="990" spans="1:21" ht="14.4" customHeight="1" x14ac:dyDescent="0.3">
      <c r="A990" s="680">
        <v>10</v>
      </c>
      <c r="B990" s="671" t="s">
        <v>551</v>
      </c>
      <c r="C990" s="671">
        <v>89301106</v>
      </c>
      <c r="D990" s="703" t="s">
        <v>4589</v>
      </c>
      <c r="E990" s="704" t="s">
        <v>2565</v>
      </c>
      <c r="F990" s="671" t="s">
        <v>2515</v>
      </c>
      <c r="G990" s="671" t="s">
        <v>2861</v>
      </c>
      <c r="H990" s="671" t="s">
        <v>550</v>
      </c>
      <c r="I990" s="671" t="s">
        <v>3830</v>
      </c>
      <c r="J990" s="671" t="s">
        <v>3681</v>
      </c>
      <c r="K990" s="671" t="s">
        <v>3831</v>
      </c>
      <c r="L990" s="705">
        <v>0</v>
      </c>
      <c r="M990" s="705">
        <v>0</v>
      </c>
      <c r="N990" s="671">
        <v>2</v>
      </c>
      <c r="O990" s="706">
        <v>0.5</v>
      </c>
      <c r="P990" s="705"/>
      <c r="Q990" s="682"/>
      <c r="R990" s="671"/>
      <c r="S990" s="682">
        <v>0</v>
      </c>
      <c r="T990" s="706"/>
      <c r="U990" s="242">
        <v>0</v>
      </c>
    </row>
    <row r="991" spans="1:21" ht="14.4" customHeight="1" x14ac:dyDescent="0.3">
      <c r="A991" s="680">
        <v>10</v>
      </c>
      <c r="B991" s="671" t="s">
        <v>551</v>
      </c>
      <c r="C991" s="671">
        <v>89301106</v>
      </c>
      <c r="D991" s="703" t="s">
        <v>4589</v>
      </c>
      <c r="E991" s="704" t="s">
        <v>2565</v>
      </c>
      <c r="F991" s="671" t="s">
        <v>2515</v>
      </c>
      <c r="G991" s="671" t="s">
        <v>3242</v>
      </c>
      <c r="H991" s="671" t="s">
        <v>550</v>
      </c>
      <c r="I991" s="671" t="s">
        <v>3832</v>
      </c>
      <c r="J991" s="671" t="s">
        <v>983</v>
      </c>
      <c r="K991" s="671" t="s">
        <v>2443</v>
      </c>
      <c r="L991" s="705">
        <v>22.68</v>
      </c>
      <c r="M991" s="705">
        <v>22.68</v>
      </c>
      <c r="N991" s="671">
        <v>1</v>
      </c>
      <c r="O991" s="706">
        <v>0.5</v>
      </c>
      <c r="P991" s="705">
        <v>22.68</v>
      </c>
      <c r="Q991" s="682">
        <v>1</v>
      </c>
      <c r="R991" s="671">
        <v>1</v>
      </c>
      <c r="S991" s="682">
        <v>1</v>
      </c>
      <c r="T991" s="706">
        <v>0.5</v>
      </c>
      <c r="U991" s="242">
        <v>1</v>
      </c>
    </row>
    <row r="992" spans="1:21" ht="14.4" customHeight="1" x14ac:dyDescent="0.3">
      <c r="A992" s="680">
        <v>10</v>
      </c>
      <c r="B992" s="671" t="s">
        <v>551</v>
      </c>
      <c r="C992" s="671">
        <v>89301106</v>
      </c>
      <c r="D992" s="703" t="s">
        <v>4589</v>
      </c>
      <c r="E992" s="704" t="s">
        <v>2565</v>
      </c>
      <c r="F992" s="671" t="s">
        <v>2515</v>
      </c>
      <c r="G992" s="671" t="s">
        <v>2968</v>
      </c>
      <c r="H992" s="671" t="s">
        <v>817</v>
      </c>
      <c r="I992" s="671" t="s">
        <v>2975</v>
      </c>
      <c r="J992" s="671" t="s">
        <v>2976</v>
      </c>
      <c r="K992" s="671" t="s">
        <v>2974</v>
      </c>
      <c r="L992" s="705">
        <v>84.19</v>
      </c>
      <c r="M992" s="705">
        <v>84.19</v>
      </c>
      <c r="N992" s="671">
        <v>1</v>
      </c>
      <c r="O992" s="706">
        <v>0.5</v>
      </c>
      <c r="P992" s="705"/>
      <c r="Q992" s="682">
        <v>0</v>
      </c>
      <c r="R992" s="671"/>
      <c r="S992" s="682">
        <v>0</v>
      </c>
      <c r="T992" s="706"/>
      <c r="U992" s="242">
        <v>0</v>
      </c>
    </row>
    <row r="993" spans="1:21" ht="14.4" customHeight="1" x14ac:dyDescent="0.3">
      <c r="A993" s="680">
        <v>10</v>
      </c>
      <c r="B993" s="671" t="s">
        <v>551</v>
      </c>
      <c r="C993" s="671">
        <v>89301106</v>
      </c>
      <c r="D993" s="703" t="s">
        <v>4589</v>
      </c>
      <c r="E993" s="704" t="s">
        <v>2565</v>
      </c>
      <c r="F993" s="671" t="s">
        <v>2515</v>
      </c>
      <c r="G993" s="671" t="s">
        <v>2968</v>
      </c>
      <c r="H993" s="671" t="s">
        <v>817</v>
      </c>
      <c r="I993" s="671" t="s">
        <v>3833</v>
      </c>
      <c r="J993" s="671" t="s">
        <v>3834</v>
      </c>
      <c r="K993" s="671" t="s">
        <v>2974</v>
      </c>
      <c r="L993" s="705">
        <v>84.19</v>
      </c>
      <c r="M993" s="705">
        <v>505.14</v>
      </c>
      <c r="N993" s="671">
        <v>6</v>
      </c>
      <c r="O993" s="706">
        <v>1</v>
      </c>
      <c r="P993" s="705">
        <v>84.19</v>
      </c>
      <c r="Q993" s="682">
        <v>0.16666666666666666</v>
      </c>
      <c r="R993" s="671">
        <v>1</v>
      </c>
      <c r="S993" s="682">
        <v>0.16666666666666666</v>
      </c>
      <c r="T993" s="706">
        <v>0.5</v>
      </c>
      <c r="U993" s="242">
        <v>0.5</v>
      </c>
    </row>
    <row r="994" spans="1:21" ht="14.4" customHeight="1" x14ac:dyDescent="0.3">
      <c r="A994" s="680">
        <v>10</v>
      </c>
      <c r="B994" s="671" t="s">
        <v>551</v>
      </c>
      <c r="C994" s="671">
        <v>89301106</v>
      </c>
      <c r="D994" s="703" t="s">
        <v>4589</v>
      </c>
      <c r="E994" s="704" t="s">
        <v>2565</v>
      </c>
      <c r="F994" s="671" t="s">
        <v>2515</v>
      </c>
      <c r="G994" s="671" t="s">
        <v>2968</v>
      </c>
      <c r="H994" s="671" t="s">
        <v>817</v>
      </c>
      <c r="I994" s="671" t="s">
        <v>2977</v>
      </c>
      <c r="J994" s="671" t="s">
        <v>2978</v>
      </c>
      <c r="K994" s="671" t="s">
        <v>2974</v>
      </c>
      <c r="L994" s="705">
        <v>84.19</v>
      </c>
      <c r="M994" s="705">
        <v>505.14</v>
      </c>
      <c r="N994" s="671">
        <v>6</v>
      </c>
      <c r="O994" s="706">
        <v>1</v>
      </c>
      <c r="P994" s="705"/>
      <c r="Q994" s="682">
        <v>0</v>
      </c>
      <c r="R994" s="671"/>
      <c r="S994" s="682">
        <v>0</v>
      </c>
      <c r="T994" s="706"/>
      <c r="U994" s="242">
        <v>0</v>
      </c>
    </row>
    <row r="995" spans="1:21" ht="14.4" customHeight="1" x14ac:dyDescent="0.3">
      <c r="A995" s="680">
        <v>10</v>
      </c>
      <c r="B995" s="671" t="s">
        <v>551</v>
      </c>
      <c r="C995" s="671">
        <v>89301106</v>
      </c>
      <c r="D995" s="703" t="s">
        <v>4589</v>
      </c>
      <c r="E995" s="704" t="s">
        <v>2565</v>
      </c>
      <c r="F995" s="671" t="s">
        <v>2515</v>
      </c>
      <c r="G995" s="671" t="s">
        <v>3835</v>
      </c>
      <c r="H995" s="671" t="s">
        <v>550</v>
      </c>
      <c r="I995" s="671" t="s">
        <v>3836</v>
      </c>
      <c r="J995" s="671" t="s">
        <v>3837</v>
      </c>
      <c r="K995" s="671" t="s">
        <v>3838</v>
      </c>
      <c r="L995" s="705">
        <v>221.89</v>
      </c>
      <c r="M995" s="705">
        <v>443.78</v>
      </c>
      <c r="N995" s="671">
        <v>2</v>
      </c>
      <c r="O995" s="706">
        <v>0.5</v>
      </c>
      <c r="P995" s="705"/>
      <c r="Q995" s="682">
        <v>0</v>
      </c>
      <c r="R995" s="671"/>
      <c r="S995" s="682">
        <v>0</v>
      </c>
      <c r="T995" s="706"/>
      <c r="U995" s="242">
        <v>0</v>
      </c>
    </row>
    <row r="996" spans="1:21" ht="14.4" customHeight="1" x14ac:dyDescent="0.3">
      <c r="A996" s="680">
        <v>10</v>
      </c>
      <c r="B996" s="671" t="s">
        <v>551</v>
      </c>
      <c r="C996" s="671">
        <v>89301106</v>
      </c>
      <c r="D996" s="703" t="s">
        <v>4589</v>
      </c>
      <c r="E996" s="704" t="s">
        <v>2565</v>
      </c>
      <c r="F996" s="671" t="s">
        <v>2515</v>
      </c>
      <c r="G996" s="671" t="s">
        <v>3683</v>
      </c>
      <c r="H996" s="671" t="s">
        <v>550</v>
      </c>
      <c r="I996" s="671" t="s">
        <v>3839</v>
      </c>
      <c r="J996" s="671" t="s">
        <v>3840</v>
      </c>
      <c r="K996" s="671" t="s">
        <v>3841</v>
      </c>
      <c r="L996" s="705">
        <v>0</v>
      </c>
      <c r="M996" s="705">
        <v>0</v>
      </c>
      <c r="N996" s="671">
        <v>5</v>
      </c>
      <c r="O996" s="706">
        <v>1</v>
      </c>
      <c r="P996" s="705">
        <v>0</v>
      </c>
      <c r="Q996" s="682"/>
      <c r="R996" s="671">
        <v>5</v>
      </c>
      <c r="S996" s="682">
        <v>1</v>
      </c>
      <c r="T996" s="706">
        <v>1</v>
      </c>
      <c r="U996" s="242">
        <v>1</v>
      </c>
    </row>
    <row r="997" spans="1:21" ht="14.4" customHeight="1" x14ac:dyDescent="0.3">
      <c r="A997" s="680">
        <v>10</v>
      </c>
      <c r="B997" s="671" t="s">
        <v>551</v>
      </c>
      <c r="C997" s="671">
        <v>89301106</v>
      </c>
      <c r="D997" s="703" t="s">
        <v>4589</v>
      </c>
      <c r="E997" s="704" t="s">
        <v>2565</v>
      </c>
      <c r="F997" s="671" t="s">
        <v>2515</v>
      </c>
      <c r="G997" s="671" t="s">
        <v>3463</v>
      </c>
      <c r="H997" s="671" t="s">
        <v>550</v>
      </c>
      <c r="I997" s="671" t="s">
        <v>3691</v>
      </c>
      <c r="J997" s="671" t="s">
        <v>3692</v>
      </c>
      <c r="K997" s="671" t="s">
        <v>3693</v>
      </c>
      <c r="L997" s="705">
        <v>288.32</v>
      </c>
      <c r="M997" s="705">
        <v>3459.84</v>
      </c>
      <c r="N997" s="671">
        <v>12</v>
      </c>
      <c r="O997" s="706">
        <v>2</v>
      </c>
      <c r="P997" s="705">
        <v>864.96</v>
      </c>
      <c r="Q997" s="682">
        <v>0.25</v>
      </c>
      <c r="R997" s="671">
        <v>3</v>
      </c>
      <c r="S997" s="682">
        <v>0.25</v>
      </c>
      <c r="T997" s="706">
        <v>0.5</v>
      </c>
      <c r="U997" s="242">
        <v>0.25</v>
      </c>
    </row>
    <row r="998" spans="1:21" ht="14.4" customHeight="1" x14ac:dyDescent="0.3">
      <c r="A998" s="680">
        <v>10</v>
      </c>
      <c r="B998" s="671" t="s">
        <v>551</v>
      </c>
      <c r="C998" s="671">
        <v>89301106</v>
      </c>
      <c r="D998" s="703" t="s">
        <v>4589</v>
      </c>
      <c r="E998" s="704" t="s">
        <v>2565</v>
      </c>
      <c r="F998" s="671" t="s">
        <v>2515</v>
      </c>
      <c r="G998" s="671" t="s">
        <v>3463</v>
      </c>
      <c r="H998" s="671" t="s">
        <v>550</v>
      </c>
      <c r="I998" s="671" t="s">
        <v>3694</v>
      </c>
      <c r="J998" s="671" t="s">
        <v>3465</v>
      </c>
      <c r="K998" s="671" t="s">
        <v>3466</v>
      </c>
      <c r="L998" s="705">
        <v>1097.04</v>
      </c>
      <c r="M998" s="705">
        <v>36202.319999999992</v>
      </c>
      <c r="N998" s="671">
        <v>33</v>
      </c>
      <c r="O998" s="706">
        <v>7.5</v>
      </c>
      <c r="P998" s="705">
        <v>15358.559999999998</v>
      </c>
      <c r="Q998" s="682">
        <v>0.42424242424242425</v>
      </c>
      <c r="R998" s="671">
        <v>14</v>
      </c>
      <c r="S998" s="682">
        <v>0.42424242424242425</v>
      </c>
      <c r="T998" s="706">
        <v>3</v>
      </c>
      <c r="U998" s="242">
        <v>0.4</v>
      </c>
    </row>
    <row r="999" spans="1:21" ht="14.4" customHeight="1" x14ac:dyDescent="0.3">
      <c r="A999" s="680">
        <v>10</v>
      </c>
      <c r="B999" s="671" t="s">
        <v>551</v>
      </c>
      <c r="C999" s="671">
        <v>89301106</v>
      </c>
      <c r="D999" s="703" t="s">
        <v>4589</v>
      </c>
      <c r="E999" s="704" t="s">
        <v>2565</v>
      </c>
      <c r="F999" s="671" t="s">
        <v>2515</v>
      </c>
      <c r="G999" s="671" t="s">
        <v>3463</v>
      </c>
      <c r="H999" s="671" t="s">
        <v>550</v>
      </c>
      <c r="I999" s="671" t="s">
        <v>3464</v>
      </c>
      <c r="J999" s="671" t="s">
        <v>3465</v>
      </c>
      <c r="K999" s="671" t="s">
        <v>3466</v>
      </c>
      <c r="L999" s="705">
        <v>0</v>
      </c>
      <c r="M999" s="705">
        <v>0</v>
      </c>
      <c r="N999" s="671">
        <v>2</v>
      </c>
      <c r="O999" s="706">
        <v>1</v>
      </c>
      <c r="P999" s="705"/>
      <c r="Q999" s="682"/>
      <c r="R999" s="671"/>
      <c r="S999" s="682">
        <v>0</v>
      </c>
      <c r="T999" s="706"/>
      <c r="U999" s="242">
        <v>0</v>
      </c>
    </row>
    <row r="1000" spans="1:21" ht="14.4" customHeight="1" x14ac:dyDescent="0.3">
      <c r="A1000" s="680">
        <v>10</v>
      </c>
      <c r="B1000" s="671" t="s">
        <v>551</v>
      </c>
      <c r="C1000" s="671">
        <v>89301106</v>
      </c>
      <c r="D1000" s="703" t="s">
        <v>4589</v>
      </c>
      <c r="E1000" s="704" t="s">
        <v>2565</v>
      </c>
      <c r="F1000" s="671" t="s">
        <v>2515</v>
      </c>
      <c r="G1000" s="671" t="s">
        <v>3463</v>
      </c>
      <c r="H1000" s="671" t="s">
        <v>550</v>
      </c>
      <c r="I1000" s="671" t="s">
        <v>3842</v>
      </c>
      <c r="J1000" s="671" t="s">
        <v>3692</v>
      </c>
      <c r="K1000" s="671" t="s">
        <v>3843</v>
      </c>
      <c r="L1000" s="705">
        <v>0</v>
      </c>
      <c r="M1000" s="705">
        <v>0</v>
      </c>
      <c r="N1000" s="671">
        <v>3</v>
      </c>
      <c r="O1000" s="706">
        <v>1</v>
      </c>
      <c r="P1000" s="705">
        <v>0</v>
      </c>
      <c r="Q1000" s="682"/>
      <c r="R1000" s="671">
        <v>3</v>
      </c>
      <c r="S1000" s="682">
        <v>1</v>
      </c>
      <c r="T1000" s="706">
        <v>1</v>
      </c>
      <c r="U1000" s="242">
        <v>1</v>
      </c>
    </row>
    <row r="1001" spans="1:21" ht="14.4" customHeight="1" x14ac:dyDescent="0.3">
      <c r="A1001" s="680">
        <v>10</v>
      </c>
      <c r="B1001" s="671" t="s">
        <v>551</v>
      </c>
      <c r="C1001" s="671">
        <v>89301106</v>
      </c>
      <c r="D1001" s="703" t="s">
        <v>4589</v>
      </c>
      <c r="E1001" s="704" t="s">
        <v>2565</v>
      </c>
      <c r="F1001" s="671" t="s">
        <v>2515</v>
      </c>
      <c r="G1001" s="671" t="s">
        <v>3463</v>
      </c>
      <c r="H1001" s="671" t="s">
        <v>550</v>
      </c>
      <c r="I1001" s="671" t="s">
        <v>3698</v>
      </c>
      <c r="J1001" s="671" t="s">
        <v>3692</v>
      </c>
      <c r="K1001" s="671" t="s">
        <v>3699</v>
      </c>
      <c r="L1001" s="705">
        <v>0</v>
      </c>
      <c r="M1001" s="705">
        <v>0</v>
      </c>
      <c r="N1001" s="671">
        <v>3</v>
      </c>
      <c r="O1001" s="706">
        <v>1</v>
      </c>
      <c r="P1001" s="705"/>
      <c r="Q1001" s="682"/>
      <c r="R1001" s="671"/>
      <c r="S1001" s="682">
        <v>0</v>
      </c>
      <c r="T1001" s="706"/>
      <c r="U1001" s="242">
        <v>0</v>
      </c>
    </row>
    <row r="1002" spans="1:21" ht="14.4" customHeight="1" x14ac:dyDescent="0.3">
      <c r="A1002" s="680">
        <v>10</v>
      </c>
      <c r="B1002" s="671" t="s">
        <v>551</v>
      </c>
      <c r="C1002" s="671">
        <v>89301106</v>
      </c>
      <c r="D1002" s="703" t="s">
        <v>4589</v>
      </c>
      <c r="E1002" s="704" t="s">
        <v>2565</v>
      </c>
      <c r="F1002" s="671" t="s">
        <v>2515</v>
      </c>
      <c r="G1002" s="671" t="s">
        <v>3463</v>
      </c>
      <c r="H1002" s="671" t="s">
        <v>550</v>
      </c>
      <c r="I1002" s="671" t="s">
        <v>3844</v>
      </c>
      <c r="J1002" s="671" t="s">
        <v>3696</v>
      </c>
      <c r="K1002" s="671" t="s">
        <v>3697</v>
      </c>
      <c r="L1002" s="705">
        <v>1950.62</v>
      </c>
      <c r="M1002" s="705">
        <v>5851.86</v>
      </c>
      <c r="N1002" s="671">
        <v>3</v>
      </c>
      <c r="O1002" s="706">
        <v>0.5</v>
      </c>
      <c r="P1002" s="705"/>
      <c r="Q1002" s="682">
        <v>0</v>
      </c>
      <c r="R1002" s="671"/>
      <c r="S1002" s="682">
        <v>0</v>
      </c>
      <c r="T1002" s="706"/>
      <c r="U1002" s="242">
        <v>0</v>
      </c>
    </row>
    <row r="1003" spans="1:21" ht="14.4" customHeight="1" x14ac:dyDescent="0.3">
      <c r="A1003" s="680">
        <v>10</v>
      </c>
      <c r="B1003" s="671" t="s">
        <v>551</v>
      </c>
      <c r="C1003" s="671">
        <v>89301106</v>
      </c>
      <c r="D1003" s="703" t="s">
        <v>4589</v>
      </c>
      <c r="E1003" s="704" t="s">
        <v>2565</v>
      </c>
      <c r="F1003" s="671" t="s">
        <v>2515</v>
      </c>
      <c r="G1003" s="671" t="s">
        <v>3463</v>
      </c>
      <c r="H1003" s="671" t="s">
        <v>550</v>
      </c>
      <c r="I1003" s="671" t="s">
        <v>3845</v>
      </c>
      <c r="J1003" s="671" t="s">
        <v>3692</v>
      </c>
      <c r="K1003" s="671" t="s">
        <v>3846</v>
      </c>
      <c r="L1003" s="705">
        <v>0</v>
      </c>
      <c r="M1003" s="705">
        <v>0</v>
      </c>
      <c r="N1003" s="671">
        <v>10</v>
      </c>
      <c r="O1003" s="706">
        <v>1</v>
      </c>
      <c r="P1003" s="705">
        <v>0</v>
      </c>
      <c r="Q1003" s="682"/>
      <c r="R1003" s="671">
        <v>10</v>
      </c>
      <c r="S1003" s="682">
        <v>1</v>
      </c>
      <c r="T1003" s="706">
        <v>1</v>
      </c>
      <c r="U1003" s="242">
        <v>1</v>
      </c>
    </row>
    <row r="1004" spans="1:21" ht="14.4" customHeight="1" x14ac:dyDescent="0.3">
      <c r="A1004" s="680">
        <v>10</v>
      </c>
      <c r="B1004" s="671" t="s">
        <v>551</v>
      </c>
      <c r="C1004" s="671">
        <v>89301106</v>
      </c>
      <c r="D1004" s="703" t="s">
        <v>4589</v>
      </c>
      <c r="E1004" s="704" t="s">
        <v>2565</v>
      </c>
      <c r="F1004" s="671" t="s">
        <v>2515</v>
      </c>
      <c r="G1004" s="671" t="s">
        <v>3531</v>
      </c>
      <c r="H1004" s="671" t="s">
        <v>550</v>
      </c>
      <c r="I1004" s="671" t="s">
        <v>3532</v>
      </c>
      <c r="J1004" s="671" t="s">
        <v>3533</v>
      </c>
      <c r="K1004" s="671" t="s">
        <v>3000</v>
      </c>
      <c r="L1004" s="705">
        <v>1359.4</v>
      </c>
      <c r="M1004" s="705">
        <v>9515.7999999999993</v>
      </c>
      <c r="N1004" s="671">
        <v>7</v>
      </c>
      <c r="O1004" s="706">
        <v>1.5</v>
      </c>
      <c r="P1004" s="705">
        <v>6797</v>
      </c>
      <c r="Q1004" s="682">
        <v>0.7142857142857143</v>
      </c>
      <c r="R1004" s="671">
        <v>5</v>
      </c>
      <c r="S1004" s="682">
        <v>0.7142857142857143</v>
      </c>
      <c r="T1004" s="706">
        <v>1</v>
      </c>
      <c r="U1004" s="242">
        <v>0.66666666666666663</v>
      </c>
    </row>
    <row r="1005" spans="1:21" ht="14.4" customHeight="1" x14ac:dyDescent="0.3">
      <c r="A1005" s="680">
        <v>10</v>
      </c>
      <c r="B1005" s="671" t="s">
        <v>551</v>
      </c>
      <c r="C1005" s="671">
        <v>89301106</v>
      </c>
      <c r="D1005" s="703" t="s">
        <v>4589</v>
      </c>
      <c r="E1005" s="704" t="s">
        <v>2565</v>
      </c>
      <c r="F1005" s="671" t="s">
        <v>2515</v>
      </c>
      <c r="G1005" s="671" t="s">
        <v>3413</v>
      </c>
      <c r="H1005" s="671" t="s">
        <v>550</v>
      </c>
      <c r="I1005" s="671" t="s">
        <v>3847</v>
      </c>
      <c r="J1005" s="671" t="s">
        <v>3418</v>
      </c>
      <c r="K1005" s="671" t="s">
        <v>3848</v>
      </c>
      <c r="L1005" s="705">
        <v>3748.09</v>
      </c>
      <c r="M1005" s="705">
        <v>11244.27</v>
      </c>
      <c r="N1005" s="671">
        <v>3</v>
      </c>
      <c r="O1005" s="706">
        <v>1</v>
      </c>
      <c r="P1005" s="705">
        <v>11244.27</v>
      </c>
      <c r="Q1005" s="682">
        <v>1</v>
      </c>
      <c r="R1005" s="671">
        <v>3</v>
      </c>
      <c r="S1005" s="682">
        <v>1</v>
      </c>
      <c r="T1005" s="706">
        <v>1</v>
      </c>
      <c r="U1005" s="242">
        <v>1</v>
      </c>
    </row>
    <row r="1006" spans="1:21" ht="14.4" customHeight="1" x14ac:dyDescent="0.3">
      <c r="A1006" s="680">
        <v>10</v>
      </c>
      <c r="B1006" s="671" t="s">
        <v>551</v>
      </c>
      <c r="C1006" s="671">
        <v>89301106</v>
      </c>
      <c r="D1006" s="703" t="s">
        <v>4589</v>
      </c>
      <c r="E1006" s="704" t="s">
        <v>2565</v>
      </c>
      <c r="F1006" s="671" t="s">
        <v>2515</v>
      </c>
      <c r="G1006" s="671" t="s">
        <v>3413</v>
      </c>
      <c r="H1006" s="671" t="s">
        <v>550</v>
      </c>
      <c r="I1006" s="671" t="s">
        <v>3849</v>
      </c>
      <c r="J1006" s="671" t="s">
        <v>3415</v>
      </c>
      <c r="K1006" s="671" t="s">
        <v>3846</v>
      </c>
      <c r="L1006" s="705">
        <v>512.35</v>
      </c>
      <c r="M1006" s="705">
        <v>1024.7</v>
      </c>
      <c r="N1006" s="671">
        <v>2</v>
      </c>
      <c r="O1006" s="706">
        <v>1</v>
      </c>
      <c r="P1006" s="705"/>
      <c r="Q1006" s="682">
        <v>0</v>
      </c>
      <c r="R1006" s="671"/>
      <c r="S1006" s="682">
        <v>0</v>
      </c>
      <c r="T1006" s="706"/>
      <c r="U1006" s="242">
        <v>0</v>
      </c>
    </row>
    <row r="1007" spans="1:21" ht="14.4" customHeight="1" x14ac:dyDescent="0.3">
      <c r="A1007" s="680">
        <v>10</v>
      </c>
      <c r="B1007" s="671" t="s">
        <v>551</v>
      </c>
      <c r="C1007" s="671">
        <v>89301106</v>
      </c>
      <c r="D1007" s="703" t="s">
        <v>4589</v>
      </c>
      <c r="E1007" s="704" t="s">
        <v>2565</v>
      </c>
      <c r="F1007" s="671" t="s">
        <v>2515</v>
      </c>
      <c r="G1007" s="671" t="s">
        <v>3413</v>
      </c>
      <c r="H1007" s="671" t="s">
        <v>550</v>
      </c>
      <c r="I1007" s="671" t="s">
        <v>3850</v>
      </c>
      <c r="J1007" s="671" t="s">
        <v>3851</v>
      </c>
      <c r="K1007" s="671" t="s">
        <v>3852</v>
      </c>
      <c r="L1007" s="705">
        <v>1365.24</v>
      </c>
      <c r="M1007" s="705">
        <v>2730.48</v>
      </c>
      <c r="N1007" s="671">
        <v>2</v>
      </c>
      <c r="O1007" s="706">
        <v>1</v>
      </c>
      <c r="P1007" s="705">
        <v>2730.48</v>
      </c>
      <c r="Q1007" s="682">
        <v>1</v>
      </c>
      <c r="R1007" s="671">
        <v>2</v>
      </c>
      <c r="S1007" s="682">
        <v>1</v>
      </c>
      <c r="T1007" s="706">
        <v>1</v>
      </c>
      <c r="U1007" s="242">
        <v>1</v>
      </c>
    </row>
    <row r="1008" spans="1:21" ht="14.4" customHeight="1" x14ac:dyDescent="0.3">
      <c r="A1008" s="680">
        <v>10</v>
      </c>
      <c r="B1008" s="671" t="s">
        <v>551</v>
      </c>
      <c r="C1008" s="671">
        <v>89301106</v>
      </c>
      <c r="D1008" s="703" t="s">
        <v>4589</v>
      </c>
      <c r="E1008" s="704" t="s">
        <v>2565</v>
      </c>
      <c r="F1008" s="671" t="s">
        <v>2516</v>
      </c>
      <c r="G1008" s="671" t="s">
        <v>2622</v>
      </c>
      <c r="H1008" s="671" t="s">
        <v>550</v>
      </c>
      <c r="I1008" s="671" t="s">
        <v>2880</v>
      </c>
      <c r="J1008" s="671" t="s">
        <v>2623</v>
      </c>
      <c r="K1008" s="671"/>
      <c r="L1008" s="705">
        <v>0</v>
      </c>
      <c r="M1008" s="705">
        <v>0</v>
      </c>
      <c r="N1008" s="671">
        <v>6</v>
      </c>
      <c r="O1008" s="706">
        <v>5</v>
      </c>
      <c r="P1008" s="705">
        <v>0</v>
      </c>
      <c r="Q1008" s="682"/>
      <c r="R1008" s="671">
        <v>1</v>
      </c>
      <c r="S1008" s="682">
        <v>0.16666666666666666</v>
      </c>
      <c r="T1008" s="706">
        <v>1</v>
      </c>
      <c r="U1008" s="242">
        <v>0.2</v>
      </c>
    </row>
    <row r="1009" spans="1:21" ht="14.4" customHeight="1" x14ac:dyDescent="0.3">
      <c r="A1009" s="680">
        <v>10</v>
      </c>
      <c r="B1009" s="671" t="s">
        <v>551</v>
      </c>
      <c r="C1009" s="671">
        <v>89301106</v>
      </c>
      <c r="D1009" s="703" t="s">
        <v>4589</v>
      </c>
      <c r="E1009" s="704" t="s">
        <v>2565</v>
      </c>
      <c r="F1009" s="671" t="s">
        <v>2516</v>
      </c>
      <c r="G1009" s="671" t="s">
        <v>2622</v>
      </c>
      <c r="H1009" s="671" t="s">
        <v>550</v>
      </c>
      <c r="I1009" s="671" t="s">
        <v>3853</v>
      </c>
      <c r="J1009" s="671" t="s">
        <v>2623</v>
      </c>
      <c r="K1009" s="671"/>
      <c r="L1009" s="705">
        <v>0</v>
      </c>
      <c r="M1009" s="705">
        <v>0</v>
      </c>
      <c r="N1009" s="671">
        <v>2</v>
      </c>
      <c r="O1009" s="706">
        <v>2</v>
      </c>
      <c r="P1009" s="705">
        <v>0</v>
      </c>
      <c r="Q1009" s="682"/>
      <c r="R1009" s="671">
        <v>2</v>
      </c>
      <c r="S1009" s="682">
        <v>1</v>
      </c>
      <c r="T1009" s="706">
        <v>2</v>
      </c>
      <c r="U1009" s="242">
        <v>1</v>
      </c>
    </row>
    <row r="1010" spans="1:21" ht="14.4" customHeight="1" x14ac:dyDescent="0.3">
      <c r="A1010" s="680">
        <v>10</v>
      </c>
      <c r="B1010" s="671" t="s">
        <v>551</v>
      </c>
      <c r="C1010" s="671">
        <v>89301106</v>
      </c>
      <c r="D1010" s="703" t="s">
        <v>4589</v>
      </c>
      <c r="E1010" s="704" t="s">
        <v>2565</v>
      </c>
      <c r="F1010" s="671" t="s">
        <v>2517</v>
      </c>
      <c r="G1010" s="671" t="s">
        <v>3706</v>
      </c>
      <c r="H1010" s="671" t="s">
        <v>550</v>
      </c>
      <c r="I1010" s="671" t="s">
        <v>3854</v>
      </c>
      <c r="J1010" s="671" t="s">
        <v>3855</v>
      </c>
      <c r="K1010" s="671" t="s">
        <v>3856</v>
      </c>
      <c r="L1010" s="705">
        <v>25800</v>
      </c>
      <c r="M1010" s="705">
        <v>25800</v>
      </c>
      <c r="N1010" s="671">
        <v>1</v>
      </c>
      <c r="O1010" s="706">
        <v>1</v>
      </c>
      <c r="P1010" s="705"/>
      <c r="Q1010" s="682">
        <v>0</v>
      </c>
      <c r="R1010" s="671"/>
      <c r="S1010" s="682">
        <v>0</v>
      </c>
      <c r="T1010" s="706"/>
      <c r="U1010" s="242">
        <v>0</v>
      </c>
    </row>
    <row r="1011" spans="1:21" ht="14.4" customHeight="1" x14ac:dyDescent="0.3">
      <c r="A1011" s="680">
        <v>10</v>
      </c>
      <c r="B1011" s="671" t="s">
        <v>551</v>
      </c>
      <c r="C1011" s="671">
        <v>89301106</v>
      </c>
      <c r="D1011" s="703" t="s">
        <v>4589</v>
      </c>
      <c r="E1011" s="704" t="s">
        <v>2565</v>
      </c>
      <c r="F1011" s="671" t="s">
        <v>2517</v>
      </c>
      <c r="G1011" s="671" t="s">
        <v>3706</v>
      </c>
      <c r="H1011" s="671" t="s">
        <v>550</v>
      </c>
      <c r="I1011" s="671" t="s">
        <v>3857</v>
      </c>
      <c r="J1011" s="671" t="s">
        <v>3858</v>
      </c>
      <c r="K1011" s="671" t="s">
        <v>3859</v>
      </c>
      <c r="L1011" s="705">
        <v>772</v>
      </c>
      <c r="M1011" s="705">
        <v>772</v>
      </c>
      <c r="N1011" s="671">
        <v>1</v>
      </c>
      <c r="O1011" s="706">
        <v>1</v>
      </c>
      <c r="P1011" s="705"/>
      <c r="Q1011" s="682">
        <v>0</v>
      </c>
      <c r="R1011" s="671"/>
      <c r="S1011" s="682">
        <v>0</v>
      </c>
      <c r="T1011" s="706"/>
      <c r="U1011" s="242">
        <v>0</v>
      </c>
    </row>
    <row r="1012" spans="1:21" ht="14.4" customHeight="1" x14ac:dyDescent="0.3">
      <c r="A1012" s="680">
        <v>10</v>
      </c>
      <c r="B1012" s="671" t="s">
        <v>551</v>
      </c>
      <c r="C1012" s="671">
        <v>89301106</v>
      </c>
      <c r="D1012" s="703" t="s">
        <v>4589</v>
      </c>
      <c r="E1012" s="704" t="s">
        <v>2565</v>
      </c>
      <c r="F1012" s="671" t="s">
        <v>2517</v>
      </c>
      <c r="G1012" s="671" t="s">
        <v>3706</v>
      </c>
      <c r="H1012" s="671" t="s">
        <v>550</v>
      </c>
      <c r="I1012" s="671" t="s">
        <v>3860</v>
      </c>
      <c r="J1012" s="671" t="s">
        <v>3861</v>
      </c>
      <c r="K1012" s="671" t="s">
        <v>3862</v>
      </c>
      <c r="L1012" s="705">
        <v>31062</v>
      </c>
      <c r="M1012" s="705">
        <v>31062</v>
      </c>
      <c r="N1012" s="671">
        <v>1</v>
      </c>
      <c r="O1012" s="706">
        <v>1</v>
      </c>
      <c r="P1012" s="705"/>
      <c r="Q1012" s="682">
        <v>0</v>
      </c>
      <c r="R1012" s="671"/>
      <c r="S1012" s="682">
        <v>0</v>
      </c>
      <c r="T1012" s="706"/>
      <c r="U1012" s="242">
        <v>0</v>
      </c>
    </row>
    <row r="1013" spans="1:21" ht="14.4" customHeight="1" x14ac:dyDescent="0.3">
      <c r="A1013" s="680">
        <v>10</v>
      </c>
      <c r="B1013" s="671" t="s">
        <v>551</v>
      </c>
      <c r="C1013" s="671">
        <v>89301106</v>
      </c>
      <c r="D1013" s="703" t="s">
        <v>4589</v>
      </c>
      <c r="E1013" s="704" t="s">
        <v>2565</v>
      </c>
      <c r="F1013" s="671" t="s">
        <v>2517</v>
      </c>
      <c r="G1013" s="671" t="s">
        <v>3706</v>
      </c>
      <c r="H1013" s="671" t="s">
        <v>550</v>
      </c>
      <c r="I1013" s="671" t="s">
        <v>3863</v>
      </c>
      <c r="J1013" s="671" t="s">
        <v>3858</v>
      </c>
      <c r="K1013" s="671" t="s">
        <v>3864</v>
      </c>
      <c r="L1013" s="705">
        <v>922</v>
      </c>
      <c r="M1013" s="705">
        <v>922</v>
      </c>
      <c r="N1013" s="671">
        <v>1</v>
      </c>
      <c r="O1013" s="706">
        <v>1</v>
      </c>
      <c r="P1013" s="705"/>
      <c r="Q1013" s="682">
        <v>0</v>
      </c>
      <c r="R1013" s="671"/>
      <c r="S1013" s="682">
        <v>0</v>
      </c>
      <c r="T1013" s="706"/>
      <c r="U1013" s="242">
        <v>0</v>
      </c>
    </row>
    <row r="1014" spans="1:21" ht="14.4" customHeight="1" x14ac:dyDescent="0.3">
      <c r="A1014" s="680">
        <v>10</v>
      </c>
      <c r="B1014" s="671" t="s">
        <v>551</v>
      </c>
      <c r="C1014" s="671">
        <v>89301106</v>
      </c>
      <c r="D1014" s="703" t="s">
        <v>4589</v>
      </c>
      <c r="E1014" s="704" t="s">
        <v>2565</v>
      </c>
      <c r="F1014" s="671" t="s">
        <v>2517</v>
      </c>
      <c r="G1014" s="671" t="s">
        <v>3706</v>
      </c>
      <c r="H1014" s="671" t="s">
        <v>550</v>
      </c>
      <c r="I1014" s="671" t="s">
        <v>3865</v>
      </c>
      <c r="J1014" s="671" t="s">
        <v>3858</v>
      </c>
      <c r="K1014" s="671" t="s">
        <v>3866</v>
      </c>
      <c r="L1014" s="705">
        <v>1850</v>
      </c>
      <c r="M1014" s="705">
        <v>1850</v>
      </c>
      <c r="N1014" s="671">
        <v>1</v>
      </c>
      <c r="O1014" s="706">
        <v>1</v>
      </c>
      <c r="P1014" s="705"/>
      <c r="Q1014" s="682">
        <v>0</v>
      </c>
      <c r="R1014" s="671"/>
      <c r="S1014" s="682">
        <v>0</v>
      </c>
      <c r="T1014" s="706"/>
      <c r="U1014" s="242">
        <v>0</v>
      </c>
    </row>
    <row r="1015" spans="1:21" ht="14.4" customHeight="1" x14ac:dyDescent="0.3">
      <c r="A1015" s="680">
        <v>10</v>
      </c>
      <c r="B1015" s="671" t="s">
        <v>551</v>
      </c>
      <c r="C1015" s="671">
        <v>89301106</v>
      </c>
      <c r="D1015" s="703" t="s">
        <v>4589</v>
      </c>
      <c r="E1015" s="704" t="s">
        <v>2565</v>
      </c>
      <c r="F1015" s="671" t="s">
        <v>2517</v>
      </c>
      <c r="G1015" s="671" t="s">
        <v>3725</v>
      </c>
      <c r="H1015" s="671" t="s">
        <v>550</v>
      </c>
      <c r="I1015" s="671" t="s">
        <v>3867</v>
      </c>
      <c r="J1015" s="671" t="s">
        <v>3868</v>
      </c>
      <c r="K1015" s="671" t="s">
        <v>3869</v>
      </c>
      <c r="L1015" s="705">
        <v>2605</v>
      </c>
      <c r="M1015" s="705">
        <v>2605</v>
      </c>
      <c r="N1015" s="671">
        <v>1</v>
      </c>
      <c r="O1015" s="706">
        <v>1</v>
      </c>
      <c r="P1015" s="705"/>
      <c r="Q1015" s="682">
        <v>0</v>
      </c>
      <c r="R1015" s="671"/>
      <c r="S1015" s="682">
        <v>0</v>
      </c>
      <c r="T1015" s="706"/>
      <c r="U1015" s="242">
        <v>0</v>
      </c>
    </row>
    <row r="1016" spans="1:21" ht="14.4" customHeight="1" x14ac:dyDescent="0.3">
      <c r="A1016" s="680">
        <v>10</v>
      </c>
      <c r="B1016" s="671" t="s">
        <v>551</v>
      </c>
      <c r="C1016" s="671">
        <v>89301106</v>
      </c>
      <c r="D1016" s="703" t="s">
        <v>4589</v>
      </c>
      <c r="E1016" s="704" t="s">
        <v>2565</v>
      </c>
      <c r="F1016" s="671" t="s">
        <v>2517</v>
      </c>
      <c r="G1016" s="671" t="s">
        <v>3725</v>
      </c>
      <c r="H1016" s="671" t="s">
        <v>550</v>
      </c>
      <c r="I1016" s="671" t="s">
        <v>3870</v>
      </c>
      <c r="J1016" s="671" t="s">
        <v>3871</v>
      </c>
      <c r="K1016" s="671" t="s">
        <v>3872</v>
      </c>
      <c r="L1016" s="705">
        <v>3000</v>
      </c>
      <c r="M1016" s="705">
        <v>3000</v>
      </c>
      <c r="N1016" s="671">
        <v>1</v>
      </c>
      <c r="O1016" s="706">
        <v>1</v>
      </c>
      <c r="P1016" s="705"/>
      <c r="Q1016" s="682">
        <v>0</v>
      </c>
      <c r="R1016" s="671"/>
      <c r="S1016" s="682">
        <v>0</v>
      </c>
      <c r="T1016" s="706"/>
      <c r="U1016" s="242">
        <v>0</v>
      </c>
    </row>
    <row r="1017" spans="1:21" ht="14.4" customHeight="1" x14ac:dyDescent="0.3">
      <c r="A1017" s="680">
        <v>10</v>
      </c>
      <c r="B1017" s="671" t="s">
        <v>551</v>
      </c>
      <c r="C1017" s="671">
        <v>89301106</v>
      </c>
      <c r="D1017" s="703" t="s">
        <v>4589</v>
      </c>
      <c r="E1017" s="704" t="s">
        <v>2565</v>
      </c>
      <c r="F1017" s="671" t="s">
        <v>2517</v>
      </c>
      <c r="G1017" s="671" t="s">
        <v>3725</v>
      </c>
      <c r="H1017" s="671" t="s">
        <v>550</v>
      </c>
      <c r="I1017" s="671" t="s">
        <v>3873</v>
      </c>
      <c r="J1017" s="671" t="s">
        <v>3874</v>
      </c>
      <c r="K1017" s="671" t="s">
        <v>3875</v>
      </c>
      <c r="L1017" s="705">
        <v>3000</v>
      </c>
      <c r="M1017" s="705">
        <v>3000</v>
      </c>
      <c r="N1017" s="671">
        <v>1</v>
      </c>
      <c r="O1017" s="706">
        <v>1</v>
      </c>
      <c r="P1017" s="705"/>
      <c r="Q1017" s="682">
        <v>0</v>
      </c>
      <c r="R1017" s="671"/>
      <c r="S1017" s="682">
        <v>0</v>
      </c>
      <c r="T1017" s="706"/>
      <c r="U1017" s="242">
        <v>0</v>
      </c>
    </row>
    <row r="1018" spans="1:21" ht="14.4" customHeight="1" x14ac:dyDescent="0.3">
      <c r="A1018" s="680">
        <v>10</v>
      </c>
      <c r="B1018" s="671" t="s">
        <v>551</v>
      </c>
      <c r="C1018" s="671">
        <v>89301106</v>
      </c>
      <c r="D1018" s="703" t="s">
        <v>4589</v>
      </c>
      <c r="E1018" s="704" t="s">
        <v>2565</v>
      </c>
      <c r="F1018" s="671" t="s">
        <v>2517</v>
      </c>
      <c r="G1018" s="671" t="s">
        <v>3725</v>
      </c>
      <c r="H1018" s="671" t="s">
        <v>550</v>
      </c>
      <c r="I1018" s="671" t="s">
        <v>3876</v>
      </c>
      <c r="J1018" s="671" t="s">
        <v>3877</v>
      </c>
      <c r="K1018" s="671" t="s">
        <v>3878</v>
      </c>
      <c r="L1018" s="705">
        <v>2952.6</v>
      </c>
      <c r="M1018" s="705">
        <v>2952.6</v>
      </c>
      <c r="N1018" s="671">
        <v>1</v>
      </c>
      <c r="O1018" s="706">
        <v>1</v>
      </c>
      <c r="P1018" s="705"/>
      <c r="Q1018" s="682">
        <v>0</v>
      </c>
      <c r="R1018" s="671"/>
      <c r="S1018" s="682">
        <v>0</v>
      </c>
      <c r="T1018" s="706"/>
      <c r="U1018" s="242">
        <v>0</v>
      </c>
    </row>
    <row r="1019" spans="1:21" ht="14.4" customHeight="1" x14ac:dyDescent="0.3">
      <c r="A1019" s="680">
        <v>10</v>
      </c>
      <c r="B1019" s="671" t="s">
        <v>551</v>
      </c>
      <c r="C1019" s="671">
        <v>89301106</v>
      </c>
      <c r="D1019" s="703" t="s">
        <v>4589</v>
      </c>
      <c r="E1019" s="704" t="s">
        <v>2565</v>
      </c>
      <c r="F1019" s="671" t="s">
        <v>2517</v>
      </c>
      <c r="G1019" s="671" t="s">
        <v>3725</v>
      </c>
      <c r="H1019" s="671" t="s">
        <v>550</v>
      </c>
      <c r="I1019" s="671" t="s">
        <v>3879</v>
      </c>
      <c r="J1019" s="671" t="s">
        <v>3880</v>
      </c>
      <c r="K1019" s="671"/>
      <c r="L1019" s="705">
        <v>3780</v>
      </c>
      <c r="M1019" s="705">
        <v>3780</v>
      </c>
      <c r="N1019" s="671">
        <v>1</v>
      </c>
      <c r="O1019" s="706">
        <v>1</v>
      </c>
      <c r="P1019" s="705">
        <v>3780</v>
      </c>
      <c r="Q1019" s="682">
        <v>1</v>
      </c>
      <c r="R1019" s="671">
        <v>1</v>
      </c>
      <c r="S1019" s="682">
        <v>1</v>
      </c>
      <c r="T1019" s="706">
        <v>1</v>
      </c>
      <c r="U1019" s="242">
        <v>1</v>
      </c>
    </row>
    <row r="1020" spans="1:21" ht="14.4" customHeight="1" x14ac:dyDescent="0.3">
      <c r="A1020" s="680">
        <v>10</v>
      </c>
      <c r="B1020" s="671" t="s">
        <v>551</v>
      </c>
      <c r="C1020" s="671">
        <v>89301106</v>
      </c>
      <c r="D1020" s="703" t="s">
        <v>4589</v>
      </c>
      <c r="E1020" s="704" t="s">
        <v>2565</v>
      </c>
      <c r="F1020" s="671" t="s">
        <v>2517</v>
      </c>
      <c r="G1020" s="671" t="s">
        <v>3732</v>
      </c>
      <c r="H1020" s="671" t="s">
        <v>550</v>
      </c>
      <c r="I1020" s="671" t="s">
        <v>3733</v>
      </c>
      <c r="J1020" s="671" t="s">
        <v>3734</v>
      </c>
      <c r="K1020" s="671" t="s">
        <v>3735</v>
      </c>
      <c r="L1020" s="705">
        <v>0</v>
      </c>
      <c r="M1020" s="705">
        <v>0</v>
      </c>
      <c r="N1020" s="671">
        <v>1</v>
      </c>
      <c r="O1020" s="706">
        <v>1</v>
      </c>
      <c r="P1020" s="705"/>
      <c r="Q1020" s="682"/>
      <c r="R1020" s="671"/>
      <c r="S1020" s="682">
        <v>0</v>
      </c>
      <c r="T1020" s="706"/>
      <c r="U1020" s="242">
        <v>0</v>
      </c>
    </row>
    <row r="1021" spans="1:21" ht="14.4" customHeight="1" x14ac:dyDescent="0.3">
      <c r="A1021" s="680">
        <v>10</v>
      </c>
      <c r="B1021" s="671" t="s">
        <v>551</v>
      </c>
      <c r="C1021" s="671">
        <v>89301106</v>
      </c>
      <c r="D1021" s="703" t="s">
        <v>4589</v>
      </c>
      <c r="E1021" s="704" t="s">
        <v>2565</v>
      </c>
      <c r="F1021" s="671" t="s">
        <v>2517</v>
      </c>
      <c r="G1021" s="671" t="s">
        <v>3732</v>
      </c>
      <c r="H1021" s="671" t="s">
        <v>550</v>
      </c>
      <c r="I1021" s="671" t="s">
        <v>3736</v>
      </c>
      <c r="J1021" s="671" t="s">
        <v>3737</v>
      </c>
      <c r="K1021" s="671" t="s">
        <v>3738</v>
      </c>
      <c r="L1021" s="705">
        <v>25000</v>
      </c>
      <c r="M1021" s="705">
        <v>25000</v>
      </c>
      <c r="N1021" s="671">
        <v>1</v>
      </c>
      <c r="O1021" s="706">
        <v>1</v>
      </c>
      <c r="P1021" s="705"/>
      <c r="Q1021" s="682">
        <v>0</v>
      </c>
      <c r="R1021" s="671"/>
      <c r="S1021" s="682">
        <v>0</v>
      </c>
      <c r="T1021" s="706"/>
      <c r="U1021" s="242">
        <v>0</v>
      </c>
    </row>
    <row r="1022" spans="1:21" ht="14.4" customHeight="1" x14ac:dyDescent="0.3">
      <c r="A1022" s="680">
        <v>10</v>
      </c>
      <c r="B1022" s="671" t="s">
        <v>551</v>
      </c>
      <c r="C1022" s="671">
        <v>89301106</v>
      </c>
      <c r="D1022" s="703" t="s">
        <v>4589</v>
      </c>
      <c r="E1022" s="704" t="s">
        <v>2565</v>
      </c>
      <c r="F1022" s="671" t="s">
        <v>2517</v>
      </c>
      <c r="G1022" s="671" t="s">
        <v>3732</v>
      </c>
      <c r="H1022" s="671" t="s">
        <v>550</v>
      </c>
      <c r="I1022" s="671" t="s">
        <v>3881</v>
      </c>
      <c r="J1022" s="671" t="s">
        <v>3882</v>
      </c>
      <c r="K1022" s="671" t="s">
        <v>3883</v>
      </c>
      <c r="L1022" s="705">
        <v>0</v>
      </c>
      <c r="M1022" s="705">
        <v>0</v>
      </c>
      <c r="N1022" s="671">
        <v>2</v>
      </c>
      <c r="O1022" s="706">
        <v>2</v>
      </c>
      <c r="P1022" s="705"/>
      <c r="Q1022" s="682"/>
      <c r="R1022" s="671"/>
      <c r="S1022" s="682">
        <v>0</v>
      </c>
      <c r="T1022" s="706"/>
      <c r="U1022" s="242">
        <v>0</v>
      </c>
    </row>
    <row r="1023" spans="1:21" ht="14.4" customHeight="1" x14ac:dyDescent="0.3">
      <c r="A1023" s="680">
        <v>10</v>
      </c>
      <c r="B1023" s="671" t="s">
        <v>551</v>
      </c>
      <c r="C1023" s="671">
        <v>89301106</v>
      </c>
      <c r="D1023" s="703" t="s">
        <v>4589</v>
      </c>
      <c r="E1023" s="704" t="s">
        <v>2565</v>
      </c>
      <c r="F1023" s="671" t="s">
        <v>2517</v>
      </c>
      <c r="G1023" s="671" t="s">
        <v>3739</v>
      </c>
      <c r="H1023" s="671" t="s">
        <v>550</v>
      </c>
      <c r="I1023" s="671" t="s">
        <v>3884</v>
      </c>
      <c r="J1023" s="671" t="s">
        <v>3885</v>
      </c>
      <c r="K1023" s="671" t="s">
        <v>3886</v>
      </c>
      <c r="L1023" s="705">
        <v>17921</v>
      </c>
      <c r="M1023" s="705">
        <v>17921</v>
      </c>
      <c r="N1023" s="671">
        <v>1</v>
      </c>
      <c r="O1023" s="706">
        <v>1</v>
      </c>
      <c r="P1023" s="705"/>
      <c r="Q1023" s="682">
        <v>0</v>
      </c>
      <c r="R1023" s="671"/>
      <c r="S1023" s="682">
        <v>0</v>
      </c>
      <c r="T1023" s="706"/>
      <c r="U1023" s="242">
        <v>0</v>
      </c>
    </row>
    <row r="1024" spans="1:21" ht="14.4" customHeight="1" x14ac:dyDescent="0.3">
      <c r="A1024" s="680">
        <v>10</v>
      </c>
      <c r="B1024" s="671" t="s">
        <v>551</v>
      </c>
      <c r="C1024" s="671">
        <v>89301106</v>
      </c>
      <c r="D1024" s="703" t="s">
        <v>4589</v>
      </c>
      <c r="E1024" s="704" t="s">
        <v>2565</v>
      </c>
      <c r="F1024" s="671" t="s">
        <v>2517</v>
      </c>
      <c r="G1024" s="671" t="s">
        <v>3739</v>
      </c>
      <c r="H1024" s="671" t="s">
        <v>550</v>
      </c>
      <c r="I1024" s="671" t="s">
        <v>3887</v>
      </c>
      <c r="J1024" s="671" t="s">
        <v>3888</v>
      </c>
      <c r="K1024" s="671" t="s">
        <v>3889</v>
      </c>
      <c r="L1024" s="705">
        <v>1850</v>
      </c>
      <c r="M1024" s="705">
        <v>1850</v>
      </c>
      <c r="N1024" s="671">
        <v>1</v>
      </c>
      <c r="O1024" s="706">
        <v>1</v>
      </c>
      <c r="P1024" s="705"/>
      <c r="Q1024" s="682">
        <v>0</v>
      </c>
      <c r="R1024" s="671"/>
      <c r="S1024" s="682">
        <v>0</v>
      </c>
      <c r="T1024" s="706"/>
      <c r="U1024" s="242">
        <v>0</v>
      </c>
    </row>
    <row r="1025" spans="1:21" ht="14.4" customHeight="1" x14ac:dyDescent="0.3">
      <c r="A1025" s="680">
        <v>10</v>
      </c>
      <c r="B1025" s="671" t="s">
        <v>551</v>
      </c>
      <c r="C1025" s="671">
        <v>89301106</v>
      </c>
      <c r="D1025" s="703" t="s">
        <v>4589</v>
      </c>
      <c r="E1025" s="704" t="s">
        <v>2565</v>
      </c>
      <c r="F1025" s="671" t="s">
        <v>2517</v>
      </c>
      <c r="G1025" s="671" t="s">
        <v>3739</v>
      </c>
      <c r="H1025" s="671" t="s">
        <v>550</v>
      </c>
      <c r="I1025" s="671" t="s">
        <v>3890</v>
      </c>
      <c r="J1025" s="671" t="s">
        <v>3888</v>
      </c>
      <c r="K1025" s="671" t="s">
        <v>3891</v>
      </c>
      <c r="L1025" s="705">
        <v>772</v>
      </c>
      <c r="M1025" s="705">
        <v>772</v>
      </c>
      <c r="N1025" s="671">
        <v>1</v>
      </c>
      <c r="O1025" s="706">
        <v>1</v>
      </c>
      <c r="P1025" s="705"/>
      <c r="Q1025" s="682">
        <v>0</v>
      </c>
      <c r="R1025" s="671"/>
      <c r="S1025" s="682">
        <v>0</v>
      </c>
      <c r="T1025" s="706"/>
      <c r="U1025" s="242">
        <v>0</v>
      </c>
    </row>
    <row r="1026" spans="1:21" ht="14.4" customHeight="1" x14ac:dyDescent="0.3">
      <c r="A1026" s="680">
        <v>10</v>
      </c>
      <c r="B1026" s="671" t="s">
        <v>551</v>
      </c>
      <c r="C1026" s="671">
        <v>89301106</v>
      </c>
      <c r="D1026" s="703" t="s">
        <v>4589</v>
      </c>
      <c r="E1026" s="704" t="s">
        <v>2565</v>
      </c>
      <c r="F1026" s="671" t="s">
        <v>2517</v>
      </c>
      <c r="G1026" s="671" t="s">
        <v>3739</v>
      </c>
      <c r="H1026" s="671" t="s">
        <v>550</v>
      </c>
      <c r="I1026" s="671" t="s">
        <v>3892</v>
      </c>
      <c r="J1026" s="671" t="s">
        <v>3752</v>
      </c>
      <c r="K1026" s="671" t="s">
        <v>3893</v>
      </c>
      <c r="L1026" s="705">
        <v>1730</v>
      </c>
      <c r="M1026" s="705">
        <v>1730</v>
      </c>
      <c r="N1026" s="671">
        <v>1</v>
      </c>
      <c r="O1026" s="706">
        <v>1</v>
      </c>
      <c r="P1026" s="705"/>
      <c r="Q1026" s="682">
        <v>0</v>
      </c>
      <c r="R1026" s="671"/>
      <c r="S1026" s="682">
        <v>0</v>
      </c>
      <c r="T1026" s="706"/>
      <c r="U1026" s="242">
        <v>0</v>
      </c>
    </row>
    <row r="1027" spans="1:21" ht="14.4" customHeight="1" x14ac:dyDescent="0.3">
      <c r="A1027" s="680">
        <v>10</v>
      </c>
      <c r="B1027" s="671" t="s">
        <v>551</v>
      </c>
      <c r="C1027" s="671">
        <v>89301106</v>
      </c>
      <c r="D1027" s="703" t="s">
        <v>4589</v>
      </c>
      <c r="E1027" s="704" t="s">
        <v>2565</v>
      </c>
      <c r="F1027" s="671" t="s">
        <v>2517</v>
      </c>
      <c r="G1027" s="671" t="s">
        <v>3739</v>
      </c>
      <c r="H1027" s="671" t="s">
        <v>550</v>
      </c>
      <c r="I1027" s="671" t="s">
        <v>3894</v>
      </c>
      <c r="J1027" s="671" t="s">
        <v>3895</v>
      </c>
      <c r="K1027" s="671" t="s">
        <v>3766</v>
      </c>
      <c r="L1027" s="705">
        <v>944</v>
      </c>
      <c r="M1027" s="705">
        <v>944</v>
      </c>
      <c r="N1027" s="671">
        <v>1</v>
      </c>
      <c r="O1027" s="706">
        <v>1</v>
      </c>
      <c r="P1027" s="705"/>
      <c r="Q1027" s="682">
        <v>0</v>
      </c>
      <c r="R1027" s="671"/>
      <c r="S1027" s="682">
        <v>0</v>
      </c>
      <c r="T1027" s="706"/>
      <c r="U1027" s="242">
        <v>0</v>
      </c>
    </row>
    <row r="1028" spans="1:21" ht="14.4" customHeight="1" x14ac:dyDescent="0.3">
      <c r="A1028" s="680">
        <v>10</v>
      </c>
      <c r="B1028" s="671" t="s">
        <v>551</v>
      </c>
      <c r="C1028" s="671">
        <v>89301106</v>
      </c>
      <c r="D1028" s="703" t="s">
        <v>4589</v>
      </c>
      <c r="E1028" s="704" t="s">
        <v>2565</v>
      </c>
      <c r="F1028" s="671" t="s">
        <v>2517</v>
      </c>
      <c r="G1028" s="671" t="s">
        <v>3739</v>
      </c>
      <c r="H1028" s="671" t="s">
        <v>550</v>
      </c>
      <c r="I1028" s="671" t="s">
        <v>3896</v>
      </c>
      <c r="J1028" s="671" t="s">
        <v>3888</v>
      </c>
      <c r="K1028" s="671" t="s">
        <v>3750</v>
      </c>
      <c r="L1028" s="705">
        <v>922</v>
      </c>
      <c r="M1028" s="705">
        <v>922</v>
      </c>
      <c r="N1028" s="671">
        <v>1</v>
      </c>
      <c r="O1028" s="706">
        <v>1</v>
      </c>
      <c r="P1028" s="705"/>
      <c r="Q1028" s="682">
        <v>0</v>
      </c>
      <c r="R1028" s="671"/>
      <c r="S1028" s="682">
        <v>0</v>
      </c>
      <c r="T1028" s="706"/>
      <c r="U1028" s="242">
        <v>0</v>
      </c>
    </row>
    <row r="1029" spans="1:21" ht="14.4" customHeight="1" x14ac:dyDescent="0.3">
      <c r="A1029" s="680">
        <v>10</v>
      </c>
      <c r="B1029" s="671" t="s">
        <v>551</v>
      </c>
      <c r="C1029" s="671">
        <v>89301106</v>
      </c>
      <c r="D1029" s="703" t="s">
        <v>4589</v>
      </c>
      <c r="E1029" s="704" t="s">
        <v>2565</v>
      </c>
      <c r="F1029" s="671" t="s">
        <v>2517</v>
      </c>
      <c r="G1029" s="671" t="s">
        <v>3739</v>
      </c>
      <c r="H1029" s="671" t="s">
        <v>550</v>
      </c>
      <c r="I1029" s="671" t="s">
        <v>3897</v>
      </c>
      <c r="J1029" s="671" t="s">
        <v>3898</v>
      </c>
      <c r="K1029" s="671" t="s">
        <v>3899</v>
      </c>
      <c r="L1029" s="705">
        <v>21000</v>
      </c>
      <c r="M1029" s="705">
        <v>21000</v>
      </c>
      <c r="N1029" s="671">
        <v>1</v>
      </c>
      <c r="O1029" s="706">
        <v>1</v>
      </c>
      <c r="P1029" s="705"/>
      <c r="Q1029" s="682">
        <v>0</v>
      </c>
      <c r="R1029" s="671"/>
      <c r="S1029" s="682">
        <v>0</v>
      </c>
      <c r="T1029" s="706"/>
      <c r="U1029" s="242">
        <v>0</v>
      </c>
    </row>
    <row r="1030" spans="1:21" ht="14.4" customHeight="1" x14ac:dyDescent="0.3">
      <c r="A1030" s="680">
        <v>10</v>
      </c>
      <c r="B1030" s="671" t="s">
        <v>551</v>
      </c>
      <c r="C1030" s="671">
        <v>89301106</v>
      </c>
      <c r="D1030" s="703" t="s">
        <v>4589</v>
      </c>
      <c r="E1030" s="704" t="s">
        <v>2565</v>
      </c>
      <c r="F1030" s="671" t="s">
        <v>2517</v>
      </c>
      <c r="G1030" s="671" t="s">
        <v>3739</v>
      </c>
      <c r="H1030" s="671" t="s">
        <v>550</v>
      </c>
      <c r="I1030" s="671" t="s">
        <v>3900</v>
      </c>
      <c r="J1030" s="671" t="s">
        <v>3895</v>
      </c>
      <c r="K1030" s="671" t="s">
        <v>3901</v>
      </c>
      <c r="L1030" s="705">
        <v>779</v>
      </c>
      <c r="M1030" s="705">
        <v>779</v>
      </c>
      <c r="N1030" s="671">
        <v>1</v>
      </c>
      <c r="O1030" s="706">
        <v>1</v>
      </c>
      <c r="P1030" s="705"/>
      <c r="Q1030" s="682">
        <v>0</v>
      </c>
      <c r="R1030" s="671"/>
      <c r="S1030" s="682">
        <v>0</v>
      </c>
      <c r="T1030" s="706"/>
      <c r="U1030" s="242">
        <v>0</v>
      </c>
    </row>
    <row r="1031" spans="1:21" ht="14.4" customHeight="1" x14ac:dyDescent="0.3">
      <c r="A1031" s="680">
        <v>10</v>
      </c>
      <c r="B1031" s="671" t="s">
        <v>551</v>
      </c>
      <c r="C1031" s="671">
        <v>89301107</v>
      </c>
      <c r="D1031" s="703" t="s">
        <v>4590</v>
      </c>
      <c r="E1031" s="704" t="s">
        <v>2553</v>
      </c>
      <c r="F1031" s="671" t="s">
        <v>2515</v>
      </c>
      <c r="G1031" s="671" t="s">
        <v>2855</v>
      </c>
      <c r="H1031" s="671" t="s">
        <v>817</v>
      </c>
      <c r="I1031" s="671" t="s">
        <v>1515</v>
      </c>
      <c r="J1031" s="671" t="s">
        <v>1516</v>
      </c>
      <c r="K1031" s="671" t="s">
        <v>2456</v>
      </c>
      <c r="L1031" s="705">
        <v>138.16</v>
      </c>
      <c r="M1031" s="705">
        <v>138.16</v>
      </c>
      <c r="N1031" s="671">
        <v>1</v>
      </c>
      <c r="O1031" s="706">
        <v>1</v>
      </c>
      <c r="P1031" s="705">
        <v>138.16</v>
      </c>
      <c r="Q1031" s="682">
        <v>1</v>
      </c>
      <c r="R1031" s="671">
        <v>1</v>
      </c>
      <c r="S1031" s="682">
        <v>1</v>
      </c>
      <c r="T1031" s="706">
        <v>1</v>
      </c>
      <c r="U1031" s="242">
        <v>1</v>
      </c>
    </row>
    <row r="1032" spans="1:21" ht="14.4" customHeight="1" x14ac:dyDescent="0.3">
      <c r="A1032" s="680">
        <v>10</v>
      </c>
      <c r="B1032" s="671" t="s">
        <v>551</v>
      </c>
      <c r="C1032" s="671">
        <v>89301107</v>
      </c>
      <c r="D1032" s="703" t="s">
        <v>4590</v>
      </c>
      <c r="E1032" s="704" t="s">
        <v>2553</v>
      </c>
      <c r="F1032" s="671" t="s">
        <v>2515</v>
      </c>
      <c r="G1032" s="671" t="s">
        <v>2827</v>
      </c>
      <c r="H1032" s="671" t="s">
        <v>550</v>
      </c>
      <c r="I1032" s="671" t="s">
        <v>3902</v>
      </c>
      <c r="J1032" s="671" t="s">
        <v>3903</v>
      </c>
      <c r="K1032" s="671" t="s">
        <v>753</v>
      </c>
      <c r="L1032" s="705">
        <v>0</v>
      </c>
      <c r="M1032" s="705">
        <v>0</v>
      </c>
      <c r="N1032" s="671">
        <v>1</v>
      </c>
      <c r="O1032" s="706">
        <v>1</v>
      </c>
      <c r="P1032" s="705">
        <v>0</v>
      </c>
      <c r="Q1032" s="682"/>
      <c r="R1032" s="671">
        <v>1</v>
      </c>
      <c r="S1032" s="682">
        <v>1</v>
      </c>
      <c r="T1032" s="706">
        <v>1</v>
      </c>
      <c r="U1032" s="242">
        <v>1</v>
      </c>
    </row>
    <row r="1033" spans="1:21" ht="14.4" customHeight="1" x14ac:dyDescent="0.3">
      <c r="A1033" s="680">
        <v>10</v>
      </c>
      <c r="B1033" s="671" t="s">
        <v>551</v>
      </c>
      <c r="C1033" s="671">
        <v>89301107</v>
      </c>
      <c r="D1033" s="703" t="s">
        <v>4590</v>
      </c>
      <c r="E1033" s="704" t="s">
        <v>2553</v>
      </c>
      <c r="F1033" s="671" t="s">
        <v>2515</v>
      </c>
      <c r="G1033" s="671" t="s">
        <v>2827</v>
      </c>
      <c r="H1033" s="671" t="s">
        <v>817</v>
      </c>
      <c r="I1033" s="671" t="s">
        <v>1152</v>
      </c>
      <c r="J1033" s="671" t="s">
        <v>1153</v>
      </c>
      <c r="K1033" s="671" t="s">
        <v>753</v>
      </c>
      <c r="L1033" s="705">
        <v>0</v>
      </c>
      <c r="M1033" s="705">
        <v>0</v>
      </c>
      <c r="N1033" s="671">
        <v>4</v>
      </c>
      <c r="O1033" s="706">
        <v>2.5</v>
      </c>
      <c r="P1033" s="705">
        <v>0</v>
      </c>
      <c r="Q1033" s="682"/>
      <c r="R1033" s="671">
        <v>2</v>
      </c>
      <c r="S1033" s="682">
        <v>0.5</v>
      </c>
      <c r="T1033" s="706">
        <v>1.5</v>
      </c>
      <c r="U1033" s="242">
        <v>0.6</v>
      </c>
    </row>
    <row r="1034" spans="1:21" ht="14.4" customHeight="1" x14ac:dyDescent="0.3">
      <c r="A1034" s="680">
        <v>10</v>
      </c>
      <c r="B1034" s="671" t="s">
        <v>551</v>
      </c>
      <c r="C1034" s="671">
        <v>89301107</v>
      </c>
      <c r="D1034" s="703" t="s">
        <v>4590</v>
      </c>
      <c r="E1034" s="704" t="s">
        <v>2553</v>
      </c>
      <c r="F1034" s="671" t="s">
        <v>2515</v>
      </c>
      <c r="G1034" s="671" t="s">
        <v>2827</v>
      </c>
      <c r="H1034" s="671" t="s">
        <v>817</v>
      </c>
      <c r="I1034" s="671" t="s">
        <v>1445</v>
      </c>
      <c r="J1034" s="671" t="s">
        <v>828</v>
      </c>
      <c r="K1034" s="671" t="s">
        <v>1446</v>
      </c>
      <c r="L1034" s="705">
        <v>413.22</v>
      </c>
      <c r="M1034" s="705">
        <v>413.22</v>
      </c>
      <c r="N1034" s="671">
        <v>1</v>
      </c>
      <c r="O1034" s="706">
        <v>0.5</v>
      </c>
      <c r="P1034" s="705"/>
      <c r="Q1034" s="682">
        <v>0</v>
      </c>
      <c r="R1034" s="671"/>
      <c r="S1034" s="682">
        <v>0</v>
      </c>
      <c r="T1034" s="706"/>
      <c r="U1034" s="242">
        <v>0</v>
      </c>
    </row>
    <row r="1035" spans="1:21" ht="14.4" customHeight="1" x14ac:dyDescent="0.3">
      <c r="A1035" s="680">
        <v>10</v>
      </c>
      <c r="B1035" s="671" t="s">
        <v>551</v>
      </c>
      <c r="C1035" s="671">
        <v>89301107</v>
      </c>
      <c r="D1035" s="703" t="s">
        <v>4590</v>
      </c>
      <c r="E1035" s="704" t="s">
        <v>2553</v>
      </c>
      <c r="F1035" s="671" t="s">
        <v>2515</v>
      </c>
      <c r="G1035" s="671" t="s">
        <v>3904</v>
      </c>
      <c r="H1035" s="671" t="s">
        <v>550</v>
      </c>
      <c r="I1035" s="671" t="s">
        <v>3905</v>
      </c>
      <c r="J1035" s="671" t="s">
        <v>3906</v>
      </c>
      <c r="K1035" s="671" t="s">
        <v>3907</v>
      </c>
      <c r="L1035" s="705">
        <v>325.44</v>
      </c>
      <c r="M1035" s="705">
        <v>976.31999999999994</v>
      </c>
      <c r="N1035" s="671">
        <v>3</v>
      </c>
      <c r="O1035" s="706">
        <v>0.5</v>
      </c>
      <c r="P1035" s="705"/>
      <c r="Q1035" s="682">
        <v>0</v>
      </c>
      <c r="R1035" s="671"/>
      <c r="S1035" s="682">
        <v>0</v>
      </c>
      <c r="T1035" s="706"/>
      <c r="U1035" s="242">
        <v>0</v>
      </c>
    </row>
    <row r="1036" spans="1:21" ht="14.4" customHeight="1" x14ac:dyDescent="0.3">
      <c r="A1036" s="680">
        <v>10</v>
      </c>
      <c r="B1036" s="671" t="s">
        <v>551</v>
      </c>
      <c r="C1036" s="671">
        <v>89301107</v>
      </c>
      <c r="D1036" s="703" t="s">
        <v>4590</v>
      </c>
      <c r="E1036" s="704" t="s">
        <v>2553</v>
      </c>
      <c r="F1036" s="671" t="s">
        <v>2515</v>
      </c>
      <c r="G1036" s="671" t="s">
        <v>3191</v>
      </c>
      <c r="H1036" s="671" t="s">
        <v>550</v>
      </c>
      <c r="I1036" s="671" t="s">
        <v>3430</v>
      </c>
      <c r="J1036" s="671" t="s">
        <v>3431</v>
      </c>
      <c r="K1036" s="671" t="s">
        <v>3222</v>
      </c>
      <c r="L1036" s="705">
        <v>0</v>
      </c>
      <c r="M1036" s="705">
        <v>0</v>
      </c>
      <c r="N1036" s="671">
        <v>4</v>
      </c>
      <c r="O1036" s="706">
        <v>3</v>
      </c>
      <c r="P1036" s="705">
        <v>0</v>
      </c>
      <c r="Q1036" s="682"/>
      <c r="R1036" s="671">
        <v>2</v>
      </c>
      <c r="S1036" s="682">
        <v>0.5</v>
      </c>
      <c r="T1036" s="706">
        <v>1.5</v>
      </c>
      <c r="U1036" s="242">
        <v>0.5</v>
      </c>
    </row>
    <row r="1037" spans="1:21" ht="14.4" customHeight="1" x14ac:dyDescent="0.3">
      <c r="A1037" s="680">
        <v>10</v>
      </c>
      <c r="B1037" s="671" t="s">
        <v>551</v>
      </c>
      <c r="C1037" s="671">
        <v>89301107</v>
      </c>
      <c r="D1037" s="703" t="s">
        <v>4590</v>
      </c>
      <c r="E1037" s="704" t="s">
        <v>2553</v>
      </c>
      <c r="F1037" s="671" t="s">
        <v>2515</v>
      </c>
      <c r="G1037" s="671" t="s">
        <v>3191</v>
      </c>
      <c r="H1037" s="671" t="s">
        <v>550</v>
      </c>
      <c r="I1037" s="671" t="s">
        <v>3541</v>
      </c>
      <c r="J1037" s="671" t="s">
        <v>3431</v>
      </c>
      <c r="K1037" s="671" t="s">
        <v>1964</v>
      </c>
      <c r="L1037" s="705">
        <v>413.22</v>
      </c>
      <c r="M1037" s="705">
        <v>413.22</v>
      </c>
      <c r="N1037" s="671">
        <v>1</v>
      </c>
      <c r="O1037" s="706">
        <v>0.5</v>
      </c>
      <c r="P1037" s="705">
        <v>413.22</v>
      </c>
      <c r="Q1037" s="682">
        <v>1</v>
      </c>
      <c r="R1037" s="671">
        <v>1</v>
      </c>
      <c r="S1037" s="682">
        <v>1</v>
      </c>
      <c r="T1037" s="706">
        <v>0.5</v>
      </c>
      <c r="U1037" s="242">
        <v>1</v>
      </c>
    </row>
    <row r="1038" spans="1:21" ht="14.4" customHeight="1" x14ac:dyDescent="0.3">
      <c r="A1038" s="680">
        <v>10</v>
      </c>
      <c r="B1038" s="671" t="s">
        <v>551</v>
      </c>
      <c r="C1038" s="671">
        <v>89301107</v>
      </c>
      <c r="D1038" s="703" t="s">
        <v>4590</v>
      </c>
      <c r="E1038" s="704" t="s">
        <v>2553</v>
      </c>
      <c r="F1038" s="671" t="s">
        <v>2515</v>
      </c>
      <c r="G1038" s="671" t="s">
        <v>3191</v>
      </c>
      <c r="H1038" s="671" t="s">
        <v>550</v>
      </c>
      <c r="I1038" s="671" t="s">
        <v>3908</v>
      </c>
      <c r="J1038" s="671" t="s">
        <v>3431</v>
      </c>
      <c r="K1038" s="671" t="s">
        <v>3909</v>
      </c>
      <c r="L1038" s="705">
        <v>413.22</v>
      </c>
      <c r="M1038" s="705">
        <v>7851.180000000003</v>
      </c>
      <c r="N1038" s="671">
        <v>19</v>
      </c>
      <c r="O1038" s="706">
        <v>14</v>
      </c>
      <c r="P1038" s="705">
        <v>1239.6600000000001</v>
      </c>
      <c r="Q1038" s="682">
        <v>0.15789473684210523</v>
      </c>
      <c r="R1038" s="671">
        <v>3</v>
      </c>
      <c r="S1038" s="682">
        <v>0.15789473684210525</v>
      </c>
      <c r="T1038" s="706">
        <v>2.5</v>
      </c>
      <c r="U1038" s="242">
        <v>0.17857142857142858</v>
      </c>
    </row>
    <row r="1039" spans="1:21" ht="14.4" customHeight="1" x14ac:dyDescent="0.3">
      <c r="A1039" s="680">
        <v>10</v>
      </c>
      <c r="B1039" s="671" t="s">
        <v>551</v>
      </c>
      <c r="C1039" s="671">
        <v>89301107</v>
      </c>
      <c r="D1039" s="703" t="s">
        <v>4590</v>
      </c>
      <c r="E1039" s="704" t="s">
        <v>2553</v>
      </c>
      <c r="F1039" s="671" t="s">
        <v>2515</v>
      </c>
      <c r="G1039" s="671" t="s">
        <v>3191</v>
      </c>
      <c r="H1039" s="671" t="s">
        <v>550</v>
      </c>
      <c r="I1039" s="671" t="s">
        <v>3358</v>
      </c>
      <c r="J1039" s="671" t="s">
        <v>3356</v>
      </c>
      <c r="K1039" s="671" t="s">
        <v>3359</v>
      </c>
      <c r="L1039" s="705">
        <v>309.91000000000003</v>
      </c>
      <c r="M1039" s="705">
        <v>11466.669999999998</v>
      </c>
      <c r="N1039" s="671">
        <v>37</v>
      </c>
      <c r="O1039" s="706">
        <v>23</v>
      </c>
      <c r="P1039" s="705">
        <v>3409.0099999999998</v>
      </c>
      <c r="Q1039" s="682">
        <v>0.29729729729729731</v>
      </c>
      <c r="R1039" s="671">
        <v>11</v>
      </c>
      <c r="S1039" s="682">
        <v>0.29729729729729731</v>
      </c>
      <c r="T1039" s="706">
        <v>7</v>
      </c>
      <c r="U1039" s="242">
        <v>0.30434782608695654</v>
      </c>
    </row>
    <row r="1040" spans="1:21" ht="14.4" customHeight="1" x14ac:dyDescent="0.3">
      <c r="A1040" s="680">
        <v>10</v>
      </c>
      <c r="B1040" s="671" t="s">
        <v>551</v>
      </c>
      <c r="C1040" s="671">
        <v>89301107</v>
      </c>
      <c r="D1040" s="703" t="s">
        <v>4590</v>
      </c>
      <c r="E1040" s="704" t="s">
        <v>2553</v>
      </c>
      <c r="F1040" s="671" t="s">
        <v>2515</v>
      </c>
      <c r="G1040" s="671" t="s">
        <v>3191</v>
      </c>
      <c r="H1040" s="671" t="s">
        <v>550</v>
      </c>
      <c r="I1040" s="671" t="s">
        <v>1108</v>
      </c>
      <c r="J1040" s="671" t="s">
        <v>1109</v>
      </c>
      <c r="K1040" s="671" t="s">
        <v>3360</v>
      </c>
      <c r="L1040" s="705">
        <v>55.1</v>
      </c>
      <c r="M1040" s="705">
        <v>771.40000000000009</v>
      </c>
      <c r="N1040" s="671">
        <v>14</v>
      </c>
      <c r="O1040" s="706">
        <v>10</v>
      </c>
      <c r="P1040" s="705">
        <v>275.5</v>
      </c>
      <c r="Q1040" s="682">
        <v>0.3571428571428571</v>
      </c>
      <c r="R1040" s="671">
        <v>5</v>
      </c>
      <c r="S1040" s="682">
        <v>0.35714285714285715</v>
      </c>
      <c r="T1040" s="706">
        <v>3</v>
      </c>
      <c r="U1040" s="242">
        <v>0.3</v>
      </c>
    </row>
    <row r="1041" spans="1:21" ht="14.4" customHeight="1" x14ac:dyDescent="0.3">
      <c r="A1041" s="680">
        <v>10</v>
      </c>
      <c r="B1041" s="671" t="s">
        <v>551</v>
      </c>
      <c r="C1041" s="671">
        <v>89301107</v>
      </c>
      <c r="D1041" s="703" t="s">
        <v>4590</v>
      </c>
      <c r="E1041" s="704" t="s">
        <v>2553</v>
      </c>
      <c r="F1041" s="671" t="s">
        <v>2515</v>
      </c>
      <c r="G1041" s="671" t="s">
        <v>3191</v>
      </c>
      <c r="H1041" s="671" t="s">
        <v>550</v>
      </c>
      <c r="I1041" s="671" t="s">
        <v>3910</v>
      </c>
      <c r="J1041" s="671" t="s">
        <v>3911</v>
      </c>
      <c r="K1041" s="671" t="s">
        <v>3912</v>
      </c>
      <c r="L1041" s="705">
        <v>55.1</v>
      </c>
      <c r="M1041" s="705">
        <v>55.1</v>
      </c>
      <c r="N1041" s="671">
        <v>1</v>
      </c>
      <c r="O1041" s="706">
        <v>0.5</v>
      </c>
      <c r="P1041" s="705"/>
      <c r="Q1041" s="682">
        <v>0</v>
      </c>
      <c r="R1041" s="671"/>
      <c r="S1041" s="682">
        <v>0</v>
      </c>
      <c r="T1041" s="706"/>
      <c r="U1041" s="242">
        <v>0</v>
      </c>
    </row>
    <row r="1042" spans="1:21" ht="14.4" customHeight="1" x14ac:dyDescent="0.3">
      <c r="A1042" s="680">
        <v>10</v>
      </c>
      <c r="B1042" s="671" t="s">
        <v>551</v>
      </c>
      <c r="C1042" s="671">
        <v>89301107</v>
      </c>
      <c r="D1042" s="703" t="s">
        <v>4590</v>
      </c>
      <c r="E1042" s="704" t="s">
        <v>2553</v>
      </c>
      <c r="F1042" s="671" t="s">
        <v>2515</v>
      </c>
      <c r="G1042" s="671" t="s">
        <v>3913</v>
      </c>
      <c r="H1042" s="671" t="s">
        <v>550</v>
      </c>
      <c r="I1042" s="671" t="s">
        <v>3914</v>
      </c>
      <c r="J1042" s="671" t="s">
        <v>3915</v>
      </c>
      <c r="K1042" s="671" t="s">
        <v>3916</v>
      </c>
      <c r="L1042" s="705">
        <v>45.91</v>
      </c>
      <c r="M1042" s="705">
        <v>45.91</v>
      </c>
      <c r="N1042" s="671">
        <v>1</v>
      </c>
      <c r="O1042" s="706">
        <v>0.5</v>
      </c>
      <c r="P1042" s="705">
        <v>45.91</v>
      </c>
      <c r="Q1042" s="682">
        <v>1</v>
      </c>
      <c r="R1042" s="671">
        <v>1</v>
      </c>
      <c r="S1042" s="682">
        <v>1</v>
      </c>
      <c r="T1042" s="706">
        <v>0.5</v>
      </c>
      <c r="U1042" s="242">
        <v>1</v>
      </c>
    </row>
    <row r="1043" spans="1:21" ht="14.4" customHeight="1" x14ac:dyDescent="0.3">
      <c r="A1043" s="680">
        <v>10</v>
      </c>
      <c r="B1043" s="671" t="s">
        <v>551</v>
      </c>
      <c r="C1043" s="671">
        <v>89301107</v>
      </c>
      <c r="D1043" s="703" t="s">
        <v>4590</v>
      </c>
      <c r="E1043" s="704" t="s">
        <v>2553</v>
      </c>
      <c r="F1043" s="671" t="s">
        <v>2515</v>
      </c>
      <c r="G1043" s="671" t="s">
        <v>2936</v>
      </c>
      <c r="H1043" s="671" t="s">
        <v>817</v>
      </c>
      <c r="I1043" s="671" t="s">
        <v>3917</v>
      </c>
      <c r="J1043" s="671" t="s">
        <v>2938</v>
      </c>
      <c r="K1043" s="671" t="s">
        <v>3918</v>
      </c>
      <c r="L1043" s="705">
        <v>0</v>
      </c>
      <c r="M1043" s="705">
        <v>0</v>
      </c>
      <c r="N1043" s="671">
        <v>4</v>
      </c>
      <c r="O1043" s="706">
        <v>1</v>
      </c>
      <c r="P1043" s="705">
        <v>0</v>
      </c>
      <c r="Q1043" s="682"/>
      <c r="R1043" s="671">
        <v>2</v>
      </c>
      <c r="S1043" s="682">
        <v>0.5</v>
      </c>
      <c r="T1043" s="706">
        <v>0.5</v>
      </c>
      <c r="U1043" s="242">
        <v>0.5</v>
      </c>
    </row>
    <row r="1044" spans="1:21" ht="14.4" customHeight="1" x14ac:dyDescent="0.3">
      <c r="A1044" s="680">
        <v>10</v>
      </c>
      <c r="B1044" s="671" t="s">
        <v>551</v>
      </c>
      <c r="C1044" s="671">
        <v>89301107</v>
      </c>
      <c r="D1044" s="703" t="s">
        <v>4590</v>
      </c>
      <c r="E1044" s="704" t="s">
        <v>2553</v>
      </c>
      <c r="F1044" s="671" t="s">
        <v>2515</v>
      </c>
      <c r="G1044" s="671" t="s">
        <v>2936</v>
      </c>
      <c r="H1044" s="671" t="s">
        <v>817</v>
      </c>
      <c r="I1044" s="671" t="s">
        <v>3919</v>
      </c>
      <c r="J1044" s="671" t="s">
        <v>3920</v>
      </c>
      <c r="K1044" s="671" t="s">
        <v>3921</v>
      </c>
      <c r="L1044" s="705">
        <v>214.03</v>
      </c>
      <c r="M1044" s="705">
        <v>856.12</v>
      </c>
      <c r="N1044" s="671">
        <v>4</v>
      </c>
      <c r="O1044" s="706">
        <v>2</v>
      </c>
      <c r="P1044" s="705"/>
      <c r="Q1044" s="682">
        <v>0</v>
      </c>
      <c r="R1044" s="671"/>
      <c r="S1044" s="682">
        <v>0</v>
      </c>
      <c r="T1044" s="706"/>
      <c r="U1044" s="242">
        <v>0</v>
      </c>
    </row>
    <row r="1045" spans="1:21" ht="14.4" customHeight="1" x14ac:dyDescent="0.3">
      <c r="A1045" s="680">
        <v>10</v>
      </c>
      <c r="B1045" s="671" t="s">
        <v>551</v>
      </c>
      <c r="C1045" s="671">
        <v>89301107</v>
      </c>
      <c r="D1045" s="703" t="s">
        <v>4590</v>
      </c>
      <c r="E1045" s="704" t="s">
        <v>2553</v>
      </c>
      <c r="F1045" s="671" t="s">
        <v>2515</v>
      </c>
      <c r="G1045" s="671" t="s">
        <v>2936</v>
      </c>
      <c r="H1045" s="671" t="s">
        <v>817</v>
      </c>
      <c r="I1045" s="671" t="s">
        <v>839</v>
      </c>
      <c r="J1045" s="671" t="s">
        <v>840</v>
      </c>
      <c r="K1045" s="671" t="s">
        <v>2432</v>
      </c>
      <c r="L1045" s="705">
        <v>333.26</v>
      </c>
      <c r="M1045" s="705">
        <v>6331.94</v>
      </c>
      <c r="N1045" s="671">
        <v>19</v>
      </c>
      <c r="O1045" s="706">
        <v>7.5</v>
      </c>
      <c r="P1045" s="705">
        <v>1333.04</v>
      </c>
      <c r="Q1045" s="682">
        <v>0.2105263157894737</v>
      </c>
      <c r="R1045" s="671">
        <v>4</v>
      </c>
      <c r="S1045" s="682">
        <v>0.21052631578947367</v>
      </c>
      <c r="T1045" s="706">
        <v>1.5</v>
      </c>
      <c r="U1045" s="242">
        <v>0.2</v>
      </c>
    </row>
    <row r="1046" spans="1:21" ht="14.4" customHeight="1" x14ac:dyDescent="0.3">
      <c r="A1046" s="680">
        <v>10</v>
      </c>
      <c r="B1046" s="671" t="s">
        <v>551</v>
      </c>
      <c r="C1046" s="671">
        <v>89301107</v>
      </c>
      <c r="D1046" s="703" t="s">
        <v>4590</v>
      </c>
      <c r="E1046" s="704" t="s">
        <v>2553</v>
      </c>
      <c r="F1046" s="671" t="s">
        <v>2515</v>
      </c>
      <c r="G1046" s="671" t="s">
        <v>2940</v>
      </c>
      <c r="H1046" s="671" t="s">
        <v>550</v>
      </c>
      <c r="I1046" s="671" t="s">
        <v>2992</v>
      </c>
      <c r="J1046" s="671" t="s">
        <v>2942</v>
      </c>
      <c r="K1046" s="671" t="s">
        <v>2993</v>
      </c>
      <c r="L1046" s="705">
        <v>0</v>
      </c>
      <c r="M1046" s="705">
        <v>0</v>
      </c>
      <c r="N1046" s="671">
        <v>16</v>
      </c>
      <c r="O1046" s="706">
        <v>9.5</v>
      </c>
      <c r="P1046" s="705">
        <v>0</v>
      </c>
      <c r="Q1046" s="682"/>
      <c r="R1046" s="671">
        <v>3</v>
      </c>
      <c r="S1046" s="682">
        <v>0.1875</v>
      </c>
      <c r="T1046" s="706">
        <v>1.5</v>
      </c>
      <c r="U1046" s="242">
        <v>0.15789473684210525</v>
      </c>
    </row>
    <row r="1047" spans="1:21" ht="14.4" customHeight="1" x14ac:dyDescent="0.3">
      <c r="A1047" s="680">
        <v>10</v>
      </c>
      <c r="B1047" s="671" t="s">
        <v>551</v>
      </c>
      <c r="C1047" s="671">
        <v>89301107</v>
      </c>
      <c r="D1047" s="703" t="s">
        <v>4590</v>
      </c>
      <c r="E1047" s="704" t="s">
        <v>2553</v>
      </c>
      <c r="F1047" s="671" t="s">
        <v>2515</v>
      </c>
      <c r="G1047" s="671" t="s">
        <v>3922</v>
      </c>
      <c r="H1047" s="671" t="s">
        <v>550</v>
      </c>
      <c r="I1047" s="671" t="s">
        <v>3923</v>
      </c>
      <c r="J1047" s="671" t="s">
        <v>3924</v>
      </c>
      <c r="K1047" s="671" t="s">
        <v>3925</v>
      </c>
      <c r="L1047" s="705">
        <v>1021.9</v>
      </c>
      <c r="M1047" s="705">
        <v>3065.7</v>
      </c>
      <c r="N1047" s="671">
        <v>3</v>
      </c>
      <c r="O1047" s="706">
        <v>2.5</v>
      </c>
      <c r="P1047" s="705"/>
      <c r="Q1047" s="682">
        <v>0</v>
      </c>
      <c r="R1047" s="671"/>
      <c r="S1047" s="682">
        <v>0</v>
      </c>
      <c r="T1047" s="706"/>
      <c r="U1047" s="242">
        <v>0</v>
      </c>
    </row>
    <row r="1048" spans="1:21" ht="14.4" customHeight="1" x14ac:dyDescent="0.3">
      <c r="A1048" s="680">
        <v>10</v>
      </c>
      <c r="B1048" s="671" t="s">
        <v>551</v>
      </c>
      <c r="C1048" s="671">
        <v>89301107</v>
      </c>
      <c r="D1048" s="703" t="s">
        <v>4590</v>
      </c>
      <c r="E1048" s="704" t="s">
        <v>2553</v>
      </c>
      <c r="F1048" s="671" t="s">
        <v>2515</v>
      </c>
      <c r="G1048" s="671" t="s">
        <v>3044</v>
      </c>
      <c r="H1048" s="671" t="s">
        <v>550</v>
      </c>
      <c r="I1048" s="671" t="s">
        <v>634</v>
      </c>
      <c r="J1048" s="671" t="s">
        <v>635</v>
      </c>
      <c r="K1048" s="671" t="s">
        <v>3045</v>
      </c>
      <c r="L1048" s="705">
        <v>26.17</v>
      </c>
      <c r="M1048" s="705">
        <v>26.17</v>
      </c>
      <c r="N1048" s="671">
        <v>1</v>
      </c>
      <c r="O1048" s="706">
        <v>1</v>
      </c>
      <c r="P1048" s="705"/>
      <c r="Q1048" s="682">
        <v>0</v>
      </c>
      <c r="R1048" s="671"/>
      <c r="S1048" s="682">
        <v>0</v>
      </c>
      <c r="T1048" s="706"/>
      <c r="U1048" s="242">
        <v>0</v>
      </c>
    </row>
    <row r="1049" spans="1:21" ht="14.4" customHeight="1" x14ac:dyDescent="0.3">
      <c r="A1049" s="680">
        <v>10</v>
      </c>
      <c r="B1049" s="671" t="s">
        <v>551</v>
      </c>
      <c r="C1049" s="671">
        <v>89301107</v>
      </c>
      <c r="D1049" s="703" t="s">
        <v>4590</v>
      </c>
      <c r="E1049" s="704" t="s">
        <v>2553</v>
      </c>
      <c r="F1049" s="671" t="s">
        <v>2515</v>
      </c>
      <c r="G1049" s="671" t="s">
        <v>3288</v>
      </c>
      <c r="H1049" s="671" t="s">
        <v>550</v>
      </c>
      <c r="I1049" s="671" t="s">
        <v>3926</v>
      </c>
      <c r="J1049" s="671" t="s">
        <v>3927</v>
      </c>
      <c r="K1049" s="671" t="s">
        <v>3928</v>
      </c>
      <c r="L1049" s="705">
        <v>397.49</v>
      </c>
      <c r="M1049" s="705">
        <v>397.49</v>
      </c>
      <c r="N1049" s="671">
        <v>1</v>
      </c>
      <c r="O1049" s="706">
        <v>0.5</v>
      </c>
      <c r="P1049" s="705"/>
      <c r="Q1049" s="682">
        <v>0</v>
      </c>
      <c r="R1049" s="671"/>
      <c r="S1049" s="682">
        <v>0</v>
      </c>
      <c r="T1049" s="706"/>
      <c r="U1049" s="242">
        <v>0</v>
      </c>
    </row>
    <row r="1050" spans="1:21" ht="14.4" customHeight="1" x14ac:dyDescent="0.3">
      <c r="A1050" s="680">
        <v>10</v>
      </c>
      <c r="B1050" s="671" t="s">
        <v>551</v>
      </c>
      <c r="C1050" s="671">
        <v>89301107</v>
      </c>
      <c r="D1050" s="703" t="s">
        <v>4590</v>
      </c>
      <c r="E1050" s="704" t="s">
        <v>2553</v>
      </c>
      <c r="F1050" s="671" t="s">
        <v>2515</v>
      </c>
      <c r="G1050" s="671" t="s">
        <v>3288</v>
      </c>
      <c r="H1050" s="671" t="s">
        <v>550</v>
      </c>
      <c r="I1050" s="671" t="s">
        <v>3929</v>
      </c>
      <c r="J1050" s="671" t="s">
        <v>3930</v>
      </c>
      <c r="K1050" s="671" t="s">
        <v>3931</v>
      </c>
      <c r="L1050" s="705">
        <v>397.49</v>
      </c>
      <c r="M1050" s="705">
        <v>794.98</v>
      </c>
      <c r="N1050" s="671">
        <v>2</v>
      </c>
      <c r="O1050" s="706">
        <v>1.5</v>
      </c>
      <c r="P1050" s="705">
        <v>794.98</v>
      </c>
      <c r="Q1050" s="682">
        <v>1</v>
      </c>
      <c r="R1050" s="671">
        <v>2</v>
      </c>
      <c r="S1050" s="682">
        <v>1</v>
      </c>
      <c r="T1050" s="706">
        <v>1.5</v>
      </c>
      <c r="U1050" s="242">
        <v>1</v>
      </c>
    </row>
    <row r="1051" spans="1:21" ht="14.4" customHeight="1" x14ac:dyDescent="0.3">
      <c r="A1051" s="680">
        <v>10</v>
      </c>
      <c r="B1051" s="671" t="s">
        <v>551</v>
      </c>
      <c r="C1051" s="671">
        <v>89301107</v>
      </c>
      <c r="D1051" s="703" t="s">
        <v>4590</v>
      </c>
      <c r="E1051" s="704" t="s">
        <v>2553</v>
      </c>
      <c r="F1051" s="671" t="s">
        <v>2515</v>
      </c>
      <c r="G1051" s="671" t="s">
        <v>3288</v>
      </c>
      <c r="H1051" s="671" t="s">
        <v>550</v>
      </c>
      <c r="I1051" s="671" t="s">
        <v>3361</v>
      </c>
      <c r="J1051" s="671" t="s">
        <v>3362</v>
      </c>
      <c r="K1051" s="671" t="s">
        <v>3363</v>
      </c>
      <c r="L1051" s="705">
        <v>397.49</v>
      </c>
      <c r="M1051" s="705">
        <v>2782.4300000000003</v>
      </c>
      <c r="N1051" s="671">
        <v>7</v>
      </c>
      <c r="O1051" s="706">
        <v>5</v>
      </c>
      <c r="P1051" s="705">
        <v>1192.47</v>
      </c>
      <c r="Q1051" s="682">
        <v>0.42857142857142855</v>
      </c>
      <c r="R1051" s="671">
        <v>3</v>
      </c>
      <c r="S1051" s="682">
        <v>0.42857142857142855</v>
      </c>
      <c r="T1051" s="706">
        <v>2</v>
      </c>
      <c r="U1051" s="242">
        <v>0.4</v>
      </c>
    </row>
    <row r="1052" spans="1:21" ht="14.4" customHeight="1" x14ac:dyDescent="0.3">
      <c r="A1052" s="680">
        <v>10</v>
      </c>
      <c r="B1052" s="671" t="s">
        <v>551</v>
      </c>
      <c r="C1052" s="671">
        <v>89301107</v>
      </c>
      <c r="D1052" s="703" t="s">
        <v>4590</v>
      </c>
      <c r="E1052" s="704" t="s">
        <v>2553</v>
      </c>
      <c r="F1052" s="671" t="s">
        <v>2515</v>
      </c>
      <c r="G1052" s="671" t="s">
        <v>3288</v>
      </c>
      <c r="H1052" s="671" t="s">
        <v>550</v>
      </c>
      <c r="I1052" s="671" t="s">
        <v>3932</v>
      </c>
      <c r="J1052" s="671" t="s">
        <v>3933</v>
      </c>
      <c r="K1052" s="671" t="s">
        <v>3934</v>
      </c>
      <c r="L1052" s="705">
        <v>264.92</v>
      </c>
      <c r="M1052" s="705">
        <v>529.84</v>
      </c>
      <c r="N1052" s="671">
        <v>2</v>
      </c>
      <c r="O1052" s="706">
        <v>1</v>
      </c>
      <c r="P1052" s="705"/>
      <c r="Q1052" s="682">
        <v>0</v>
      </c>
      <c r="R1052" s="671"/>
      <c r="S1052" s="682">
        <v>0</v>
      </c>
      <c r="T1052" s="706"/>
      <c r="U1052" s="242">
        <v>0</v>
      </c>
    </row>
    <row r="1053" spans="1:21" ht="14.4" customHeight="1" x14ac:dyDescent="0.3">
      <c r="A1053" s="680">
        <v>10</v>
      </c>
      <c r="B1053" s="671" t="s">
        <v>551</v>
      </c>
      <c r="C1053" s="671">
        <v>89301107</v>
      </c>
      <c r="D1053" s="703" t="s">
        <v>4590</v>
      </c>
      <c r="E1053" s="704" t="s">
        <v>2553</v>
      </c>
      <c r="F1053" s="671" t="s">
        <v>2515</v>
      </c>
      <c r="G1053" s="671" t="s">
        <v>3288</v>
      </c>
      <c r="H1053" s="671" t="s">
        <v>550</v>
      </c>
      <c r="I1053" s="671" t="s">
        <v>3935</v>
      </c>
      <c r="J1053" s="671" t="s">
        <v>3933</v>
      </c>
      <c r="K1053" s="671" t="s">
        <v>3936</v>
      </c>
      <c r="L1053" s="705">
        <v>52.97</v>
      </c>
      <c r="M1053" s="705">
        <v>52.97</v>
      </c>
      <c r="N1053" s="671">
        <v>1</v>
      </c>
      <c r="O1053" s="706">
        <v>0.5</v>
      </c>
      <c r="P1053" s="705"/>
      <c r="Q1053" s="682">
        <v>0</v>
      </c>
      <c r="R1053" s="671"/>
      <c r="S1053" s="682">
        <v>0</v>
      </c>
      <c r="T1053" s="706"/>
      <c r="U1053" s="242">
        <v>0</v>
      </c>
    </row>
    <row r="1054" spans="1:21" ht="14.4" customHeight="1" x14ac:dyDescent="0.3">
      <c r="A1054" s="680">
        <v>10</v>
      </c>
      <c r="B1054" s="671" t="s">
        <v>551</v>
      </c>
      <c r="C1054" s="671">
        <v>89301107</v>
      </c>
      <c r="D1054" s="703" t="s">
        <v>4590</v>
      </c>
      <c r="E1054" s="704" t="s">
        <v>2553</v>
      </c>
      <c r="F1054" s="671" t="s">
        <v>2515</v>
      </c>
      <c r="G1054" s="671" t="s">
        <v>3288</v>
      </c>
      <c r="H1054" s="671" t="s">
        <v>550</v>
      </c>
      <c r="I1054" s="671" t="s">
        <v>3937</v>
      </c>
      <c r="J1054" s="671" t="s">
        <v>3933</v>
      </c>
      <c r="K1054" s="671" t="s">
        <v>3938</v>
      </c>
      <c r="L1054" s="705">
        <v>264.92</v>
      </c>
      <c r="M1054" s="705">
        <v>264.92</v>
      </c>
      <c r="N1054" s="671">
        <v>1</v>
      </c>
      <c r="O1054" s="706">
        <v>0.5</v>
      </c>
      <c r="P1054" s="705"/>
      <c r="Q1054" s="682">
        <v>0</v>
      </c>
      <c r="R1054" s="671"/>
      <c r="S1054" s="682">
        <v>0</v>
      </c>
      <c r="T1054" s="706"/>
      <c r="U1054" s="242">
        <v>0</v>
      </c>
    </row>
    <row r="1055" spans="1:21" ht="14.4" customHeight="1" x14ac:dyDescent="0.3">
      <c r="A1055" s="680">
        <v>10</v>
      </c>
      <c r="B1055" s="671" t="s">
        <v>551</v>
      </c>
      <c r="C1055" s="671">
        <v>89301107</v>
      </c>
      <c r="D1055" s="703" t="s">
        <v>4590</v>
      </c>
      <c r="E1055" s="704" t="s">
        <v>2553</v>
      </c>
      <c r="F1055" s="671" t="s">
        <v>2515</v>
      </c>
      <c r="G1055" s="671" t="s">
        <v>3364</v>
      </c>
      <c r="H1055" s="671" t="s">
        <v>817</v>
      </c>
      <c r="I1055" s="671" t="s">
        <v>3939</v>
      </c>
      <c r="J1055" s="671" t="s">
        <v>3940</v>
      </c>
      <c r="K1055" s="671" t="s">
        <v>3941</v>
      </c>
      <c r="L1055" s="705">
        <v>65.400000000000006</v>
      </c>
      <c r="M1055" s="705">
        <v>130.80000000000001</v>
      </c>
      <c r="N1055" s="671">
        <v>2</v>
      </c>
      <c r="O1055" s="706">
        <v>1.5</v>
      </c>
      <c r="P1055" s="705">
        <v>65.400000000000006</v>
      </c>
      <c r="Q1055" s="682">
        <v>0.5</v>
      </c>
      <c r="R1055" s="671">
        <v>1</v>
      </c>
      <c r="S1055" s="682">
        <v>0.5</v>
      </c>
      <c r="T1055" s="706">
        <v>0.5</v>
      </c>
      <c r="U1055" s="242">
        <v>0.33333333333333331</v>
      </c>
    </row>
    <row r="1056" spans="1:21" ht="14.4" customHeight="1" x14ac:dyDescent="0.3">
      <c r="A1056" s="680">
        <v>10</v>
      </c>
      <c r="B1056" s="671" t="s">
        <v>551</v>
      </c>
      <c r="C1056" s="671">
        <v>89301107</v>
      </c>
      <c r="D1056" s="703" t="s">
        <v>4590</v>
      </c>
      <c r="E1056" s="704" t="s">
        <v>2553</v>
      </c>
      <c r="F1056" s="671" t="s">
        <v>2515</v>
      </c>
      <c r="G1056" s="671" t="s">
        <v>3364</v>
      </c>
      <c r="H1056" s="671" t="s">
        <v>550</v>
      </c>
      <c r="I1056" s="671" t="s">
        <v>3365</v>
      </c>
      <c r="J1056" s="671" t="s">
        <v>3366</v>
      </c>
      <c r="K1056" s="671" t="s">
        <v>3367</v>
      </c>
      <c r="L1056" s="705">
        <v>0</v>
      </c>
      <c r="M1056" s="705">
        <v>0</v>
      </c>
      <c r="N1056" s="671">
        <v>1</v>
      </c>
      <c r="O1056" s="706">
        <v>0.5</v>
      </c>
      <c r="P1056" s="705"/>
      <c r="Q1056" s="682"/>
      <c r="R1056" s="671"/>
      <c r="S1056" s="682">
        <v>0</v>
      </c>
      <c r="T1056" s="706"/>
      <c r="U1056" s="242">
        <v>0</v>
      </c>
    </row>
    <row r="1057" spans="1:21" ht="14.4" customHeight="1" x14ac:dyDescent="0.3">
      <c r="A1057" s="680">
        <v>10</v>
      </c>
      <c r="B1057" s="671" t="s">
        <v>551</v>
      </c>
      <c r="C1057" s="671">
        <v>89301107</v>
      </c>
      <c r="D1057" s="703" t="s">
        <v>4590</v>
      </c>
      <c r="E1057" s="704" t="s">
        <v>2553</v>
      </c>
      <c r="F1057" s="671" t="s">
        <v>2515</v>
      </c>
      <c r="G1057" s="671" t="s">
        <v>3364</v>
      </c>
      <c r="H1057" s="671" t="s">
        <v>550</v>
      </c>
      <c r="I1057" s="671" t="s">
        <v>3942</v>
      </c>
      <c r="J1057" s="671" t="s">
        <v>3366</v>
      </c>
      <c r="K1057" s="671" t="s">
        <v>2297</v>
      </c>
      <c r="L1057" s="705">
        <v>0</v>
      </c>
      <c r="M1057" s="705">
        <v>0</v>
      </c>
      <c r="N1057" s="671">
        <v>1</v>
      </c>
      <c r="O1057" s="706">
        <v>1</v>
      </c>
      <c r="P1057" s="705"/>
      <c r="Q1057" s="682"/>
      <c r="R1057" s="671"/>
      <c r="S1057" s="682">
        <v>0</v>
      </c>
      <c r="T1057" s="706"/>
      <c r="U1057" s="242">
        <v>0</v>
      </c>
    </row>
    <row r="1058" spans="1:21" ht="14.4" customHeight="1" x14ac:dyDescent="0.3">
      <c r="A1058" s="680">
        <v>10</v>
      </c>
      <c r="B1058" s="671" t="s">
        <v>551</v>
      </c>
      <c r="C1058" s="671">
        <v>89301107</v>
      </c>
      <c r="D1058" s="703" t="s">
        <v>4590</v>
      </c>
      <c r="E1058" s="704" t="s">
        <v>2553</v>
      </c>
      <c r="F1058" s="671" t="s">
        <v>2515</v>
      </c>
      <c r="G1058" s="671" t="s">
        <v>2947</v>
      </c>
      <c r="H1058" s="671" t="s">
        <v>817</v>
      </c>
      <c r="I1058" s="671" t="s">
        <v>1562</v>
      </c>
      <c r="J1058" s="671" t="s">
        <v>1563</v>
      </c>
      <c r="K1058" s="671" t="s">
        <v>2475</v>
      </c>
      <c r="L1058" s="705">
        <v>116.8</v>
      </c>
      <c r="M1058" s="705">
        <v>233.6</v>
      </c>
      <c r="N1058" s="671">
        <v>2</v>
      </c>
      <c r="O1058" s="706">
        <v>1</v>
      </c>
      <c r="P1058" s="705"/>
      <c r="Q1058" s="682">
        <v>0</v>
      </c>
      <c r="R1058" s="671"/>
      <c r="S1058" s="682">
        <v>0</v>
      </c>
      <c r="T1058" s="706"/>
      <c r="U1058" s="242">
        <v>0</v>
      </c>
    </row>
    <row r="1059" spans="1:21" ht="14.4" customHeight="1" x14ac:dyDescent="0.3">
      <c r="A1059" s="680">
        <v>10</v>
      </c>
      <c r="B1059" s="671" t="s">
        <v>551</v>
      </c>
      <c r="C1059" s="671">
        <v>89301107</v>
      </c>
      <c r="D1059" s="703" t="s">
        <v>4590</v>
      </c>
      <c r="E1059" s="704" t="s">
        <v>2553</v>
      </c>
      <c r="F1059" s="671" t="s">
        <v>2515</v>
      </c>
      <c r="G1059" s="671" t="s">
        <v>3506</v>
      </c>
      <c r="H1059" s="671" t="s">
        <v>550</v>
      </c>
      <c r="I1059" s="671" t="s">
        <v>3943</v>
      </c>
      <c r="J1059" s="671" t="s">
        <v>3944</v>
      </c>
      <c r="K1059" s="671" t="s">
        <v>3945</v>
      </c>
      <c r="L1059" s="705">
        <v>619.66999999999996</v>
      </c>
      <c r="M1059" s="705">
        <v>619.66999999999996</v>
      </c>
      <c r="N1059" s="671">
        <v>1</v>
      </c>
      <c r="O1059" s="706">
        <v>1</v>
      </c>
      <c r="P1059" s="705"/>
      <c r="Q1059" s="682">
        <v>0</v>
      </c>
      <c r="R1059" s="671"/>
      <c r="S1059" s="682">
        <v>0</v>
      </c>
      <c r="T1059" s="706"/>
      <c r="U1059" s="242">
        <v>0</v>
      </c>
    </row>
    <row r="1060" spans="1:21" ht="14.4" customHeight="1" x14ac:dyDescent="0.3">
      <c r="A1060" s="680">
        <v>10</v>
      </c>
      <c r="B1060" s="671" t="s">
        <v>551</v>
      </c>
      <c r="C1060" s="671">
        <v>89301107</v>
      </c>
      <c r="D1060" s="703" t="s">
        <v>4590</v>
      </c>
      <c r="E1060" s="704" t="s">
        <v>2553</v>
      </c>
      <c r="F1060" s="671" t="s">
        <v>2515</v>
      </c>
      <c r="G1060" s="671" t="s">
        <v>3087</v>
      </c>
      <c r="H1060" s="671" t="s">
        <v>817</v>
      </c>
      <c r="I1060" s="671" t="s">
        <v>1962</v>
      </c>
      <c r="J1060" s="671" t="s">
        <v>1963</v>
      </c>
      <c r="K1060" s="671" t="s">
        <v>1964</v>
      </c>
      <c r="L1060" s="705">
        <v>413.22</v>
      </c>
      <c r="M1060" s="705">
        <v>2479.3200000000006</v>
      </c>
      <c r="N1060" s="671">
        <v>6</v>
      </c>
      <c r="O1060" s="706">
        <v>4</v>
      </c>
      <c r="P1060" s="705"/>
      <c r="Q1060" s="682">
        <v>0</v>
      </c>
      <c r="R1060" s="671"/>
      <c r="S1060" s="682">
        <v>0</v>
      </c>
      <c r="T1060" s="706"/>
      <c r="U1060" s="242">
        <v>0</v>
      </c>
    </row>
    <row r="1061" spans="1:21" ht="14.4" customHeight="1" x14ac:dyDescent="0.3">
      <c r="A1061" s="680">
        <v>10</v>
      </c>
      <c r="B1061" s="671" t="s">
        <v>551</v>
      </c>
      <c r="C1061" s="671">
        <v>89301107</v>
      </c>
      <c r="D1061" s="703" t="s">
        <v>4590</v>
      </c>
      <c r="E1061" s="704" t="s">
        <v>2553</v>
      </c>
      <c r="F1061" s="671" t="s">
        <v>2515</v>
      </c>
      <c r="G1061" s="671" t="s">
        <v>3087</v>
      </c>
      <c r="H1061" s="671" t="s">
        <v>550</v>
      </c>
      <c r="I1061" s="671" t="s">
        <v>3946</v>
      </c>
      <c r="J1061" s="671" t="s">
        <v>3947</v>
      </c>
      <c r="K1061" s="671" t="s">
        <v>3948</v>
      </c>
      <c r="L1061" s="705">
        <v>413.22</v>
      </c>
      <c r="M1061" s="705">
        <v>413.22</v>
      </c>
      <c r="N1061" s="671">
        <v>1</v>
      </c>
      <c r="O1061" s="706">
        <v>1</v>
      </c>
      <c r="P1061" s="705"/>
      <c r="Q1061" s="682">
        <v>0</v>
      </c>
      <c r="R1061" s="671"/>
      <c r="S1061" s="682">
        <v>0</v>
      </c>
      <c r="T1061" s="706"/>
      <c r="U1061" s="242">
        <v>0</v>
      </c>
    </row>
    <row r="1062" spans="1:21" ht="14.4" customHeight="1" x14ac:dyDescent="0.3">
      <c r="A1062" s="680">
        <v>10</v>
      </c>
      <c r="B1062" s="671" t="s">
        <v>551</v>
      </c>
      <c r="C1062" s="671">
        <v>89301107</v>
      </c>
      <c r="D1062" s="703" t="s">
        <v>4590</v>
      </c>
      <c r="E1062" s="704" t="s">
        <v>2553</v>
      </c>
      <c r="F1062" s="671" t="s">
        <v>2515</v>
      </c>
      <c r="G1062" s="671" t="s">
        <v>3087</v>
      </c>
      <c r="H1062" s="671" t="s">
        <v>550</v>
      </c>
      <c r="I1062" s="671" t="s">
        <v>3949</v>
      </c>
      <c r="J1062" s="671" t="s">
        <v>3950</v>
      </c>
      <c r="K1062" s="671" t="s">
        <v>1964</v>
      </c>
      <c r="L1062" s="705">
        <v>413.22</v>
      </c>
      <c r="M1062" s="705">
        <v>413.22</v>
      </c>
      <c r="N1062" s="671">
        <v>1</v>
      </c>
      <c r="O1062" s="706">
        <v>1</v>
      </c>
      <c r="P1062" s="705">
        <v>413.22</v>
      </c>
      <c r="Q1062" s="682">
        <v>1</v>
      </c>
      <c r="R1062" s="671">
        <v>1</v>
      </c>
      <c r="S1062" s="682">
        <v>1</v>
      </c>
      <c r="T1062" s="706">
        <v>1</v>
      </c>
      <c r="U1062" s="242">
        <v>1</v>
      </c>
    </row>
    <row r="1063" spans="1:21" ht="14.4" customHeight="1" x14ac:dyDescent="0.3">
      <c r="A1063" s="680">
        <v>10</v>
      </c>
      <c r="B1063" s="671" t="s">
        <v>551</v>
      </c>
      <c r="C1063" s="671">
        <v>89301107</v>
      </c>
      <c r="D1063" s="703" t="s">
        <v>4590</v>
      </c>
      <c r="E1063" s="704" t="s">
        <v>2553</v>
      </c>
      <c r="F1063" s="671" t="s">
        <v>2515</v>
      </c>
      <c r="G1063" s="671" t="s">
        <v>3087</v>
      </c>
      <c r="H1063" s="671" t="s">
        <v>550</v>
      </c>
      <c r="I1063" s="671" t="s">
        <v>3951</v>
      </c>
      <c r="J1063" s="671" t="s">
        <v>3950</v>
      </c>
      <c r="K1063" s="671" t="s">
        <v>3222</v>
      </c>
      <c r="L1063" s="705">
        <v>0</v>
      </c>
      <c r="M1063" s="705">
        <v>0</v>
      </c>
      <c r="N1063" s="671">
        <v>2</v>
      </c>
      <c r="O1063" s="706">
        <v>1.5</v>
      </c>
      <c r="P1063" s="705"/>
      <c r="Q1063" s="682"/>
      <c r="R1063" s="671"/>
      <c r="S1063" s="682">
        <v>0</v>
      </c>
      <c r="T1063" s="706"/>
      <c r="U1063" s="242">
        <v>0</v>
      </c>
    </row>
    <row r="1064" spans="1:21" ht="14.4" customHeight="1" x14ac:dyDescent="0.3">
      <c r="A1064" s="680">
        <v>10</v>
      </c>
      <c r="B1064" s="671" t="s">
        <v>551</v>
      </c>
      <c r="C1064" s="671">
        <v>89301107</v>
      </c>
      <c r="D1064" s="703" t="s">
        <v>4590</v>
      </c>
      <c r="E1064" s="704" t="s">
        <v>2553</v>
      </c>
      <c r="F1064" s="671" t="s">
        <v>2515</v>
      </c>
      <c r="G1064" s="671" t="s">
        <v>3952</v>
      </c>
      <c r="H1064" s="671" t="s">
        <v>550</v>
      </c>
      <c r="I1064" s="671" t="s">
        <v>3953</v>
      </c>
      <c r="J1064" s="671" t="s">
        <v>3954</v>
      </c>
      <c r="K1064" s="671" t="s">
        <v>3955</v>
      </c>
      <c r="L1064" s="705">
        <v>0</v>
      </c>
      <c r="M1064" s="705">
        <v>0</v>
      </c>
      <c r="N1064" s="671">
        <v>11</v>
      </c>
      <c r="O1064" s="706">
        <v>9</v>
      </c>
      <c r="P1064" s="705">
        <v>0</v>
      </c>
      <c r="Q1064" s="682"/>
      <c r="R1064" s="671">
        <v>2</v>
      </c>
      <c r="S1064" s="682">
        <v>0.18181818181818182</v>
      </c>
      <c r="T1064" s="706">
        <v>1.5</v>
      </c>
      <c r="U1064" s="242">
        <v>0.16666666666666666</v>
      </c>
    </row>
    <row r="1065" spans="1:21" ht="14.4" customHeight="1" x14ac:dyDescent="0.3">
      <c r="A1065" s="680">
        <v>10</v>
      </c>
      <c r="B1065" s="671" t="s">
        <v>551</v>
      </c>
      <c r="C1065" s="671">
        <v>89301107</v>
      </c>
      <c r="D1065" s="703" t="s">
        <v>4590</v>
      </c>
      <c r="E1065" s="704" t="s">
        <v>2553</v>
      </c>
      <c r="F1065" s="671" t="s">
        <v>2515</v>
      </c>
      <c r="G1065" s="671" t="s">
        <v>3956</v>
      </c>
      <c r="H1065" s="671" t="s">
        <v>817</v>
      </c>
      <c r="I1065" s="671" t="s">
        <v>3957</v>
      </c>
      <c r="J1065" s="671" t="s">
        <v>3958</v>
      </c>
      <c r="K1065" s="671" t="s">
        <v>3959</v>
      </c>
      <c r="L1065" s="705">
        <v>413.22</v>
      </c>
      <c r="M1065" s="705">
        <v>413.22</v>
      </c>
      <c r="N1065" s="671">
        <v>1</v>
      </c>
      <c r="O1065" s="706">
        <v>1</v>
      </c>
      <c r="P1065" s="705"/>
      <c r="Q1065" s="682">
        <v>0</v>
      </c>
      <c r="R1065" s="671"/>
      <c r="S1065" s="682">
        <v>0</v>
      </c>
      <c r="T1065" s="706"/>
      <c r="U1065" s="242">
        <v>0</v>
      </c>
    </row>
    <row r="1066" spans="1:21" ht="14.4" customHeight="1" x14ac:dyDescent="0.3">
      <c r="A1066" s="680">
        <v>10</v>
      </c>
      <c r="B1066" s="671" t="s">
        <v>551</v>
      </c>
      <c r="C1066" s="671">
        <v>89301107</v>
      </c>
      <c r="D1066" s="703" t="s">
        <v>4590</v>
      </c>
      <c r="E1066" s="704" t="s">
        <v>2553</v>
      </c>
      <c r="F1066" s="671" t="s">
        <v>2515</v>
      </c>
      <c r="G1066" s="671" t="s">
        <v>3960</v>
      </c>
      <c r="H1066" s="671" t="s">
        <v>550</v>
      </c>
      <c r="I1066" s="671" t="s">
        <v>3961</v>
      </c>
      <c r="J1066" s="671" t="s">
        <v>3962</v>
      </c>
      <c r="K1066" s="671" t="s">
        <v>3963</v>
      </c>
      <c r="L1066" s="705">
        <v>0</v>
      </c>
      <c r="M1066" s="705">
        <v>0</v>
      </c>
      <c r="N1066" s="671">
        <v>9</v>
      </c>
      <c r="O1066" s="706">
        <v>5.5</v>
      </c>
      <c r="P1066" s="705">
        <v>0</v>
      </c>
      <c r="Q1066" s="682"/>
      <c r="R1066" s="671">
        <v>1</v>
      </c>
      <c r="S1066" s="682">
        <v>0.1111111111111111</v>
      </c>
      <c r="T1066" s="706">
        <v>0.5</v>
      </c>
      <c r="U1066" s="242">
        <v>9.0909090909090912E-2</v>
      </c>
    </row>
    <row r="1067" spans="1:21" ht="14.4" customHeight="1" x14ac:dyDescent="0.3">
      <c r="A1067" s="680">
        <v>10</v>
      </c>
      <c r="B1067" s="671" t="s">
        <v>551</v>
      </c>
      <c r="C1067" s="671">
        <v>89301107</v>
      </c>
      <c r="D1067" s="703" t="s">
        <v>4590</v>
      </c>
      <c r="E1067" s="704" t="s">
        <v>2553</v>
      </c>
      <c r="F1067" s="671" t="s">
        <v>2515</v>
      </c>
      <c r="G1067" s="671" t="s">
        <v>3960</v>
      </c>
      <c r="H1067" s="671" t="s">
        <v>550</v>
      </c>
      <c r="I1067" s="671" t="s">
        <v>3964</v>
      </c>
      <c r="J1067" s="671" t="s">
        <v>3965</v>
      </c>
      <c r="K1067" s="671" t="s">
        <v>3966</v>
      </c>
      <c r="L1067" s="705">
        <v>469.61</v>
      </c>
      <c r="M1067" s="705">
        <v>2348.0500000000002</v>
      </c>
      <c r="N1067" s="671">
        <v>5</v>
      </c>
      <c r="O1067" s="706">
        <v>1</v>
      </c>
      <c r="P1067" s="705">
        <v>1408.83</v>
      </c>
      <c r="Q1067" s="682">
        <v>0.6</v>
      </c>
      <c r="R1067" s="671">
        <v>3</v>
      </c>
      <c r="S1067" s="682">
        <v>0.6</v>
      </c>
      <c r="T1067" s="706">
        <v>0.5</v>
      </c>
      <c r="U1067" s="242">
        <v>0.5</v>
      </c>
    </row>
    <row r="1068" spans="1:21" ht="14.4" customHeight="1" x14ac:dyDescent="0.3">
      <c r="A1068" s="680">
        <v>10</v>
      </c>
      <c r="B1068" s="671" t="s">
        <v>551</v>
      </c>
      <c r="C1068" s="671">
        <v>89301107</v>
      </c>
      <c r="D1068" s="703" t="s">
        <v>4590</v>
      </c>
      <c r="E1068" s="704" t="s">
        <v>2553</v>
      </c>
      <c r="F1068" s="671" t="s">
        <v>2515</v>
      </c>
      <c r="G1068" s="671" t="s">
        <v>3518</v>
      </c>
      <c r="H1068" s="671" t="s">
        <v>817</v>
      </c>
      <c r="I1068" s="671" t="s">
        <v>3967</v>
      </c>
      <c r="J1068" s="671" t="s">
        <v>3968</v>
      </c>
      <c r="K1068" s="671" t="s">
        <v>3969</v>
      </c>
      <c r="L1068" s="705">
        <v>1866.4</v>
      </c>
      <c r="M1068" s="705">
        <v>3732.8</v>
      </c>
      <c r="N1068" s="671">
        <v>2</v>
      </c>
      <c r="O1068" s="706">
        <v>1.5</v>
      </c>
      <c r="P1068" s="705"/>
      <c r="Q1068" s="682">
        <v>0</v>
      </c>
      <c r="R1068" s="671"/>
      <c r="S1068" s="682">
        <v>0</v>
      </c>
      <c r="T1068" s="706"/>
      <c r="U1068" s="242">
        <v>0</v>
      </c>
    </row>
    <row r="1069" spans="1:21" ht="14.4" customHeight="1" x14ac:dyDescent="0.3">
      <c r="A1069" s="680">
        <v>10</v>
      </c>
      <c r="B1069" s="671" t="s">
        <v>551</v>
      </c>
      <c r="C1069" s="671">
        <v>89301107</v>
      </c>
      <c r="D1069" s="703" t="s">
        <v>4590</v>
      </c>
      <c r="E1069" s="704" t="s">
        <v>2553</v>
      </c>
      <c r="F1069" s="671" t="s">
        <v>2515</v>
      </c>
      <c r="G1069" s="671" t="s">
        <v>3518</v>
      </c>
      <c r="H1069" s="671" t="s">
        <v>550</v>
      </c>
      <c r="I1069" s="671" t="s">
        <v>3970</v>
      </c>
      <c r="J1069" s="671" t="s">
        <v>3523</v>
      </c>
      <c r="K1069" s="671" t="s">
        <v>3971</v>
      </c>
      <c r="L1069" s="705">
        <v>1866.4</v>
      </c>
      <c r="M1069" s="705">
        <v>18664</v>
      </c>
      <c r="N1069" s="671">
        <v>10</v>
      </c>
      <c r="O1069" s="706">
        <v>9</v>
      </c>
      <c r="P1069" s="705">
        <v>5599.2000000000007</v>
      </c>
      <c r="Q1069" s="682">
        <v>0.30000000000000004</v>
      </c>
      <c r="R1069" s="671">
        <v>3</v>
      </c>
      <c r="S1069" s="682">
        <v>0.3</v>
      </c>
      <c r="T1069" s="706">
        <v>2.5</v>
      </c>
      <c r="U1069" s="242">
        <v>0.27777777777777779</v>
      </c>
    </row>
    <row r="1070" spans="1:21" ht="14.4" customHeight="1" x14ac:dyDescent="0.3">
      <c r="A1070" s="680">
        <v>10</v>
      </c>
      <c r="B1070" s="671" t="s">
        <v>551</v>
      </c>
      <c r="C1070" s="671">
        <v>89301107</v>
      </c>
      <c r="D1070" s="703" t="s">
        <v>4590</v>
      </c>
      <c r="E1070" s="704" t="s">
        <v>2553</v>
      </c>
      <c r="F1070" s="671" t="s">
        <v>2515</v>
      </c>
      <c r="G1070" s="671" t="s">
        <v>3518</v>
      </c>
      <c r="H1070" s="671" t="s">
        <v>550</v>
      </c>
      <c r="I1070" s="671" t="s">
        <v>3519</v>
      </c>
      <c r="J1070" s="671" t="s">
        <v>3520</v>
      </c>
      <c r="K1070" s="671" t="s">
        <v>3521</v>
      </c>
      <c r="L1070" s="705">
        <v>1866.4</v>
      </c>
      <c r="M1070" s="705">
        <v>5599.2000000000007</v>
      </c>
      <c r="N1070" s="671">
        <v>3</v>
      </c>
      <c r="O1070" s="706">
        <v>2</v>
      </c>
      <c r="P1070" s="705">
        <v>5599.2000000000007</v>
      </c>
      <c r="Q1070" s="682">
        <v>1</v>
      </c>
      <c r="R1070" s="671">
        <v>3</v>
      </c>
      <c r="S1070" s="682">
        <v>1</v>
      </c>
      <c r="T1070" s="706">
        <v>2</v>
      </c>
      <c r="U1070" s="242">
        <v>1</v>
      </c>
    </row>
    <row r="1071" spans="1:21" ht="14.4" customHeight="1" x14ac:dyDescent="0.3">
      <c r="A1071" s="680">
        <v>10</v>
      </c>
      <c r="B1071" s="671" t="s">
        <v>551</v>
      </c>
      <c r="C1071" s="671">
        <v>89301107</v>
      </c>
      <c r="D1071" s="703" t="s">
        <v>4590</v>
      </c>
      <c r="E1071" s="704" t="s">
        <v>2553</v>
      </c>
      <c r="F1071" s="671" t="s">
        <v>2515</v>
      </c>
      <c r="G1071" s="671" t="s">
        <v>3518</v>
      </c>
      <c r="H1071" s="671" t="s">
        <v>550</v>
      </c>
      <c r="I1071" s="671" t="s">
        <v>3972</v>
      </c>
      <c r="J1071" s="671" t="s">
        <v>3973</v>
      </c>
      <c r="K1071" s="671" t="s">
        <v>3969</v>
      </c>
      <c r="L1071" s="705">
        <v>1866.4</v>
      </c>
      <c r="M1071" s="705">
        <v>5599.2000000000007</v>
      </c>
      <c r="N1071" s="671">
        <v>3</v>
      </c>
      <c r="O1071" s="706">
        <v>2</v>
      </c>
      <c r="P1071" s="705">
        <v>1866.4</v>
      </c>
      <c r="Q1071" s="682">
        <v>0.33333333333333331</v>
      </c>
      <c r="R1071" s="671">
        <v>1</v>
      </c>
      <c r="S1071" s="682">
        <v>0.33333333333333331</v>
      </c>
      <c r="T1071" s="706">
        <v>0.5</v>
      </c>
      <c r="U1071" s="242">
        <v>0.25</v>
      </c>
    </row>
    <row r="1072" spans="1:21" ht="14.4" customHeight="1" x14ac:dyDescent="0.3">
      <c r="A1072" s="680">
        <v>10</v>
      </c>
      <c r="B1072" s="671" t="s">
        <v>551</v>
      </c>
      <c r="C1072" s="671">
        <v>89301107</v>
      </c>
      <c r="D1072" s="703" t="s">
        <v>4590</v>
      </c>
      <c r="E1072" s="704" t="s">
        <v>2553</v>
      </c>
      <c r="F1072" s="671" t="s">
        <v>2515</v>
      </c>
      <c r="G1072" s="671" t="s">
        <v>3518</v>
      </c>
      <c r="H1072" s="671" t="s">
        <v>550</v>
      </c>
      <c r="I1072" s="671" t="s">
        <v>3974</v>
      </c>
      <c r="J1072" s="671" t="s">
        <v>3975</v>
      </c>
      <c r="K1072" s="671" t="s">
        <v>3976</v>
      </c>
      <c r="L1072" s="705">
        <v>533.26</v>
      </c>
      <c r="M1072" s="705">
        <v>4799.34</v>
      </c>
      <c r="N1072" s="671">
        <v>9</v>
      </c>
      <c r="O1072" s="706">
        <v>2</v>
      </c>
      <c r="P1072" s="705"/>
      <c r="Q1072" s="682">
        <v>0</v>
      </c>
      <c r="R1072" s="671"/>
      <c r="S1072" s="682">
        <v>0</v>
      </c>
      <c r="T1072" s="706"/>
      <c r="U1072" s="242">
        <v>0</v>
      </c>
    </row>
    <row r="1073" spans="1:21" ht="14.4" customHeight="1" x14ac:dyDescent="0.3">
      <c r="A1073" s="680">
        <v>10</v>
      </c>
      <c r="B1073" s="671" t="s">
        <v>551</v>
      </c>
      <c r="C1073" s="671">
        <v>89301107</v>
      </c>
      <c r="D1073" s="703" t="s">
        <v>4590</v>
      </c>
      <c r="E1073" s="704" t="s">
        <v>2553</v>
      </c>
      <c r="F1073" s="671" t="s">
        <v>2515</v>
      </c>
      <c r="G1073" s="671" t="s">
        <v>3518</v>
      </c>
      <c r="H1073" s="671" t="s">
        <v>550</v>
      </c>
      <c r="I1073" s="671" t="s">
        <v>3522</v>
      </c>
      <c r="J1073" s="671" t="s">
        <v>3523</v>
      </c>
      <c r="K1073" s="671" t="s">
        <v>3524</v>
      </c>
      <c r="L1073" s="705">
        <v>533.26</v>
      </c>
      <c r="M1073" s="705">
        <v>533.26</v>
      </c>
      <c r="N1073" s="671">
        <v>1</v>
      </c>
      <c r="O1073" s="706">
        <v>0.5</v>
      </c>
      <c r="P1073" s="705">
        <v>533.26</v>
      </c>
      <c r="Q1073" s="682">
        <v>1</v>
      </c>
      <c r="R1073" s="671">
        <v>1</v>
      </c>
      <c r="S1073" s="682">
        <v>1</v>
      </c>
      <c r="T1073" s="706">
        <v>0.5</v>
      </c>
      <c r="U1073" s="242">
        <v>1</v>
      </c>
    </row>
    <row r="1074" spans="1:21" ht="14.4" customHeight="1" x14ac:dyDescent="0.3">
      <c r="A1074" s="680">
        <v>10</v>
      </c>
      <c r="B1074" s="671" t="s">
        <v>551</v>
      </c>
      <c r="C1074" s="671">
        <v>89301107</v>
      </c>
      <c r="D1074" s="703" t="s">
        <v>4590</v>
      </c>
      <c r="E1074" s="704" t="s">
        <v>2553</v>
      </c>
      <c r="F1074" s="671" t="s">
        <v>2515</v>
      </c>
      <c r="G1074" s="671" t="s">
        <v>3518</v>
      </c>
      <c r="H1074" s="671" t="s">
        <v>817</v>
      </c>
      <c r="I1074" s="671" t="s">
        <v>3977</v>
      </c>
      <c r="J1074" s="671" t="s">
        <v>3978</v>
      </c>
      <c r="K1074" s="671" t="s">
        <v>3971</v>
      </c>
      <c r="L1074" s="705">
        <v>1866.4</v>
      </c>
      <c r="M1074" s="705">
        <v>14931.2</v>
      </c>
      <c r="N1074" s="671">
        <v>8</v>
      </c>
      <c r="O1074" s="706">
        <v>5.5</v>
      </c>
      <c r="P1074" s="705">
        <v>3732.8</v>
      </c>
      <c r="Q1074" s="682">
        <v>0.25</v>
      </c>
      <c r="R1074" s="671">
        <v>2</v>
      </c>
      <c r="S1074" s="682">
        <v>0.25</v>
      </c>
      <c r="T1074" s="706">
        <v>1</v>
      </c>
      <c r="U1074" s="242">
        <v>0.18181818181818182</v>
      </c>
    </row>
    <row r="1075" spans="1:21" ht="14.4" customHeight="1" x14ac:dyDescent="0.3">
      <c r="A1075" s="680">
        <v>10</v>
      </c>
      <c r="B1075" s="671" t="s">
        <v>551</v>
      </c>
      <c r="C1075" s="671">
        <v>89301107</v>
      </c>
      <c r="D1075" s="703" t="s">
        <v>4590</v>
      </c>
      <c r="E1075" s="704" t="s">
        <v>2553</v>
      </c>
      <c r="F1075" s="671" t="s">
        <v>2515</v>
      </c>
      <c r="G1075" s="671" t="s">
        <v>3518</v>
      </c>
      <c r="H1075" s="671" t="s">
        <v>550</v>
      </c>
      <c r="I1075" s="671" t="s">
        <v>3979</v>
      </c>
      <c r="J1075" s="671" t="s">
        <v>3980</v>
      </c>
      <c r="K1075" s="671" t="s">
        <v>3521</v>
      </c>
      <c r="L1075" s="705">
        <v>1866.4</v>
      </c>
      <c r="M1075" s="705">
        <v>1866.4</v>
      </c>
      <c r="N1075" s="671">
        <v>1</v>
      </c>
      <c r="O1075" s="706">
        <v>1</v>
      </c>
      <c r="P1075" s="705"/>
      <c r="Q1075" s="682">
        <v>0</v>
      </c>
      <c r="R1075" s="671"/>
      <c r="S1075" s="682">
        <v>0</v>
      </c>
      <c r="T1075" s="706"/>
      <c r="U1075" s="242">
        <v>0</v>
      </c>
    </row>
    <row r="1076" spans="1:21" ht="14.4" customHeight="1" x14ac:dyDescent="0.3">
      <c r="A1076" s="680">
        <v>10</v>
      </c>
      <c r="B1076" s="671" t="s">
        <v>551</v>
      </c>
      <c r="C1076" s="671">
        <v>89301107</v>
      </c>
      <c r="D1076" s="703" t="s">
        <v>4590</v>
      </c>
      <c r="E1076" s="704" t="s">
        <v>2553</v>
      </c>
      <c r="F1076" s="671" t="s">
        <v>2515</v>
      </c>
      <c r="G1076" s="671" t="s">
        <v>3518</v>
      </c>
      <c r="H1076" s="671" t="s">
        <v>550</v>
      </c>
      <c r="I1076" s="671" t="s">
        <v>3981</v>
      </c>
      <c r="J1076" s="671" t="s">
        <v>3982</v>
      </c>
      <c r="K1076" s="671" t="s">
        <v>3521</v>
      </c>
      <c r="L1076" s="705">
        <v>1866.4</v>
      </c>
      <c r="M1076" s="705">
        <v>1866.4</v>
      </c>
      <c r="N1076" s="671">
        <v>1</v>
      </c>
      <c r="O1076" s="706">
        <v>1</v>
      </c>
      <c r="P1076" s="705"/>
      <c r="Q1076" s="682">
        <v>0</v>
      </c>
      <c r="R1076" s="671"/>
      <c r="S1076" s="682">
        <v>0</v>
      </c>
      <c r="T1076" s="706"/>
      <c r="U1076" s="242">
        <v>0</v>
      </c>
    </row>
    <row r="1077" spans="1:21" ht="14.4" customHeight="1" x14ac:dyDescent="0.3">
      <c r="A1077" s="680">
        <v>10</v>
      </c>
      <c r="B1077" s="671" t="s">
        <v>551</v>
      </c>
      <c r="C1077" s="671">
        <v>89301107</v>
      </c>
      <c r="D1077" s="703" t="s">
        <v>4590</v>
      </c>
      <c r="E1077" s="704" t="s">
        <v>2553</v>
      </c>
      <c r="F1077" s="671" t="s">
        <v>2515</v>
      </c>
      <c r="G1077" s="671" t="s">
        <v>3111</v>
      </c>
      <c r="H1077" s="671" t="s">
        <v>550</v>
      </c>
      <c r="I1077" s="671" t="s">
        <v>1178</v>
      </c>
      <c r="J1077" s="671" t="s">
        <v>1179</v>
      </c>
      <c r="K1077" s="671" t="s">
        <v>1180</v>
      </c>
      <c r="L1077" s="705">
        <v>120.37</v>
      </c>
      <c r="M1077" s="705">
        <v>120.37</v>
      </c>
      <c r="N1077" s="671">
        <v>1</v>
      </c>
      <c r="O1077" s="706">
        <v>0.5</v>
      </c>
      <c r="P1077" s="705">
        <v>120.37</v>
      </c>
      <c r="Q1077" s="682">
        <v>1</v>
      </c>
      <c r="R1077" s="671">
        <v>1</v>
      </c>
      <c r="S1077" s="682">
        <v>1</v>
      </c>
      <c r="T1077" s="706">
        <v>0.5</v>
      </c>
      <c r="U1077" s="242">
        <v>1</v>
      </c>
    </row>
    <row r="1078" spans="1:21" ht="14.4" customHeight="1" x14ac:dyDescent="0.3">
      <c r="A1078" s="680">
        <v>10</v>
      </c>
      <c r="B1078" s="671" t="s">
        <v>551</v>
      </c>
      <c r="C1078" s="671">
        <v>89301107</v>
      </c>
      <c r="D1078" s="703" t="s">
        <v>4590</v>
      </c>
      <c r="E1078" s="704" t="s">
        <v>2553</v>
      </c>
      <c r="F1078" s="671" t="s">
        <v>2515</v>
      </c>
      <c r="G1078" s="671" t="s">
        <v>3983</v>
      </c>
      <c r="H1078" s="671" t="s">
        <v>550</v>
      </c>
      <c r="I1078" s="671" t="s">
        <v>3984</v>
      </c>
      <c r="J1078" s="671" t="s">
        <v>3985</v>
      </c>
      <c r="K1078" s="671" t="s">
        <v>716</v>
      </c>
      <c r="L1078" s="705">
        <v>63.65</v>
      </c>
      <c r="M1078" s="705">
        <v>1145.6999999999998</v>
      </c>
      <c r="N1078" s="671">
        <v>18</v>
      </c>
      <c r="O1078" s="706">
        <v>10.5</v>
      </c>
      <c r="P1078" s="705">
        <v>190.95</v>
      </c>
      <c r="Q1078" s="682">
        <v>0.16666666666666669</v>
      </c>
      <c r="R1078" s="671">
        <v>3</v>
      </c>
      <c r="S1078" s="682">
        <v>0.16666666666666666</v>
      </c>
      <c r="T1078" s="706">
        <v>1.5</v>
      </c>
      <c r="U1078" s="242">
        <v>0.14285714285714285</v>
      </c>
    </row>
    <row r="1079" spans="1:21" ht="14.4" customHeight="1" x14ac:dyDescent="0.3">
      <c r="A1079" s="680">
        <v>10</v>
      </c>
      <c r="B1079" s="671" t="s">
        <v>551</v>
      </c>
      <c r="C1079" s="671">
        <v>89301107</v>
      </c>
      <c r="D1079" s="703" t="s">
        <v>4590</v>
      </c>
      <c r="E1079" s="704" t="s">
        <v>2553</v>
      </c>
      <c r="F1079" s="671" t="s">
        <v>2515</v>
      </c>
      <c r="G1079" s="671" t="s">
        <v>2746</v>
      </c>
      <c r="H1079" s="671" t="s">
        <v>550</v>
      </c>
      <c r="I1079" s="671" t="s">
        <v>2965</v>
      </c>
      <c r="J1079" s="671" t="s">
        <v>979</v>
      </c>
      <c r="K1079" s="671" t="s">
        <v>2966</v>
      </c>
      <c r="L1079" s="705">
        <v>0</v>
      </c>
      <c r="M1079" s="705">
        <v>0</v>
      </c>
      <c r="N1079" s="671">
        <v>1</v>
      </c>
      <c r="O1079" s="706">
        <v>1</v>
      </c>
      <c r="P1079" s="705">
        <v>0</v>
      </c>
      <c r="Q1079" s="682"/>
      <c r="R1079" s="671">
        <v>1</v>
      </c>
      <c r="S1079" s="682">
        <v>1</v>
      </c>
      <c r="T1079" s="706">
        <v>1</v>
      </c>
      <c r="U1079" s="242">
        <v>1</v>
      </c>
    </row>
    <row r="1080" spans="1:21" ht="14.4" customHeight="1" x14ac:dyDescent="0.3">
      <c r="A1080" s="680">
        <v>10</v>
      </c>
      <c r="B1080" s="671" t="s">
        <v>551</v>
      </c>
      <c r="C1080" s="671">
        <v>89301107</v>
      </c>
      <c r="D1080" s="703" t="s">
        <v>4590</v>
      </c>
      <c r="E1080" s="704" t="s">
        <v>2553</v>
      </c>
      <c r="F1080" s="671" t="s">
        <v>2515</v>
      </c>
      <c r="G1080" s="671" t="s">
        <v>2968</v>
      </c>
      <c r="H1080" s="671" t="s">
        <v>817</v>
      </c>
      <c r="I1080" s="671" t="s">
        <v>875</v>
      </c>
      <c r="J1080" s="671" t="s">
        <v>876</v>
      </c>
      <c r="K1080" s="671" t="s">
        <v>869</v>
      </c>
      <c r="L1080" s="705">
        <v>1431.26</v>
      </c>
      <c r="M1080" s="705">
        <v>65837.959999999992</v>
      </c>
      <c r="N1080" s="671">
        <v>46</v>
      </c>
      <c r="O1080" s="706">
        <v>4.5</v>
      </c>
      <c r="P1080" s="705">
        <v>31487.72</v>
      </c>
      <c r="Q1080" s="682">
        <v>0.47826086956521746</v>
      </c>
      <c r="R1080" s="671">
        <v>22</v>
      </c>
      <c r="S1080" s="682">
        <v>0.47826086956521741</v>
      </c>
      <c r="T1080" s="706">
        <v>3</v>
      </c>
      <c r="U1080" s="242">
        <v>0.66666666666666663</v>
      </c>
    </row>
    <row r="1081" spans="1:21" ht="14.4" customHeight="1" x14ac:dyDescent="0.3">
      <c r="A1081" s="680">
        <v>10</v>
      </c>
      <c r="B1081" s="671" t="s">
        <v>551</v>
      </c>
      <c r="C1081" s="671">
        <v>89301107</v>
      </c>
      <c r="D1081" s="703" t="s">
        <v>4590</v>
      </c>
      <c r="E1081" s="704" t="s">
        <v>2553</v>
      </c>
      <c r="F1081" s="671" t="s">
        <v>2515</v>
      </c>
      <c r="G1081" s="671" t="s">
        <v>2968</v>
      </c>
      <c r="H1081" s="671" t="s">
        <v>550</v>
      </c>
      <c r="I1081" s="671" t="s">
        <v>3986</v>
      </c>
      <c r="J1081" s="671" t="s">
        <v>3987</v>
      </c>
      <c r="K1081" s="671" t="s">
        <v>847</v>
      </c>
      <c r="L1081" s="705">
        <v>333.75</v>
      </c>
      <c r="M1081" s="705">
        <v>3337.5</v>
      </c>
      <c r="N1081" s="671">
        <v>10</v>
      </c>
      <c r="O1081" s="706">
        <v>1</v>
      </c>
      <c r="P1081" s="705"/>
      <c r="Q1081" s="682">
        <v>0</v>
      </c>
      <c r="R1081" s="671"/>
      <c r="S1081" s="682">
        <v>0</v>
      </c>
      <c r="T1081" s="706"/>
      <c r="U1081" s="242">
        <v>0</v>
      </c>
    </row>
    <row r="1082" spans="1:21" ht="14.4" customHeight="1" x14ac:dyDescent="0.3">
      <c r="A1082" s="680">
        <v>10</v>
      </c>
      <c r="B1082" s="671" t="s">
        <v>551</v>
      </c>
      <c r="C1082" s="671">
        <v>89301107</v>
      </c>
      <c r="D1082" s="703" t="s">
        <v>4590</v>
      </c>
      <c r="E1082" s="704" t="s">
        <v>2553</v>
      </c>
      <c r="F1082" s="671" t="s">
        <v>2515</v>
      </c>
      <c r="G1082" s="671" t="s">
        <v>2968</v>
      </c>
      <c r="H1082" s="671" t="s">
        <v>817</v>
      </c>
      <c r="I1082" s="671" t="s">
        <v>3988</v>
      </c>
      <c r="J1082" s="671" t="s">
        <v>3989</v>
      </c>
      <c r="K1082" s="671" t="s">
        <v>869</v>
      </c>
      <c r="L1082" s="705">
        <v>1431.26</v>
      </c>
      <c r="M1082" s="705">
        <v>15743.86</v>
      </c>
      <c r="N1082" s="671">
        <v>11</v>
      </c>
      <c r="O1082" s="706">
        <v>2</v>
      </c>
      <c r="P1082" s="705">
        <v>14312.6</v>
      </c>
      <c r="Q1082" s="682">
        <v>0.90909090909090906</v>
      </c>
      <c r="R1082" s="671">
        <v>10</v>
      </c>
      <c r="S1082" s="682">
        <v>0.90909090909090906</v>
      </c>
      <c r="T1082" s="706">
        <v>1</v>
      </c>
      <c r="U1082" s="242">
        <v>0.5</v>
      </c>
    </row>
    <row r="1083" spans="1:21" ht="14.4" customHeight="1" x14ac:dyDescent="0.3">
      <c r="A1083" s="680">
        <v>10</v>
      </c>
      <c r="B1083" s="671" t="s">
        <v>551</v>
      </c>
      <c r="C1083" s="671">
        <v>89301107</v>
      </c>
      <c r="D1083" s="703" t="s">
        <v>4590</v>
      </c>
      <c r="E1083" s="704" t="s">
        <v>2553</v>
      </c>
      <c r="F1083" s="671" t="s">
        <v>2515</v>
      </c>
      <c r="G1083" s="671" t="s">
        <v>2968</v>
      </c>
      <c r="H1083" s="671" t="s">
        <v>550</v>
      </c>
      <c r="I1083" s="671" t="s">
        <v>598</v>
      </c>
      <c r="J1083" s="671" t="s">
        <v>599</v>
      </c>
      <c r="K1083" s="671" t="s">
        <v>600</v>
      </c>
      <c r="L1083" s="705">
        <v>1431.23</v>
      </c>
      <c r="M1083" s="705">
        <v>57249.2</v>
      </c>
      <c r="N1083" s="671">
        <v>40</v>
      </c>
      <c r="O1083" s="706">
        <v>3.5</v>
      </c>
      <c r="P1083" s="705">
        <v>57249.2</v>
      </c>
      <c r="Q1083" s="682">
        <v>1</v>
      </c>
      <c r="R1083" s="671">
        <v>40</v>
      </c>
      <c r="S1083" s="682">
        <v>1</v>
      </c>
      <c r="T1083" s="706">
        <v>3.5</v>
      </c>
      <c r="U1083" s="242">
        <v>1</v>
      </c>
    </row>
    <row r="1084" spans="1:21" ht="14.4" customHeight="1" x14ac:dyDescent="0.3">
      <c r="A1084" s="680">
        <v>10</v>
      </c>
      <c r="B1084" s="671" t="s">
        <v>551</v>
      </c>
      <c r="C1084" s="671">
        <v>89301107</v>
      </c>
      <c r="D1084" s="703" t="s">
        <v>4590</v>
      </c>
      <c r="E1084" s="704" t="s">
        <v>2553</v>
      </c>
      <c r="F1084" s="671" t="s">
        <v>2515</v>
      </c>
      <c r="G1084" s="671" t="s">
        <v>3990</v>
      </c>
      <c r="H1084" s="671" t="s">
        <v>550</v>
      </c>
      <c r="I1084" s="671" t="s">
        <v>3991</v>
      </c>
      <c r="J1084" s="671" t="s">
        <v>3992</v>
      </c>
      <c r="K1084" s="671" t="s">
        <v>3993</v>
      </c>
      <c r="L1084" s="705">
        <v>1763.71</v>
      </c>
      <c r="M1084" s="705">
        <v>8818.5499999999993</v>
      </c>
      <c r="N1084" s="671">
        <v>5</v>
      </c>
      <c r="O1084" s="706">
        <v>2.5</v>
      </c>
      <c r="P1084" s="705"/>
      <c r="Q1084" s="682">
        <v>0</v>
      </c>
      <c r="R1084" s="671"/>
      <c r="S1084" s="682">
        <v>0</v>
      </c>
      <c r="T1084" s="706"/>
      <c r="U1084" s="242">
        <v>0</v>
      </c>
    </row>
    <row r="1085" spans="1:21" ht="14.4" customHeight="1" x14ac:dyDescent="0.3">
      <c r="A1085" s="680">
        <v>10</v>
      </c>
      <c r="B1085" s="671" t="s">
        <v>551</v>
      </c>
      <c r="C1085" s="671">
        <v>89301107</v>
      </c>
      <c r="D1085" s="703" t="s">
        <v>4590</v>
      </c>
      <c r="E1085" s="704" t="s">
        <v>2553</v>
      </c>
      <c r="F1085" s="671" t="s">
        <v>2515</v>
      </c>
      <c r="G1085" s="671" t="s">
        <v>3099</v>
      </c>
      <c r="H1085" s="671" t="s">
        <v>550</v>
      </c>
      <c r="I1085" s="671" t="s">
        <v>3994</v>
      </c>
      <c r="J1085" s="671" t="s">
        <v>3995</v>
      </c>
      <c r="K1085" s="671" t="s">
        <v>2448</v>
      </c>
      <c r="L1085" s="705">
        <v>94.8</v>
      </c>
      <c r="M1085" s="705">
        <v>379.2</v>
      </c>
      <c r="N1085" s="671">
        <v>4</v>
      </c>
      <c r="O1085" s="706">
        <v>2.5</v>
      </c>
      <c r="P1085" s="705">
        <v>94.8</v>
      </c>
      <c r="Q1085" s="682">
        <v>0.25</v>
      </c>
      <c r="R1085" s="671">
        <v>1</v>
      </c>
      <c r="S1085" s="682">
        <v>0.25</v>
      </c>
      <c r="T1085" s="706">
        <v>0.5</v>
      </c>
      <c r="U1085" s="242">
        <v>0.2</v>
      </c>
    </row>
    <row r="1086" spans="1:21" ht="14.4" customHeight="1" x14ac:dyDescent="0.3">
      <c r="A1086" s="680">
        <v>10</v>
      </c>
      <c r="B1086" s="671" t="s">
        <v>551</v>
      </c>
      <c r="C1086" s="671">
        <v>89301107</v>
      </c>
      <c r="D1086" s="703" t="s">
        <v>4590</v>
      </c>
      <c r="E1086" s="704" t="s">
        <v>2553</v>
      </c>
      <c r="F1086" s="671" t="s">
        <v>2515</v>
      </c>
      <c r="G1086" s="671" t="s">
        <v>3099</v>
      </c>
      <c r="H1086" s="671" t="s">
        <v>817</v>
      </c>
      <c r="I1086" s="671" t="s">
        <v>1145</v>
      </c>
      <c r="J1086" s="671" t="s">
        <v>1146</v>
      </c>
      <c r="K1086" s="671" t="s">
        <v>2448</v>
      </c>
      <c r="L1086" s="705">
        <v>94.8</v>
      </c>
      <c r="M1086" s="705">
        <v>1990.7999999999995</v>
      </c>
      <c r="N1086" s="671">
        <v>21</v>
      </c>
      <c r="O1086" s="706">
        <v>13.5</v>
      </c>
      <c r="P1086" s="705">
        <v>853.19999999999982</v>
      </c>
      <c r="Q1086" s="682">
        <v>0.4285714285714286</v>
      </c>
      <c r="R1086" s="671">
        <v>9</v>
      </c>
      <c r="S1086" s="682">
        <v>0.42857142857142855</v>
      </c>
      <c r="T1086" s="706">
        <v>6</v>
      </c>
      <c r="U1086" s="242">
        <v>0.44444444444444442</v>
      </c>
    </row>
    <row r="1087" spans="1:21" ht="14.4" customHeight="1" x14ac:dyDescent="0.3">
      <c r="A1087" s="680">
        <v>10</v>
      </c>
      <c r="B1087" s="671" t="s">
        <v>551</v>
      </c>
      <c r="C1087" s="671">
        <v>89301107</v>
      </c>
      <c r="D1087" s="703" t="s">
        <v>4590</v>
      </c>
      <c r="E1087" s="704" t="s">
        <v>2553</v>
      </c>
      <c r="F1087" s="671" t="s">
        <v>2515</v>
      </c>
      <c r="G1087" s="671" t="s">
        <v>3996</v>
      </c>
      <c r="H1087" s="671" t="s">
        <v>550</v>
      </c>
      <c r="I1087" s="671" t="s">
        <v>3997</v>
      </c>
      <c r="J1087" s="671" t="s">
        <v>3998</v>
      </c>
      <c r="K1087" s="671" t="s">
        <v>3999</v>
      </c>
      <c r="L1087" s="705">
        <v>1997.16</v>
      </c>
      <c r="M1087" s="705">
        <v>3994.32</v>
      </c>
      <c r="N1087" s="671">
        <v>2</v>
      </c>
      <c r="O1087" s="706">
        <v>1</v>
      </c>
      <c r="P1087" s="705">
        <v>3994.32</v>
      </c>
      <c r="Q1087" s="682">
        <v>1</v>
      </c>
      <c r="R1087" s="671">
        <v>2</v>
      </c>
      <c r="S1087" s="682">
        <v>1</v>
      </c>
      <c r="T1087" s="706">
        <v>1</v>
      </c>
      <c r="U1087" s="242">
        <v>1</v>
      </c>
    </row>
    <row r="1088" spans="1:21" ht="14.4" customHeight="1" x14ac:dyDescent="0.3">
      <c r="A1088" s="680">
        <v>10</v>
      </c>
      <c r="B1088" s="671" t="s">
        <v>551</v>
      </c>
      <c r="C1088" s="671">
        <v>89301107</v>
      </c>
      <c r="D1088" s="703" t="s">
        <v>4590</v>
      </c>
      <c r="E1088" s="704" t="s">
        <v>2553</v>
      </c>
      <c r="F1088" s="671" t="s">
        <v>2515</v>
      </c>
      <c r="G1088" s="671" t="s">
        <v>3996</v>
      </c>
      <c r="H1088" s="671" t="s">
        <v>550</v>
      </c>
      <c r="I1088" s="671" t="s">
        <v>4000</v>
      </c>
      <c r="J1088" s="671" t="s">
        <v>4001</v>
      </c>
      <c r="K1088" s="671" t="s">
        <v>4002</v>
      </c>
      <c r="L1088" s="705">
        <v>6198.08</v>
      </c>
      <c r="M1088" s="705">
        <v>12396.16</v>
      </c>
      <c r="N1088" s="671">
        <v>2</v>
      </c>
      <c r="O1088" s="706">
        <v>1</v>
      </c>
      <c r="P1088" s="705">
        <v>12396.16</v>
      </c>
      <c r="Q1088" s="682">
        <v>1</v>
      </c>
      <c r="R1088" s="671">
        <v>2</v>
      </c>
      <c r="S1088" s="682">
        <v>1</v>
      </c>
      <c r="T1088" s="706">
        <v>1</v>
      </c>
      <c r="U1088" s="242">
        <v>1</v>
      </c>
    </row>
    <row r="1089" spans="1:21" ht="14.4" customHeight="1" x14ac:dyDescent="0.3">
      <c r="A1089" s="680">
        <v>10</v>
      </c>
      <c r="B1089" s="671" t="s">
        <v>551</v>
      </c>
      <c r="C1089" s="671">
        <v>89301107</v>
      </c>
      <c r="D1089" s="703" t="s">
        <v>4590</v>
      </c>
      <c r="E1089" s="704" t="s">
        <v>2553</v>
      </c>
      <c r="F1089" s="671" t="s">
        <v>2515</v>
      </c>
      <c r="G1089" s="671" t="s">
        <v>3011</v>
      </c>
      <c r="H1089" s="671" t="s">
        <v>550</v>
      </c>
      <c r="I1089" s="671" t="s">
        <v>986</v>
      </c>
      <c r="J1089" s="671" t="s">
        <v>987</v>
      </c>
      <c r="K1089" s="671" t="s">
        <v>3012</v>
      </c>
      <c r="L1089" s="705">
        <v>0</v>
      </c>
      <c r="M1089" s="705">
        <v>0</v>
      </c>
      <c r="N1089" s="671">
        <v>1</v>
      </c>
      <c r="O1089" s="706">
        <v>0.5</v>
      </c>
      <c r="P1089" s="705"/>
      <c r="Q1089" s="682"/>
      <c r="R1089" s="671"/>
      <c r="S1089" s="682">
        <v>0</v>
      </c>
      <c r="T1089" s="706"/>
      <c r="U1089" s="242">
        <v>0</v>
      </c>
    </row>
    <row r="1090" spans="1:21" ht="14.4" customHeight="1" x14ac:dyDescent="0.3">
      <c r="A1090" s="680">
        <v>10</v>
      </c>
      <c r="B1090" s="671" t="s">
        <v>551</v>
      </c>
      <c r="C1090" s="671">
        <v>89301107</v>
      </c>
      <c r="D1090" s="703" t="s">
        <v>4590</v>
      </c>
      <c r="E1090" s="704" t="s">
        <v>2553</v>
      </c>
      <c r="F1090" s="671" t="s">
        <v>2515</v>
      </c>
      <c r="G1090" s="671" t="s">
        <v>3060</v>
      </c>
      <c r="H1090" s="671" t="s">
        <v>817</v>
      </c>
      <c r="I1090" s="671" t="s">
        <v>831</v>
      </c>
      <c r="J1090" s="671" t="s">
        <v>832</v>
      </c>
      <c r="K1090" s="671" t="s">
        <v>833</v>
      </c>
      <c r="L1090" s="705">
        <v>974.75</v>
      </c>
      <c r="M1090" s="705">
        <v>15596</v>
      </c>
      <c r="N1090" s="671">
        <v>16</v>
      </c>
      <c r="O1090" s="706">
        <v>4.5</v>
      </c>
      <c r="P1090" s="705">
        <v>6823.25</v>
      </c>
      <c r="Q1090" s="682">
        <v>0.4375</v>
      </c>
      <c r="R1090" s="671">
        <v>7</v>
      </c>
      <c r="S1090" s="682">
        <v>0.4375</v>
      </c>
      <c r="T1090" s="706">
        <v>2.5</v>
      </c>
      <c r="U1090" s="242">
        <v>0.55555555555555558</v>
      </c>
    </row>
    <row r="1091" spans="1:21" ht="14.4" customHeight="1" x14ac:dyDescent="0.3">
      <c r="A1091" s="680">
        <v>10</v>
      </c>
      <c r="B1091" s="671" t="s">
        <v>551</v>
      </c>
      <c r="C1091" s="671">
        <v>89301107</v>
      </c>
      <c r="D1091" s="703" t="s">
        <v>4590</v>
      </c>
      <c r="E1091" s="704" t="s">
        <v>2553</v>
      </c>
      <c r="F1091" s="671" t="s">
        <v>2515</v>
      </c>
      <c r="G1091" s="671" t="s">
        <v>3060</v>
      </c>
      <c r="H1091" s="671" t="s">
        <v>817</v>
      </c>
      <c r="I1091" s="671" t="s">
        <v>3378</v>
      </c>
      <c r="J1091" s="671" t="s">
        <v>3379</v>
      </c>
      <c r="K1091" s="671" t="s">
        <v>3380</v>
      </c>
      <c r="L1091" s="705">
        <v>961.21</v>
      </c>
      <c r="M1091" s="705">
        <v>7689.68</v>
      </c>
      <c r="N1091" s="671">
        <v>8</v>
      </c>
      <c r="O1091" s="706">
        <v>2.5</v>
      </c>
      <c r="P1091" s="705">
        <v>1922.42</v>
      </c>
      <c r="Q1091" s="682">
        <v>0.25</v>
      </c>
      <c r="R1091" s="671">
        <v>2</v>
      </c>
      <c r="S1091" s="682">
        <v>0.25</v>
      </c>
      <c r="T1091" s="706">
        <v>0.5</v>
      </c>
      <c r="U1091" s="242">
        <v>0.2</v>
      </c>
    </row>
    <row r="1092" spans="1:21" ht="14.4" customHeight="1" x14ac:dyDescent="0.3">
      <c r="A1092" s="680">
        <v>10</v>
      </c>
      <c r="B1092" s="671" t="s">
        <v>551</v>
      </c>
      <c r="C1092" s="671">
        <v>89301107</v>
      </c>
      <c r="D1092" s="703" t="s">
        <v>4590</v>
      </c>
      <c r="E1092" s="704" t="s">
        <v>2553</v>
      </c>
      <c r="F1092" s="671" t="s">
        <v>2515</v>
      </c>
      <c r="G1092" s="671" t="s">
        <v>3060</v>
      </c>
      <c r="H1092" s="671" t="s">
        <v>817</v>
      </c>
      <c r="I1092" s="671" t="s">
        <v>3468</v>
      </c>
      <c r="J1092" s="671" t="s">
        <v>3469</v>
      </c>
      <c r="K1092" s="671" t="s">
        <v>3470</v>
      </c>
      <c r="L1092" s="705">
        <v>1309.48</v>
      </c>
      <c r="M1092" s="705">
        <v>11785.32</v>
      </c>
      <c r="N1092" s="671">
        <v>9</v>
      </c>
      <c r="O1092" s="706">
        <v>2.5</v>
      </c>
      <c r="P1092" s="705">
        <v>3928.44</v>
      </c>
      <c r="Q1092" s="682">
        <v>0.33333333333333337</v>
      </c>
      <c r="R1092" s="671">
        <v>3</v>
      </c>
      <c r="S1092" s="682">
        <v>0.33333333333333331</v>
      </c>
      <c r="T1092" s="706">
        <v>1</v>
      </c>
      <c r="U1092" s="242">
        <v>0.4</v>
      </c>
    </row>
    <row r="1093" spans="1:21" ht="14.4" customHeight="1" x14ac:dyDescent="0.3">
      <c r="A1093" s="680">
        <v>10</v>
      </c>
      <c r="B1093" s="671" t="s">
        <v>551</v>
      </c>
      <c r="C1093" s="671">
        <v>89301107</v>
      </c>
      <c r="D1093" s="703" t="s">
        <v>4590</v>
      </c>
      <c r="E1093" s="704" t="s">
        <v>2553</v>
      </c>
      <c r="F1093" s="671" t="s">
        <v>2515</v>
      </c>
      <c r="G1093" s="671" t="s">
        <v>4003</v>
      </c>
      <c r="H1093" s="671" t="s">
        <v>550</v>
      </c>
      <c r="I1093" s="671" t="s">
        <v>4004</v>
      </c>
      <c r="J1093" s="671" t="s">
        <v>4005</v>
      </c>
      <c r="K1093" s="671" t="s">
        <v>4006</v>
      </c>
      <c r="L1093" s="705">
        <v>0</v>
      </c>
      <c r="M1093" s="705">
        <v>0</v>
      </c>
      <c r="N1093" s="671">
        <v>1</v>
      </c>
      <c r="O1093" s="706">
        <v>1</v>
      </c>
      <c r="P1093" s="705"/>
      <c r="Q1093" s="682"/>
      <c r="R1093" s="671"/>
      <c r="S1093" s="682">
        <v>0</v>
      </c>
      <c r="T1093" s="706"/>
      <c r="U1093" s="242">
        <v>0</v>
      </c>
    </row>
    <row r="1094" spans="1:21" ht="14.4" customHeight="1" x14ac:dyDescent="0.3">
      <c r="A1094" s="680">
        <v>10</v>
      </c>
      <c r="B1094" s="671" t="s">
        <v>551</v>
      </c>
      <c r="C1094" s="671">
        <v>89301107</v>
      </c>
      <c r="D1094" s="703" t="s">
        <v>4590</v>
      </c>
      <c r="E1094" s="704" t="s">
        <v>2553</v>
      </c>
      <c r="F1094" s="671" t="s">
        <v>2515</v>
      </c>
      <c r="G1094" s="671" t="s">
        <v>4003</v>
      </c>
      <c r="H1094" s="671" t="s">
        <v>550</v>
      </c>
      <c r="I1094" s="671" t="s">
        <v>4007</v>
      </c>
      <c r="J1094" s="671" t="s">
        <v>4008</v>
      </c>
      <c r="K1094" s="671" t="s">
        <v>4009</v>
      </c>
      <c r="L1094" s="705">
        <v>0</v>
      </c>
      <c r="M1094" s="705">
        <v>0</v>
      </c>
      <c r="N1094" s="671">
        <v>1</v>
      </c>
      <c r="O1094" s="706">
        <v>0.5</v>
      </c>
      <c r="P1094" s="705"/>
      <c r="Q1094" s="682"/>
      <c r="R1094" s="671"/>
      <c r="S1094" s="682">
        <v>0</v>
      </c>
      <c r="T1094" s="706"/>
      <c r="U1094" s="242">
        <v>0</v>
      </c>
    </row>
    <row r="1095" spans="1:21" ht="14.4" customHeight="1" x14ac:dyDescent="0.3">
      <c r="A1095" s="680">
        <v>10</v>
      </c>
      <c r="B1095" s="671" t="s">
        <v>551</v>
      </c>
      <c r="C1095" s="671">
        <v>89301107</v>
      </c>
      <c r="D1095" s="703" t="s">
        <v>4590</v>
      </c>
      <c r="E1095" s="704" t="s">
        <v>2553</v>
      </c>
      <c r="F1095" s="671" t="s">
        <v>2517</v>
      </c>
      <c r="G1095" s="671" t="s">
        <v>2994</v>
      </c>
      <c r="H1095" s="671" t="s">
        <v>550</v>
      </c>
      <c r="I1095" s="671" t="s">
        <v>2995</v>
      </c>
      <c r="J1095" s="671" t="s">
        <v>2996</v>
      </c>
      <c r="K1095" s="671" t="s">
        <v>2997</v>
      </c>
      <c r="L1095" s="705">
        <v>500</v>
      </c>
      <c r="M1095" s="705">
        <v>2000</v>
      </c>
      <c r="N1095" s="671">
        <v>4</v>
      </c>
      <c r="O1095" s="706">
        <v>4</v>
      </c>
      <c r="P1095" s="705">
        <v>1000</v>
      </c>
      <c r="Q1095" s="682">
        <v>0.5</v>
      </c>
      <c r="R1095" s="671">
        <v>2</v>
      </c>
      <c r="S1095" s="682">
        <v>0.5</v>
      </c>
      <c r="T1095" s="706">
        <v>2</v>
      </c>
      <c r="U1095" s="242">
        <v>0.5</v>
      </c>
    </row>
    <row r="1096" spans="1:21" ht="14.4" customHeight="1" x14ac:dyDescent="0.3">
      <c r="A1096" s="680">
        <v>10</v>
      </c>
      <c r="B1096" s="671" t="s">
        <v>551</v>
      </c>
      <c r="C1096" s="671">
        <v>89301107</v>
      </c>
      <c r="D1096" s="703" t="s">
        <v>4590</v>
      </c>
      <c r="E1096" s="704" t="s">
        <v>2553</v>
      </c>
      <c r="F1096" s="671" t="s">
        <v>2517</v>
      </c>
      <c r="G1096" s="671" t="s">
        <v>2994</v>
      </c>
      <c r="H1096" s="671" t="s">
        <v>550</v>
      </c>
      <c r="I1096" s="671" t="s">
        <v>4010</v>
      </c>
      <c r="J1096" s="671" t="s">
        <v>4011</v>
      </c>
      <c r="K1096" s="671" t="s">
        <v>4012</v>
      </c>
      <c r="L1096" s="705">
        <v>4500</v>
      </c>
      <c r="M1096" s="705">
        <v>22500</v>
      </c>
      <c r="N1096" s="671">
        <v>5</v>
      </c>
      <c r="O1096" s="706">
        <v>5</v>
      </c>
      <c r="P1096" s="705">
        <v>13500</v>
      </c>
      <c r="Q1096" s="682">
        <v>0.6</v>
      </c>
      <c r="R1096" s="671">
        <v>3</v>
      </c>
      <c r="S1096" s="682">
        <v>0.6</v>
      </c>
      <c r="T1096" s="706">
        <v>3</v>
      </c>
      <c r="U1096" s="242">
        <v>0.6</v>
      </c>
    </row>
    <row r="1097" spans="1:21" ht="14.4" customHeight="1" x14ac:dyDescent="0.3">
      <c r="A1097" s="680">
        <v>10</v>
      </c>
      <c r="B1097" s="671" t="s">
        <v>551</v>
      </c>
      <c r="C1097" s="671">
        <v>89301107</v>
      </c>
      <c r="D1097" s="703" t="s">
        <v>4590</v>
      </c>
      <c r="E1097" s="704" t="s">
        <v>2553</v>
      </c>
      <c r="F1097" s="671" t="s">
        <v>2517</v>
      </c>
      <c r="G1097" s="671" t="s">
        <v>2994</v>
      </c>
      <c r="H1097" s="671" t="s">
        <v>550</v>
      </c>
      <c r="I1097" s="671" t="s">
        <v>4013</v>
      </c>
      <c r="J1097" s="671" t="s">
        <v>4014</v>
      </c>
      <c r="K1097" s="671" t="s">
        <v>4012</v>
      </c>
      <c r="L1097" s="705">
        <v>1658</v>
      </c>
      <c r="M1097" s="705">
        <v>1658</v>
      </c>
      <c r="N1097" s="671">
        <v>1</v>
      </c>
      <c r="O1097" s="706">
        <v>1</v>
      </c>
      <c r="P1097" s="705">
        <v>1658</v>
      </c>
      <c r="Q1097" s="682">
        <v>1</v>
      </c>
      <c r="R1097" s="671">
        <v>1</v>
      </c>
      <c r="S1097" s="682">
        <v>1</v>
      </c>
      <c r="T1097" s="706">
        <v>1</v>
      </c>
      <c r="U1097" s="242">
        <v>1</v>
      </c>
    </row>
    <row r="1098" spans="1:21" ht="14.4" customHeight="1" x14ac:dyDescent="0.3">
      <c r="A1098" s="680">
        <v>10</v>
      </c>
      <c r="B1098" s="671" t="s">
        <v>551</v>
      </c>
      <c r="C1098" s="671">
        <v>89301107</v>
      </c>
      <c r="D1098" s="703" t="s">
        <v>4590</v>
      </c>
      <c r="E1098" s="704" t="s">
        <v>2561</v>
      </c>
      <c r="F1098" s="671" t="s">
        <v>2515</v>
      </c>
      <c r="G1098" s="671" t="s">
        <v>4015</v>
      </c>
      <c r="H1098" s="671" t="s">
        <v>550</v>
      </c>
      <c r="I1098" s="671" t="s">
        <v>4016</v>
      </c>
      <c r="J1098" s="671" t="s">
        <v>4017</v>
      </c>
      <c r="K1098" s="671" t="s">
        <v>4018</v>
      </c>
      <c r="L1098" s="705">
        <v>0</v>
      </c>
      <c r="M1098" s="705">
        <v>0</v>
      </c>
      <c r="N1098" s="671">
        <v>10</v>
      </c>
      <c r="O1098" s="706">
        <v>1</v>
      </c>
      <c r="P1098" s="705"/>
      <c r="Q1098" s="682"/>
      <c r="R1098" s="671"/>
      <c r="S1098" s="682">
        <v>0</v>
      </c>
      <c r="T1098" s="706"/>
      <c r="U1098" s="242">
        <v>0</v>
      </c>
    </row>
    <row r="1099" spans="1:21" ht="14.4" customHeight="1" x14ac:dyDescent="0.3">
      <c r="A1099" s="680">
        <v>10</v>
      </c>
      <c r="B1099" s="671" t="s">
        <v>551</v>
      </c>
      <c r="C1099" s="671">
        <v>89301107</v>
      </c>
      <c r="D1099" s="703" t="s">
        <v>4590</v>
      </c>
      <c r="E1099" s="704" t="s">
        <v>2561</v>
      </c>
      <c r="F1099" s="671" t="s">
        <v>2515</v>
      </c>
      <c r="G1099" s="671" t="s">
        <v>2855</v>
      </c>
      <c r="H1099" s="671" t="s">
        <v>817</v>
      </c>
      <c r="I1099" s="671" t="s">
        <v>1508</v>
      </c>
      <c r="J1099" s="671" t="s">
        <v>1509</v>
      </c>
      <c r="K1099" s="671" t="s">
        <v>2457</v>
      </c>
      <c r="L1099" s="705">
        <v>184.22</v>
      </c>
      <c r="M1099" s="705">
        <v>184.22</v>
      </c>
      <c r="N1099" s="671">
        <v>1</v>
      </c>
      <c r="O1099" s="706">
        <v>1</v>
      </c>
      <c r="P1099" s="705">
        <v>184.22</v>
      </c>
      <c r="Q1099" s="682">
        <v>1</v>
      </c>
      <c r="R1099" s="671">
        <v>1</v>
      </c>
      <c r="S1099" s="682">
        <v>1</v>
      </c>
      <c r="T1099" s="706">
        <v>1</v>
      </c>
      <c r="U1099" s="242">
        <v>1</v>
      </c>
    </row>
    <row r="1100" spans="1:21" ht="14.4" customHeight="1" x14ac:dyDescent="0.3">
      <c r="A1100" s="680">
        <v>10</v>
      </c>
      <c r="B1100" s="671" t="s">
        <v>551</v>
      </c>
      <c r="C1100" s="671">
        <v>89301107</v>
      </c>
      <c r="D1100" s="703" t="s">
        <v>4590</v>
      </c>
      <c r="E1100" s="704" t="s">
        <v>2561</v>
      </c>
      <c r="F1100" s="671" t="s">
        <v>2515</v>
      </c>
      <c r="G1100" s="671" t="s">
        <v>2827</v>
      </c>
      <c r="H1100" s="671" t="s">
        <v>550</v>
      </c>
      <c r="I1100" s="671" t="s">
        <v>4019</v>
      </c>
      <c r="J1100" s="671" t="s">
        <v>3903</v>
      </c>
      <c r="K1100" s="671" t="s">
        <v>1446</v>
      </c>
      <c r="L1100" s="705">
        <v>413.22</v>
      </c>
      <c r="M1100" s="705">
        <v>826.44</v>
      </c>
      <c r="N1100" s="671">
        <v>2</v>
      </c>
      <c r="O1100" s="706">
        <v>1</v>
      </c>
      <c r="P1100" s="705">
        <v>413.22</v>
      </c>
      <c r="Q1100" s="682">
        <v>0.5</v>
      </c>
      <c r="R1100" s="671">
        <v>1</v>
      </c>
      <c r="S1100" s="682">
        <v>0.5</v>
      </c>
      <c r="T1100" s="706">
        <v>0.5</v>
      </c>
      <c r="U1100" s="242">
        <v>0.5</v>
      </c>
    </row>
    <row r="1101" spans="1:21" ht="14.4" customHeight="1" x14ac:dyDescent="0.3">
      <c r="A1101" s="680">
        <v>10</v>
      </c>
      <c r="B1101" s="671" t="s">
        <v>551</v>
      </c>
      <c r="C1101" s="671">
        <v>89301107</v>
      </c>
      <c r="D1101" s="703" t="s">
        <v>4590</v>
      </c>
      <c r="E1101" s="704" t="s">
        <v>2561</v>
      </c>
      <c r="F1101" s="671" t="s">
        <v>2515</v>
      </c>
      <c r="G1101" s="671" t="s">
        <v>2827</v>
      </c>
      <c r="H1101" s="671" t="s">
        <v>817</v>
      </c>
      <c r="I1101" s="671" t="s">
        <v>4020</v>
      </c>
      <c r="J1101" s="671" t="s">
        <v>828</v>
      </c>
      <c r="K1101" s="671" t="s">
        <v>4021</v>
      </c>
      <c r="L1101" s="705">
        <v>275.48</v>
      </c>
      <c r="M1101" s="705">
        <v>550.96</v>
      </c>
      <c r="N1101" s="671">
        <v>2</v>
      </c>
      <c r="O1101" s="706">
        <v>1.5</v>
      </c>
      <c r="P1101" s="705"/>
      <c r="Q1101" s="682">
        <v>0</v>
      </c>
      <c r="R1101" s="671"/>
      <c r="S1101" s="682">
        <v>0</v>
      </c>
      <c r="T1101" s="706"/>
      <c r="U1101" s="242">
        <v>0</v>
      </c>
    </row>
    <row r="1102" spans="1:21" ht="14.4" customHeight="1" x14ac:dyDescent="0.3">
      <c r="A1102" s="680">
        <v>10</v>
      </c>
      <c r="B1102" s="671" t="s">
        <v>551</v>
      </c>
      <c r="C1102" s="671">
        <v>89301107</v>
      </c>
      <c r="D1102" s="703" t="s">
        <v>4590</v>
      </c>
      <c r="E1102" s="704" t="s">
        <v>2561</v>
      </c>
      <c r="F1102" s="671" t="s">
        <v>2515</v>
      </c>
      <c r="G1102" s="671" t="s">
        <v>2827</v>
      </c>
      <c r="H1102" s="671" t="s">
        <v>817</v>
      </c>
      <c r="I1102" s="671" t="s">
        <v>1445</v>
      </c>
      <c r="J1102" s="671" t="s">
        <v>828</v>
      </c>
      <c r="K1102" s="671" t="s">
        <v>1446</v>
      </c>
      <c r="L1102" s="705">
        <v>413.22</v>
      </c>
      <c r="M1102" s="705">
        <v>413.22</v>
      </c>
      <c r="N1102" s="671">
        <v>1</v>
      </c>
      <c r="O1102" s="706">
        <v>1</v>
      </c>
      <c r="P1102" s="705"/>
      <c r="Q1102" s="682">
        <v>0</v>
      </c>
      <c r="R1102" s="671"/>
      <c r="S1102" s="682">
        <v>0</v>
      </c>
      <c r="T1102" s="706"/>
      <c r="U1102" s="242">
        <v>0</v>
      </c>
    </row>
    <row r="1103" spans="1:21" ht="14.4" customHeight="1" x14ac:dyDescent="0.3">
      <c r="A1103" s="680">
        <v>10</v>
      </c>
      <c r="B1103" s="671" t="s">
        <v>551</v>
      </c>
      <c r="C1103" s="671">
        <v>89301107</v>
      </c>
      <c r="D1103" s="703" t="s">
        <v>4590</v>
      </c>
      <c r="E1103" s="704" t="s">
        <v>2561</v>
      </c>
      <c r="F1103" s="671" t="s">
        <v>2515</v>
      </c>
      <c r="G1103" s="671" t="s">
        <v>2827</v>
      </c>
      <c r="H1103" s="671" t="s">
        <v>550</v>
      </c>
      <c r="I1103" s="671" t="s">
        <v>4022</v>
      </c>
      <c r="J1103" s="671" t="s">
        <v>3903</v>
      </c>
      <c r="K1103" s="671" t="s">
        <v>3219</v>
      </c>
      <c r="L1103" s="705">
        <v>229.57</v>
      </c>
      <c r="M1103" s="705">
        <v>459.14</v>
      </c>
      <c r="N1103" s="671">
        <v>2</v>
      </c>
      <c r="O1103" s="706">
        <v>2</v>
      </c>
      <c r="P1103" s="705">
        <v>229.57</v>
      </c>
      <c r="Q1103" s="682">
        <v>0.5</v>
      </c>
      <c r="R1103" s="671">
        <v>1</v>
      </c>
      <c r="S1103" s="682">
        <v>0.5</v>
      </c>
      <c r="T1103" s="706">
        <v>1</v>
      </c>
      <c r="U1103" s="242">
        <v>0.5</v>
      </c>
    </row>
    <row r="1104" spans="1:21" ht="14.4" customHeight="1" x14ac:dyDescent="0.3">
      <c r="A1104" s="680">
        <v>10</v>
      </c>
      <c r="B1104" s="671" t="s">
        <v>551</v>
      </c>
      <c r="C1104" s="671">
        <v>89301107</v>
      </c>
      <c r="D1104" s="703" t="s">
        <v>4590</v>
      </c>
      <c r="E1104" s="704" t="s">
        <v>2561</v>
      </c>
      <c r="F1104" s="671" t="s">
        <v>2515</v>
      </c>
      <c r="G1104" s="671" t="s">
        <v>3191</v>
      </c>
      <c r="H1104" s="671" t="s">
        <v>550</v>
      </c>
      <c r="I1104" s="671" t="s">
        <v>4023</v>
      </c>
      <c r="J1104" s="671" t="s">
        <v>3431</v>
      </c>
      <c r="K1104" s="671" t="s">
        <v>4024</v>
      </c>
      <c r="L1104" s="705">
        <v>229.57</v>
      </c>
      <c r="M1104" s="705">
        <v>1836.5599999999997</v>
      </c>
      <c r="N1104" s="671">
        <v>8</v>
      </c>
      <c r="O1104" s="706">
        <v>5</v>
      </c>
      <c r="P1104" s="705">
        <v>229.57</v>
      </c>
      <c r="Q1104" s="682">
        <v>0.12500000000000003</v>
      </c>
      <c r="R1104" s="671">
        <v>1</v>
      </c>
      <c r="S1104" s="682">
        <v>0.125</v>
      </c>
      <c r="T1104" s="706">
        <v>0.5</v>
      </c>
      <c r="U1104" s="242">
        <v>0.1</v>
      </c>
    </row>
    <row r="1105" spans="1:21" ht="14.4" customHeight="1" x14ac:dyDescent="0.3">
      <c r="A1105" s="680">
        <v>10</v>
      </c>
      <c r="B1105" s="671" t="s">
        <v>551</v>
      </c>
      <c r="C1105" s="671">
        <v>89301107</v>
      </c>
      <c r="D1105" s="703" t="s">
        <v>4590</v>
      </c>
      <c r="E1105" s="704" t="s">
        <v>2561</v>
      </c>
      <c r="F1105" s="671" t="s">
        <v>2515</v>
      </c>
      <c r="G1105" s="671" t="s">
        <v>3191</v>
      </c>
      <c r="H1105" s="671" t="s">
        <v>550</v>
      </c>
      <c r="I1105" s="671" t="s">
        <v>4025</v>
      </c>
      <c r="J1105" s="671" t="s">
        <v>3431</v>
      </c>
      <c r="K1105" s="671" t="s">
        <v>4026</v>
      </c>
      <c r="L1105" s="705">
        <v>137.74</v>
      </c>
      <c r="M1105" s="705">
        <v>413.22</v>
      </c>
      <c r="N1105" s="671">
        <v>3</v>
      </c>
      <c r="O1105" s="706">
        <v>1</v>
      </c>
      <c r="P1105" s="705"/>
      <c r="Q1105" s="682">
        <v>0</v>
      </c>
      <c r="R1105" s="671"/>
      <c r="S1105" s="682">
        <v>0</v>
      </c>
      <c r="T1105" s="706"/>
      <c r="U1105" s="242">
        <v>0</v>
      </c>
    </row>
    <row r="1106" spans="1:21" ht="14.4" customHeight="1" x14ac:dyDescent="0.3">
      <c r="A1106" s="680">
        <v>10</v>
      </c>
      <c r="B1106" s="671" t="s">
        <v>551</v>
      </c>
      <c r="C1106" s="671">
        <v>89301107</v>
      </c>
      <c r="D1106" s="703" t="s">
        <v>4590</v>
      </c>
      <c r="E1106" s="704" t="s">
        <v>2561</v>
      </c>
      <c r="F1106" s="671" t="s">
        <v>2515</v>
      </c>
      <c r="G1106" s="671" t="s">
        <v>3191</v>
      </c>
      <c r="H1106" s="671" t="s">
        <v>550</v>
      </c>
      <c r="I1106" s="671" t="s">
        <v>4027</v>
      </c>
      <c r="J1106" s="671" t="s">
        <v>3356</v>
      </c>
      <c r="K1106" s="671" t="s">
        <v>4028</v>
      </c>
      <c r="L1106" s="705">
        <v>0</v>
      </c>
      <c r="M1106" s="705">
        <v>0</v>
      </c>
      <c r="N1106" s="671">
        <v>4</v>
      </c>
      <c r="O1106" s="706">
        <v>3</v>
      </c>
      <c r="P1106" s="705">
        <v>0</v>
      </c>
      <c r="Q1106" s="682"/>
      <c r="R1106" s="671">
        <v>2</v>
      </c>
      <c r="S1106" s="682">
        <v>0.5</v>
      </c>
      <c r="T1106" s="706">
        <v>1.5</v>
      </c>
      <c r="U1106" s="242">
        <v>0.5</v>
      </c>
    </row>
    <row r="1107" spans="1:21" ht="14.4" customHeight="1" x14ac:dyDescent="0.3">
      <c r="A1107" s="680">
        <v>10</v>
      </c>
      <c r="B1107" s="671" t="s">
        <v>551</v>
      </c>
      <c r="C1107" s="671">
        <v>89301107</v>
      </c>
      <c r="D1107" s="703" t="s">
        <v>4590</v>
      </c>
      <c r="E1107" s="704" t="s">
        <v>2561</v>
      </c>
      <c r="F1107" s="671" t="s">
        <v>2515</v>
      </c>
      <c r="G1107" s="671" t="s">
        <v>3191</v>
      </c>
      <c r="H1107" s="671" t="s">
        <v>550</v>
      </c>
      <c r="I1107" s="671" t="s">
        <v>3496</v>
      </c>
      <c r="J1107" s="671" t="s">
        <v>3356</v>
      </c>
      <c r="K1107" s="671" t="s">
        <v>3497</v>
      </c>
      <c r="L1107" s="705">
        <v>206.61</v>
      </c>
      <c r="M1107" s="705">
        <v>413.22</v>
      </c>
      <c r="N1107" s="671">
        <v>2</v>
      </c>
      <c r="O1107" s="706">
        <v>1.5</v>
      </c>
      <c r="P1107" s="705"/>
      <c r="Q1107" s="682">
        <v>0</v>
      </c>
      <c r="R1107" s="671"/>
      <c r="S1107" s="682">
        <v>0</v>
      </c>
      <c r="T1107" s="706"/>
      <c r="U1107" s="242">
        <v>0</v>
      </c>
    </row>
    <row r="1108" spans="1:21" ht="14.4" customHeight="1" x14ac:dyDescent="0.3">
      <c r="A1108" s="680">
        <v>10</v>
      </c>
      <c r="B1108" s="671" t="s">
        <v>551</v>
      </c>
      <c r="C1108" s="671">
        <v>89301107</v>
      </c>
      <c r="D1108" s="703" t="s">
        <v>4590</v>
      </c>
      <c r="E1108" s="704" t="s">
        <v>2561</v>
      </c>
      <c r="F1108" s="671" t="s">
        <v>2515</v>
      </c>
      <c r="G1108" s="671" t="s">
        <v>3191</v>
      </c>
      <c r="H1108" s="671" t="s">
        <v>550</v>
      </c>
      <c r="I1108" s="671" t="s">
        <v>3358</v>
      </c>
      <c r="J1108" s="671" t="s">
        <v>3356</v>
      </c>
      <c r="K1108" s="671" t="s">
        <v>3359</v>
      </c>
      <c r="L1108" s="705">
        <v>309.91000000000003</v>
      </c>
      <c r="M1108" s="705">
        <v>619.82000000000005</v>
      </c>
      <c r="N1108" s="671">
        <v>2</v>
      </c>
      <c r="O1108" s="706">
        <v>1.5</v>
      </c>
      <c r="P1108" s="705">
        <v>309.91000000000003</v>
      </c>
      <c r="Q1108" s="682">
        <v>0.5</v>
      </c>
      <c r="R1108" s="671">
        <v>1</v>
      </c>
      <c r="S1108" s="682">
        <v>0.5</v>
      </c>
      <c r="T1108" s="706">
        <v>0.5</v>
      </c>
      <c r="U1108" s="242">
        <v>0.33333333333333331</v>
      </c>
    </row>
    <row r="1109" spans="1:21" ht="14.4" customHeight="1" x14ac:dyDescent="0.3">
      <c r="A1109" s="680">
        <v>10</v>
      </c>
      <c r="B1109" s="671" t="s">
        <v>551</v>
      </c>
      <c r="C1109" s="671">
        <v>89301107</v>
      </c>
      <c r="D1109" s="703" t="s">
        <v>4590</v>
      </c>
      <c r="E1109" s="704" t="s">
        <v>2561</v>
      </c>
      <c r="F1109" s="671" t="s">
        <v>2515</v>
      </c>
      <c r="G1109" s="671" t="s">
        <v>3191</v>
      </c>
      <c r="H1109" s="671" t="s">
        <v>550</v>
      </c>
      <c r="I1109" s="671" t="s">
        <v>1108</v>
      </c>
      <c r="J1109" s="671" t="s">
        <v>1109</v>
      </c>
      <c r="K1109" s="671" t="s">
        <v>3360</v>
      </c>
      <c r="L1109" s="705">
        <v>55.1</v>
      </c>
      <c r="M1109" s="705">
        <v>110.2</v>
      </c>
      <c r="N1109" s="671">
        <v>2</v>
      </c>
      <c r="O1109" s="706">
        <v>1.5</v>
      </c>
      <c r="P1109" s="705"/>
      <c r="Q1109" s="682">
        <v>0</v>
      </c>
      <c r="R1109" s="671"/>
      <c r="S1109" s="682">
        <v>0</v>
      </c>
      <c r="T1109" s="706"/>
      <c r="U1109" s="242">
        <v>0</v>
      </c>
    </row>
    <row r="1110" spans="1:21" ht="14.4" customHeight="1" x14ac:dyDescent="0.3">
      <c r="A1110" s="680">
        <v>10</v>
      </c>
      <c r="B1110" s="671" t="s">
        <v>551</v>
      </c>
      <c r="C1110" s="671">
        <v>89301107</v>
      </c>
      <c r="D1110" s="703" t="s">
        <v>4590</v>
      </c>
      <c r="E1110" s="704" t="s">
        <v>2561</v>
      </c>
      <c r="F1110" s="671" t="s">
        <v>2515</v>
      </c>
      <c r="G1110" s="671" t="s">
        <v>3082</v>
      </c>
      <c r="H1110" s="671" t="s">
        <v>550</v>
      </c>
      <c r="I1110" s="671" t="s">
        <v>751</v>
      </c>
      <c r="J1110" s="671" t="s">
        <v>752</v>
      </c>
      <c r="K1110" s="671" t="s">
        <v>753</v>
      </c>
      <c r="L1110" s="705">
        <v>0</v>
      </c>
      <c r="M1110" s="705">
        <v>0</v>
      </c>
      <c r="N1110" s="671">
        <v>1</v>
      </c>
      <c r="O1110" s="706">
        <v>1</v>
      </c>
      <c r="P1110" s="705"/>
      <c r="Q1110" s="682"/>
      <c r="R1110" s="671"/>
      <c r="S1110" s="682">
        <v>0</v>
      </c>
      <c r="T1110" s="706"/>
      <c r="U1110" s="242">
        <v>0</v>
      </c>
    </row>
    <row r="1111" spans="1:21" ht="14.4" customHeight="1" x14ac:dyDescent="0.3">
      <c r="A1111" s="680">
        <v>10</v>
      </c>
      <c r="B1111" s="671" t="s">
        <v>551</v>
      </c>
      <c r="C1111" s="671">
        <v>89301107</v>
      </c>
      <c r="D1111" s="703" t="s">
        <v>4590</v>
      </c>
      <c r="E1111" s="704" t="s">
        <v>2561</v>
      </c>
      <c r="F1111" s="671" t="s">
        <v>2515</v>
      </c>
      <c r="G1111" s="671" t="s">
        <v>3913</v>
      </c>
      <c r="H1111" s="671" t="s">
        <v>550</v>
      </c>
      <c r="I1111" s="671" t="s">
        <v>4029</v>
      </c>
      <c r="J1111" s="671" t="s">
        <v>4030</v>
      </c>
      <c r="K1111" s="671" t="s">
        <v>4031</v>
      </c>
      <c r="L1111" s="705">
        <v>137.74</v>
      </c>
      <c r="M1111" s="705">
        <v>137.74</v>
      </c>
      <c r="N1111" s="671">
        <v>1</v>
      </c>
      <c r="O1111" s="706">
        <v>1</v>
      </c>
      <c r="P1111" s="705"/>
      <c r="Q1111" s="682">
        <v>0</v>
      </c>
      <c r="R1111" s="671"/>
      <c r="S1111" s="682">
        <v>0</v>
      </c>
      <c r="T1111" s="706"/>
      <c r="U1111" s="242">
        <v>0</v>
      </c>
    </row>
    <row r="1112" spans="1:21" ht="14.4" customHeight="1" x14ac:dyDescent="0.3">
      <c r="A1112" s="680">
        <v>10</v>
      </c>
      <c r="B1112" s="671" t="s">
        <v>551</v>
      </c>
      <c r="C1112" s="671">
        <v>89301107</v>
      </c>
      <c r="D1112" s="703" t="s">
        <v>4590</v>
      </c>
      <c r="E1112" s="704" t="s">
        <v>2561</v>
      </c>
      <c r="F1112" s="671" t="s">
        <v>2515</v>
      </c>
      <c r="G1112" s="671" t="s">
        <v>3913</v>
      </c>
      <c r="H1112" s="671" t="s">
        <v>550</v>
      </c>
      <c r="I1112" s="671" t="s">
        <v>4032</v>
      </c>
      <c r="J1112" s="671" t="s">
        <v>4030</v>
      </c>
      <c r="K1112" s="671" t="s">
        <v>4033</v>
      </c>
      <c r="L1112" s="705">
        <v>0</v>
      </c>
      <c r="M1112" s="705">
        <v>0</v>
      </c>
      <c r="N1112" s="671">
        <v>3</v>
      </c>
      <c r="O1112" s="706">
        <v>2</v>
      </c>
      <c r="P1112" s="705"/>
      <c r="Q1112" s="682"/>
      <c r="R1112" s="671"/>
      <c r="S1112" s="682">
        <v>0</v>
      </c>
      <c r="T1112" s="706"/>
      <c r="U1112" s="242">
        <v>0</v>
      </c>
    </row>
    <row r="1113" spans="1:21" ht="14.4" customHeight="1" x14ac:dyDescent="0.3">
      <c r="A1113" s="680">
        <v>10</v>
      </c>
      <c r="B1113" s="671" t="s">
        <v>551</v>
      </c>
      <c r="C1113" s="671">
        <v>89301107</v>
      </c>
      <c r="D1113" s="703" t="s">
        <v>4590</v>
      </c>
      <c r="E1113" s="704" t="s">
        <v>2561</v>
      </c>
      <c r="F1113" s="671" t="s">
        <v>2515</v>
      </c>
      <c r="G1113" s="671" t="s">
        <v>2940</v>
      </c>
      <c r="H1113" s="671" t="s">
        <v>550</v>
      </c>
      <c r="I1113" s="671" t="s">
        <v>2992</v>
      </c>
      <c r="J1113" s="671" t="s">
        <v>2942</v>
      </c>
      <c r="K1113" s="671" t="s">
        <v>2993</v>
      </c>
      <c r="L1113" s="705">
        <v>0</v>
      </c>
      <c r="M1113" s="705">
        <v>0</v>
      </c>
      <c r="N1113" s="671">
        <v>4</v>
      </c>
      <c r="O1113" s="706">
        <v>3.5</v>
      </c>
      <c r="P1113" s="705">
        <v>0</v>
      </c>
      <c r="Q1113" s="682"/>
      <c r="R1113" s="671">
        <v>2</v>
      </c>
      <c r="S1113" s="682">
        <v>0.5</v>
      </c>
      <c r="T1113" s="706">
        <v>1.5</v>
      </c>
      <c r="U1113" s="242">
        <v>0.42857142857142855</v>
      </c>
    </row>
    <row r="1114" spans="1:21" ht="14.4" customHeight="1" x14ac:dyDescent="0.3">
      <c r="A1114" s="680">
        <v>10</v>
      </c>
      <c r="B1114" s="671" t="s">
        <v>551</v>
      </c>
      <c r="C1114" s="671">
        <v>89301107</v>
      </c>
      <c r="D1114" s="703" t="s">
        <v>4590</v>
      </c>
      <c r="E1114" s="704" t="s">
        <v>2561</v>
      </c>
      <c r="F1114" s="671" t="s">
        <v>2515</v>
      </c>
      <c r="G1114" s="671" t="s">
        <v>2716</v>
      </c>
      <c r="H1114" s="671" t="s">
        <v>550</v>
      </c>
      <c r="I1114" s="671" t="s">
        <v>2717</v>
      </c>
      <c r="J1114" s="671" t="s">
        <v>2718</v>
      </c>
      <c r="K1114" s="671" t="s">
        <v>2719</v>
      </c>
      <c r="L1114" s="705">
        <v>163.9</v>
      </c>
      <c r="M1114" s="705">
        <v>163.9</v>
      </c>
      <c r="N1114" s="671">
        <v>1</v>
      </c>
      <c r="O1114" s="706">
        <v>1</v>
      </c>
      <c r="P1114" s="705">
        <v>163.9</v>
      </c>
      <c r="Q1114" s="682">
        <v>1</v>
      </c>
      <c r="R1114" s="671">
        <v>1</v>
      </c>
      <c r="S1114" s="682">
        <v>1</v>
      </c>
      <c r="T1114" s="706">
        <v>1</v>
      </c>
      <c r="U1114" s="242">
        <v>1</v>
      </c>
    </row>
    <row r="1115" spans="1:21" ht="14.4" customHeight="1" x14ac:dyDescent="0.3">
      <c r="A1115" s="680">
        <v>10</v>
      </c>
      <c r="B1115" s="671" t="s">
        <v>551</v>
      </c>
      <c r="C1115" s="671">
        <v>89301107</v>
      </c>
      <c r="D1115" s="703" t="s">
        <v>4590</v>
      </c>
      <c r="E1115" s="704" t="s">
        <v>2561</v>
      </c>
      <c r="F1115" s="671" t="s">
        <v>2515</v>
      </c>
      <c r="G1115" s="671" t="s">
        <v>3922</v>
      </c>
      <c r="H1115" s="671" t="s">
        <v>550</v>
      </c>
      <c r="I1115" s="671" t="s">
        <v>4034</v>
      </c>
      <c r="J1115" s="671" t="s">
        <v>3924</v>
      </c>
      <c r="K1115" s="671" t="s">
        <v>3309</v>
      </c>
      <c r="L1115" s="705">
        <v>510.95</v>
      </c>
      <c r="M1115" s="705">
        <v>510.95</v>
      </c>
      <c r="N1115" s="671">
        <v>1</v>
      </c>
      <c r="O1115" s="706">
        <v>1</v>
      </c>
      <c r="P1115" s="705"/>
      <c r="Q1115" s="682">
        <v>0</v>
      </c>
      <c r="R1115" s="671"/>
      <c r="S1115" s="682">
        <v>0</v>
      </c>
      <c r="T1115" s="706"/>
      <c r="U1115" s="242">
        <v>0</v>
      </c>
    </row>
    <row r="1116" spans="1:21" ht="14.4" customHeight="1" x14ac:dyDescent="0.3">
      <c r="A1116" s="680">
        <v>10</v>
      </c>
      <c r="B1116" s="671" t="s">
        <v>551</v>
      </c>
      <c r="C1116" s="671">
        <v>89301107</v>
      </c>
      <c r="D1116" s="703" t="s">
        <v>4590</v>
      </c>
      <c r="E1116" s="704" t="s">
        <v>2561</v>
      </c>
      <c r="F1116" s="671" t="s">
        <v>2515</v>
      </c>
      <c r="G1116" s="671" t="s">
        <v>4035</v>
      </c>
      <c r="H1116" s="671" t="s">
        <v>550</v>
      </c>
      <c r="I1116" s="671" t="s">
        <v>4036</v>
      </c>
      <c r="J1116" s="671" t="s">
        <v>4037</v>
      </c>
      <c r="K1116" s="671" t="s">
        <v>4038</v>
      </c>
      <c r="L1116" s="705">
        <v>175.73</v>
      </c>
      <c r="M1116" s="705">
        <v>351.46</v>
      </c>
      <c r="N1116" s="671">
        <v>2</v>
      </c>
      <c r="O1116" s="706">
        <v>1.5</v>
      </c>
      <c r="P1116" s="705"/>
      <c r="Q1116" s="682">
        <v>0</v>
      </c>
      <c r="R1116" s="671"/>
      <c r="S1116" s="682">
        <v>0</v>
      </c>
      <c r="T1116" s="706"/>
      <c r="U1116" s="242">
        <v>0</v>
      </c>
    </row>
    <row r="1117" spans="1:21" ht="14.4" customHeight="1" x14ac:dyDescent="0.3">
      <c r="A1117" s="680">
        <v>10</v>
      </c>
      <c r="B1117" s="671" t="s">
        <v>551</v>
      </c>
      <c r="C1117" s="671">
        <v>89301107</v>
      </c>
      <c r="D1117" s="703" t="s">
        <v>4590</v>
      </c>
      <c r="E1117" s="704" t="s">
        <v>2561</v>
      </c>
      <c r="F1117" s="671" t="s">
        <v>2515</v>
      </c>
      <c r="G1117" s="671" t="s">
        <v>3288</v>
      </c>
      <c r="H1117" s="671" t="s">
        <v>550</v>
      </c>
      <c r="I1117" s="671" t="s">
        <v>4039</v>
      </c>
      <c r="J1117" s="671" t="s">
        <v>4040</v>
      </c>
      <c r="K1117" s="671" t="s">
        <v>4041</v>
      </c>
      <c r="L1117" s="705">
        <v>370.24</v>
      </c>
      <c r="M1117" s="705">
        <v>740.48</v>
      </c>
      <c r="N1117" s="671">
        <v>2</v>
      </c>
      <c r="O1117" s="706">
        <v>2</v>
      </c>
      <c r="P1117" s="705"/>
      <c r="Q1117" s="682">
        <v>0</v>
      </c>
      <c r="R1117" s="671"/>
      <c r="S1117" s="682">
        <v>0</v>
      </c>
      <c r="T1117" s="706"/>
      <c r="U1117" s="242">
        <v>0</v>
      </c>
    </row>
    <row r="1118" spans="1:21" ht="14.4" customHeight="1" x14ac:dyDescent="0.3">
      <c r="A1118" s="680">
        <v>10</v>
      </c>
      <c r="B1118" s="671" t="s">
        <v>551</v>
      </c>
      <c r="C1118" s="671">
        <v>89301107</v>
      </c>
      <c r="D1118" s="703" t="s">
        <v>4590</v>
      </c>
      <c r="E1118" s="704" t="s">
        <v>2561</v>
      </c>
      <c r="F1118" s="671" t="s">
        <v>2515</v>
      </c>
      <c r="G1118" s="671" t="s">
        <v>3506</v>
      </c>
      <c r="H1118" s="671" t="s">
        <v>550</v>
      </c>
      <c r="I1118" s="671" t="s">
        <v>4042</v>
      </c>
      <c r="J1118" s="671" t="s">
        <v>3508</v>
      </c>
      <c r="K1118" s="671" t="s">
        <v>724</v>
      </c>
      <c r="L1118" s="705">
        <v>56.83</v>
      </c>
      <c r="M1118" s="705">
        <v>56.83</v>
      </c>
      <c r="N1118" s="671">
        <v>1</v>
      </c>
      <c r="O1118" s="706">
        <v>0.5</v>
      </c>
      <c r="P1118" s="705">
        <v>56.83</v>
      </c>
      <c r="Q1118" s="682">
        <v>1</v>
      </c>
      <c r="R1118" s="671">
        <v>1</v>
      </c>
      <c r="S1118" s="682">
        <v>1</v>
      </c>
      <c r="T1118" s="706">
        <v>0.5</v>
      </c>
      <c r="U1118" s="242">
        <v>1</v>
      </c>
    </row>
    <row r="1119" spans="1:21" ht="14.4" customHeight="1" x14ac:dyDescent="0.3">
      <c r="A1119" s="680">
        <v>10</v>
      </c>
      <c r="B1119" s="671" t="s">
        <v>551</v>
      </c>
      <c r="C1119" s="671">
        <v>89301107</v>
      </c>
      <c r="D1119" s="703" t="s">
        <v>4590</v>
      </c>
      <c r="E1119" s="704" t="s">
        <v>2561</v>
      </c>
      <c r="F1119" s="671" t="s">
        <v>2515</v>
      </c>
      <c r="G1119" s="671" t="s">
        <v>3506</v>
      </c>
      <c r="H1119" s="671" t="s">
        <v>550</v>
      </c>
      <c r="I1119" s="671" t="s">
        <v>4043</v>
      </c>
      <c r="J1119" s="671" t="s">
        <v>3508</v>
      </c>
      <c r="K1119" s="671" t="s">
        <v>4044</v>
      </c>
      <c r="L1119" s="705">
        <v>101.84</v>
      </c>
      <c r="M1119" s="705">
        <v>101.84</v>
      </c>
      <c r="N1119" s="671">
        <v>1</v>
      </c>
      <c r="O1119" s="706">
        <v>0.5</v>
      </c>
      <c r="P1119" s="705">
        <v>101.84</v>
      </c>
      <c r="Q1119" s="682">
        <v>1</v>
      </c>
      <c r="R1119" s="671">
        <v>1</v>
      </c>
      <c r="S1119" s="682">
        <v>1</v>
      </c>
      <c r="T1119" s="706">
        <v>0.5</v>
      </c>
      <c r="U1119" s="242">
        <v>1</v>
      </c>
    </row>
    <row r="1120" spans="1:21" ht="14.4" customHeight="1" x14ac:dyDescent="0.3">
      <c r="A1120" s="680">
        <v>10</v>
      </c>
      <c r="B1120" s="671" t="s">
        <v>551</v>
      </c>
      <c r="C1120" s="671">
        <v>89301107</v>
      </c>
      <c r="D1120" s="703" t="s">
        <v>4590</v>
      </c>
      <c r="E1120" s="704" t="s">
        <v>2561</v>
      </c>
      <c r="F1120" s="671" t="s">
        <v>2515</v>
      </c>
      <c r="G1120" s="671" t="s">
        <v>3506</v>
      </c>
      <c r="H1120" s="671" t="s">
        <v>550</v>
      </c>
      <c r="I1120" s="671" t="s">
        <v>4045</v>
      </c>
      <c r="J1120" s="671" t="s">
        <v>3508</v>
      </c>
      <c r="K1120" s="671" t="s">
        <v>724</v>
      </c>
      <c r="L1120" s="705">
        <v>56.83</v>
      </c>
      <c r="M1120" s="705">
        <v>170.49</v>
      </c>
      <c r="N1120" s="671">
        <v>3</v>
      </c>
      <c r="O1120" s="706">
        <v>2</v>
      </c>
      <c r="P1120" s="705"/>
      <c r="Q1120" s="682">
        <v>0</v>
      </c>
      <c r="R1120" s="671"/>
      <c r="S1120" s="682">
        <v>0</v>
      </c>
      <c r="T1120" s="706"/>
      <c r="U1120" s="242">
        <v>0</v>
      </c>
    </row>
    <row r="1121" spans="1:21" ht="14.4" customHeight="1" x14ac:dyDescent="0.3">
      <c r="A1121" s="680">
        <v>10</v>
      </c>
      <c r="B1121" s="671" t="s">
        <v>551</v>
      </c>
      <c r="C1121" s="671">
        <v>89301107</v>
      </c>
      <c r="D1121" s="703" t="s">
        <v>4590</v>
      </c>
      <c r="E1121" s="704" t="s">
        <v>2561</v>
      </c>
      <c r="F1121" s="671" t="s">
        <v>2515</v>
      </c>
      <c r="G1121" s="671" t="s">
        <v>3087</v>
      </c>
      <c r="H1121" s="671" t="s">
        <v>817</v>
      </c>
      <c r="I1121" s="671" t="s">
        <v>4046</v>
      </c>
      <c r="J1121" s="671" t="s">
        <v>1963</v>
      </c>
      <c r="K1121" s="671" t="s">
        <v>1437</v>
      </c>
      <c r="L1121" s="705">
        <v>137.74</v>
      </c>
      <c r="M1121" s="705">
        <v>137.74</v>
      </c>
      <c r="N1121" s="671">
        <v>1</v>
      </c>
      <c r="O1121" s="706">
        <v>0.5</v>
      </c>
      <c r="P1121" s="705">
        <v>137.74</v>
      </c>
      <c r="Q1121" s="682">
        <v>1</v>
      </c>
      <c r="R1121" s="671">
        <v>1</v>
      </c>
      <c r="S1121" s="682">
        <v>1</v>
      </c>
      <c r="T1121" s="706">
        <v>0.5</v>
      </c>
      <c r="U1121" s="242">
        <v>1</v>
      </c>
    </row>
    <row r="1122" spans="1:21" ht="14.4" customHeight="1" x14ac:dyDescent="0.3">
      <c r="A1122" s="680">
        <v>10</v>
      </c>
      <c r="B1122" s="671" t="s">
        <v>551</v>
      </c>
      <c r="C1122" s="671">
        <v>89301107</v>
      </c>
      <c r="D1122" s="703" t="s">
        <v>4590</v>
      </c>
      <c r="E1122" s="704" t="s">
        <v>2561</v>
      </c>
      <c r="F1122" s="671" t="s">
        <v>2515</v>
      </c>
      <c r="G1122" s="671" t="s">
        <v>3087</v>
      </c>
      <c r="H1122" s="671" t="s">
        <v>817</v>
      </c>
      <c r="I1122" s="671" t="s">
        <v>1962</v>
      </c>
      <c r="J1122" s="671" t="s">
        <v>1963</v>
      </c>
      <c r="K1122" s="671" t="s">
        <v>1964</v>
      </c>
      <c r="L1122" s="705">
        <v>413.22</v>
      </c>
      <c r="M1122" s="705">
        <v>3305.7600000000007</v>
      </c>
      <c r="N1122" s="671">
        <v>8</v>
      </c>
      <c r="O1122" s="706">
        <v>6.5</v>
      </c>
      <c r="P1122" s="705">
        <v>826.44</v>
      </c>
      <c r="Q1122" s="682">
        <v>0.24999999999999997</v>
      </c>
      <c r="R1122" s="671">
        <v>2</v>
      </c>
      <c r="S1122" s="682">
        <v>0.25</v>
      </c>
      <c r="T1122" s="706">
        <v>1.5</v>
      </c>
      <c r="U1122" s="242">
        <v>0.23076923076923078</v>
      </c>
    </row>
    <row r="1123" spans="1:21" ht="14.4" customHeight="1" x14ac:dyDescent="0.3">
      <c r="A1123" s="680">
        <v>10</v>
      </c>
      <c r="B1123" s="671" t="s">
        <v>551</v>
      </c>
      <c r="C1123" s="671">
        <v>89301107</v>
      </c>
      <c r="D1123" s="703" t="s">
        <v>4590</v>
      </c>
      <c r="E1123" s="704" t="s">
        <v>2561</v>
      </c>
      <c r="F1123" s="671" t="s">
        <v>2515</v>
      </c>
      <c r="G1123" s="671" t="s">
        <v>3087</v>
      </c>
      <c r="H1123" s="671" t="s">
        <v>550</v>
      </c>
      <c r="I1123" s="671" t="s">
        <v>4047</v>
      </c>
      <c r="J1123" s="671" t="s">
        <v>3947</v>
      </c>
      <c r="K1123" s="671" t="s">
        <v>4048</v>
      </c>
      <c r="L1123" s="705">
        <v>0</v>
      </c>
      <c r="M1123" s="705">
        <v>0</v>
      </c>
      <c r="N1123" s="671">
        <v>1</v>
      </c>
      <c r="O1123" s="706">
        <v>1</v>
      </c>
      <c r="P1123" s="705"/>
      <c r="Q1123" s="682"/>
      <c r="R1123" s="671"/>
      <c r="S1123" s="682">
        <v>0</v>
      </c>
      <c r="T1123" s="706"/>
      <c r="U1123" s="242">
        <v>0</v>
      </c>
    </row>
    <row r="1124" spans="1:21" ht="14.4" customHeight="1" x14ac:dyDescent="0.3">
      <c r="A1124" s="680">
        <v>10</v>
      </c>
      <c r="B1124" s="671" t="s">
        <v>551</v>
      </c>
      <c r="C1124" s="671">
        <v>89301107</v>
      </c>
      <c r="D1124" s="703" t="s">
        <v>4590</v>
      </c>
      <c r="E1124" s="704" t="s">
        <v>2561</v>
      </c>
      <c r="F1124" s="671" t="s">
        <v>2515</v>
      </c>
      <c r="G1124" s="671" t="s">
        <v>3087</v>
      </c>
      <c r="H1124" s="671" t="s">
        <v>550</v>
      </c>
      <c r="I1124" s="671" t="s">
        <v>4049</v>
      </c>
      <c r="J1124" s="671" t="s">
        <v>3947</v>
      </c>
      <c r="K1124" s="671" t="s">
        <v>4050</v>
      </c>
      <c r="L1124" s="705">
        <v>0</v>
      </c>
      <c r="M1124" s="705">
        <v>0</v>
      </c>
      <c r="N1124" s="671">
        <v>1</v>
      </c>
      <c r="O1124" s="706">
        <v>0.5</v>
      </c>
      <c r="P1124" s="705"/>
      <c r="Q1124" s="682"/>
      <c r="R1124" s="671"/>
      <c r="S1124" s="682">
        <v>0</v>
      </c>
      <c r="T1124" s="706"/>
      <c r="U1124" s="242">
        <v>0</v>
      </c>
    </row>
    <row r="1125" spans="1:21" ht="14.4" customHeight="1" x14ac:dyDescent="0.3">
      <c r="A1125" s="680">
        <v>10</v>
      </c>
      <c r="B1125" s="671" t="s">
        <v>551</v>
      </c>
      <c r="C1125" s="671">
        <v>89301107</v>
      </c>
      <c r="D1125" s="703" t="s">
        <v>4590</v>
      </c>
      <c r="E1125" s="704" t="s">
        <v>2561</v>
      </c>
      <c r="F1125" s="671" t="s">
        <v>2515</v>
      </c>
      <c r="G1125" s="671" t="s">
        <v>3087</v>
      </c>
      <c r="H1125" s="671" t="s">
        <v>550</v>
      </c>
      <c r="I1125" s="671" t="s">
        <v>4051</v>
      </c>
      <c r="J1125" s="671" t="s">
        <v>3950</v>
      </c>
      <c r="K1125" s="671" t="s">
        <v>4024</v>
      </c>
      <c r="L1125" s="705">
        <v>229.57</v>
      </c>
      <c r="M1125" s="705">
        <v>3902.6899999999996</v>
      </c>
      <c r="N1125" s="671">
        <v>17</v>
      </c>
      <c r="O1125" s="706">
        <v>13</v>
      </c>
      <c r="P1125" s="705">
        <v>1377.4199999999998</v>
      </c>
      <c r="Q1125" s="682">
        <v>0.35294117647058826</v>
      </c>
      <c r="R1125" s="671">
        <v>6</v>
      </c>
      <c r="S1125" s="682">
        <v>0.35294117647058826</v>
      </c>
      <c r="T1125" s="706">
        <v>6</v>
      </c>
      <c r="U1125" s="242">
        <v>0.46153846153846156</v>
      </c>
    </row>
    <row r="1126" spans="1:21" ht="14.4" customHeight="1" x14ac:dyDescent="0.3">
      <c r="A1126" s="680">
        <v>10</v>
      </c>
      <c r="B1126" s="671" t="s">
        <v>551</v>
      </c>
      <c r="C1126" s="671">
        <v>89301107</v>
      </c>
      <c r="D1126" s="703" t="s">
        <v>4590</v>
      </c>
      <c r="E1126" s="704" t="s">
        <v>2561</v>
      </c>
      <c r="F1126" s="671" t="s">
        <v>2515</v>
      </c>
      <c r="G1126" s="671" t="s">
        <v>3087</v>
      </c>
      <c r="H1126" s="671" t="s">
        <v>550</v>
      </c>
      <c r="I1126" s="671" t="s">
        <v>4052</v>
      </c>
      <c r="J1126" s="671" t="s">
        <v>3950</v>
      </c>
      <c r="K1126" s="671" t="s">
        <v>4053</v>
      </c>
      <c r="L1126" s="705">
        <v>0</v>
      </c>
      <c r="M1126" s="705">
        <v>0</v>
      </c>
      <c r="N1126" s="671">
        <v>1</v>
      </c>
      <c r="O1126" s="706">
        <v>0.5</v>
      </c>
      <c r="P1126" s="705"/>
      <c r="Q1126" s="682"/>
      <c r="R1126" s="671"/>
      <c r="S1126" s="682">
        <v>0</v>
      </c>
      <c r="T1126" s="706"/>
      <c r="U1126" s="242">
        <v>0</v>
      </c>
    </row>
    <row r="1127" spans="1:21" ht="14.4" customHeight="1" x14ac:dyDescent="0.3">
      <c r="A1127" s="680">
        <v>10</v>
      </c>
      <c r="B1127" s="671" t="s">
        <v>551</v>
      </c>
      <c r="C1127" s="671">
        <v>89301107</v>
      </c>
      <c r="D1127" s="703" t="s">
        <v>4590</v>
      </c>
      <c r="E1127" s="704" t="s">
        <v>2561</v>
      </c>
      <c r="F1127" s="671" t="s">
        <v>2515</v>
      </c>
      <c r="G1127" s="671" t="s">
        <v>3087</v>
      </c>
      <c r="H1127" s="671" t="s">
        <v>550</v>
      </c>
      <c r="I1127" s="671" t="s">
        <v>3949</v>
      </c>
      <c r="J1127" s="671" t="s">
        <v>3950</v>
      </c>
      <c r="K1127" s="671" t="s">
        <v>1964</v>
      </c>
      <c r="L1127" s="705">
        <v>413.22</v>
      </c>
      <c r="M1127" s="705">
        <v>413.22</v>
      </c>
      <c r="N1127" s="671">
        <v>1</v>
      </c>
      <c r="O1127" s="706">
        <v>1</v>
      </c>
      <c r="P1127" s="705"/>
      <c r="Q1127" s="682">
        <v>0</v>
      </c>
      <c r="R1127" s="671"/>
      <c r="S1127" s="682">
        <v>0</v>
      </c>
      <c r="T1127" s="706"/>
      <c r="U1127" s="242">
        <v>0</v>
      </c>
    </row>
    <row r="1128" spans="1:21" ht="14.4" customHeight="1" x14ac:dyDescent="0.3">
      <c r="A1128" s="680">
        <v>10</v>
      </c>
      <c r="B1128" s="671" t="s">
        <v>551</v>
      </c>
      <c r="C1128" s="671">
        <v>89301107</v>
      </c>
      <c r="D1128" s="703" t="s">
        <v>4590</v>
      </c>
      <c r="E1128" s="704" t="s">
        <v>2561</v>
      </c>
      <c r="F1128" s="671" t="s">
        <v>2515</v>
      </c>
      <c r="G1128" s="671" t="s">
        <v>3087</v>
      </c>
      <c r="H1128" s="671" t="s">
        <v>550</v>
      </c>
      <c r="I1128" s="671" t="s">
        <v>4054</v>
      </c>
      <c r="J1128" s="671" t="s">
        <v>1963</v>
      </c>
      <c r="K1128" s="671" t="s">
        <v>4024</v>
      </c>
      <c r="L1128" s="705">
        <v>0</v>
      </c>
      <c r="M1128" s="705">
        <v>0</v>
      </c>
      <c r="N1128" s="671">
        <v>1</v>
      </c>
      <c r="O1128" s="706">
        <v>1</v>
      </c>
      <c r="P1128" s="705"/>
      <c r="Q1128" s="682"/>
      <c r="R1128" s="671"/>
      <c r="S1128" s="682">
        <v>0</v>
      </c>
      <c r="T1128" s="706"/>
      <c r="U1128" s="242">
        <v>0</v>
      </c>
    </row>
    <row r="1129" spans="1:21" ht="14.4" customHeight="1" x14ac:dyDescent="0.3">
      <c r="A1129" s="680">
        <v>10</v>
      </c>
      <c r="B1129" s="671" t="s">
        <v>551</v>
      </c>
      <c r="C1129" s="671">
        <v>89301107</v>
      </c>
      <c r="D1129" s="703" t="s">
        <v>4590</v>
      </c>
      <c r="E1129" s="704" t="s">
        <v>2561</v>
      </c>
      <c r="F1129" s="671" t="s">
        <v>2515</v>
      </c>
      <c r="G1129" s="671" t="s">
        <v>3087</v>
      </c>
      <c r="H1129" s="671" t="s">
        <v>550</v>
      </c>
      <c r="I1129" s="671" t="s">
        <v>4055</v>
      </c>
      <c r="J1129" s="671" t="s">
        <v>3950</v>
      </c>
      <c r="K1129" s="671" t="s">
        <v>4056</v>
      </c>
      <c r="L1129" s="705">
        <v>0</v>
      </c>
      <c r="M1129" s="705">
        <v>0</v>
      </c>
      <c r="N1129" s="671">
        <v>1</v>
      </c>
      <c r="O1129" s="706">
        <v>1</v>
      </c>
      <c r="P1129" s="705"/>
      <c r="Q1129" s="682"/>
      <c r="R1129" s="671"/>
      <c r="S1129" s="682">
        <v>0</v>
      </c>
      <c r="T1129" s="706"/>
      <c r="U1129" s="242">
        <v>0</v>
      </c>
    </row>
    <row r="1130" spans="1:21" ht="14.4" customHeight="1" x14ac:dyDescent="0.3">
      <c r="A1130" s="680">
        <v>10</v>
      </c>
      <c r="B1130" s="671" t="s">
        <v>551</v>
      </c>
      <c r="C1130" s="671">
        <v>89301107</v>
      </c>
      <c r="D1130" s="703" t="s">
        <v>4590</v>
      </c>
      <c r="E1130" s="704" t="s">
        <v>2561</v>
      </c>
      <c r="F1130" s="671" t="s">
        <v>2515</v>
      </c>
      <c r="G1130" s="671" t="s">
        <v>3956</v>
      </c>
      <c r="H1130" s="671" t="s">
        <v>817</v>
      </c>
      <c r="I1130" s="671" t="s">
        <v>3957</v>
      </c>
      <c r="J1130" s="671" t="s">
        <v>3958</v>
      </c>
      <c r="K1130" s="671" t="s">
        <v>3959</v>
      </c>
      <c r="L1130" s="705">
        <v>413.22</v>
      </c>
      <c r="M1130" s="705">
        <v>413.22</v>
      </c>
      <c r="N1130" s="671">
        <v>1</v>
      </c>
      <c r="O1130" s="706">
        <v>0.5</v>
      </c>
      <c r="P1130" s="705">
        <v>413.22</v>
      </c>
      <c r="Q1130" s="682">
        <v>1</v>
      </c>
      <c r="R1130" s="671">
        <v>1</v>
      </c>
      <c r="S1130" s="682">
        <v>1</v>
      </c>
      <c r="T1130" s="706">
        <v>0.5</v>
      </c>
      <c r="U1130" s="242">
        <v>1</v>
      </c>
    </row>
    <row r="1131" spans="1:21" ht="14.4" customHeight="1" x14ac:dyDescent="0.3">
      <c r="A1131" s="680">
        <v>10</v>
      </c>
      <c r="B1131" s="671" t="s">
        <v>551</v>
      </c>
      <c r="C1131" s="671">
        <v>89301107</v>
      </c>
      <c r="D1131" s="703" t="s">
        <v>4590</v>
      </c>
      <c r="E1131" s="704" t="s">
        <v>2561</v>
      </c>
      <c r="F1131" s="671" t="s">
        <v>2515</v>
      </c>
      <c r="G1131" s="671" t="s">
        <v>3960</v>
      </c>
      <c r="H1131" s="671" t="s">
        <v>550</v>
      </c>
      <c r="I1131" s="671" t="s">
        <v>3961</v>
      </c>
      <c r="J1131" s="671" t="s">
        <v>3962</v>
      </c>
      <c r="K1131" s="671" t="s">
        <v>3963</v>
      </c>
      <c r="L1131" s="705">
        <v>0</v>
      </c>
      <c r="M1131" s="705">
        <v>0</v>
      </c>
      <c r="N1131" s="671">
        <v>3</v>
      </c>
      <c r="O1131" s="706">
        <v>2</v>
      </c>
      <c r="P1131" s="705">
        <v>0</v>
      </c>
      <c r="Q1131" s="682"/>
      <c r="R1131" s="671">
        <v>1</v>
      </c>
      <c r="S1131" s="682">
        <v>0.33333333333333331</v>
      </c>
      <c r="T1131" s="706">
        <v>0.5</v>
      </c>
      <c r="U1131" s="242">
        <v>0.25</v>
      </c>
    </row>
    <row r="1132" spans="1:21" ht="14.4" customHeight="1" x14ac:dyDescent="0.3">
      <c r="A1132" s="680">
        <v>10</v>
      </c>
      <c r="B1132" s="671" t="s">
        <v>551</v>
      </c>
      <c r="C1132" s="671">
        <v>89301107</v>
      </c>
      <c r="D1132" s="703" t="s">
        <v>4590</v>
      </c>
      <c r="E1132" s="704" t="s">
        <v>2561</v>
      </c>
      <c r="F1132" s="671" t="s">
        <v>2515</v>
      </c>
      <c r="G1132" s="671" t="s">
        <v>3518</v>
      </c>
      <c r="H1132" s="671" t="s">
        <v>550</v>
      </c>
      <c r="I1132" s="671" t="s">
        <v>3970</v>
      </c>
      <c r="J1132" s="671" t="s">
        <v>3523</v>
      </c>
      <c r="K1132" s="671" t="s">
        <v>3971</v>
      </c>
      <c r="L1132" s="705">
        <v>1866.4</v>
      </c>
      <c r="M1132" s="705">
        <v>63457.600000000028</v>
      </c>
      <c r="N1132" s="671">
        <v>34</v>
      </c>
      <c r="O1132" s="706">
        <v>21</v>
      </c>
      <c r="P1132" s="705">
        <v>9332</v>
      </c>
      <c r="Q1132" s="682">
        <v>0.14705882352941171</v>
      </c>
      <c r="R1132" s="671">
        <v>5</v>
      </c>
      <c r="S1132" s="682">
        <v>0.14705882352941177</v>
      </c>
      <c r="T1132" s="706">
        <v>3</v>
      </c>
      <c r="U1132" s="242">
        <v>0.14285714285714285</v>
      </c>
    </row>
    <row r="1133" spans="1:21" ht="14.4" customHeight="1" x14ac:dyDescent="0.3">
      <c r="A1133" s="680">
        <v>10</v>
      </c>
      <c r="B1133" s="671" t="s">
        <v>551</v>
      </c>
      <c r="C1133" s="671">
        <v>89301107</v>
      </c>
      <c r="D1133" s="703" t="s">
        <v>4590</v>
      </c>
      <c r="E1133" s="704" t="s">
        <v>2561</v>
      </c>
      <c r="F1133" s="671" t="s">
        <v>2515</v>
      </c>
      <c r="G1133" s="671" t="s">
        <v>3518</v>
      </c>
      <c r="H1133" s="671" t="s">
        <v>550</v>
      </c>
      <c r="I1133" s="671" t="s">
        <v>3519</v>
      </c>
      <c r="J1133" s="671" t="s">
        <v>3520</v>
      </c>
      <c r="K1133" s="671" t="s">
        <v>3521</v>
      </c>
      <c r="L1133" s="705">
        <v>1866.4</v>
      </c>
      <c r="M1133" s="705">
        <v>5599.2000000000007</v>
      </c>
      <c r="N1133" s="671">
        <v>3</v>
      </c>
      <c r="O1133" s="706">
        <v>2</v>
      </c>
      <c r="P1133" s="705">
        <v>1866.4</v>
      </c>
      <c r="Q1133" s="682">
        <v>0.33333333333333331</v>
      </c>
      <c r="R1133" s="671">
        <v>1</v>
      </c>
      <c r="S1133" s="682">
        <v>0.33333333333333331</v>
      </c>
      <c r="T1133" s="706">
        <v>0.5</v>
      </c>
      <c r="U1133" s="242">
        <v>0.25</v>
      </c>
    </row>
    <row r="1134" spans="1:21" ht="14.4" customHeight="1" x14ac:dyDescent="0.3">
      <c r="A1134" s="680">
        <v>10</v>
      </c>
      <c r="B1134" s="671" t="s">
        <v>551</v>
      </c>
      <c r="C1134" s="671">
        <v>89301107</v>
      </c>
      <c r="D1134" s="703" t="s">
        <v>4590</v>
      </c>
      <c r="E1134" s="704" t="s">
        <v>2561</v>
      </c>
      <c r="F1134" s="671" t="s">
        <v>2515</v>
      </c>
      <c r="G1134" s="671" t="s">
        <v>3518</v>
      </c>
      <c r="H1134" s="671" t="s">
        <v>550</v>
      </c>
      <c r="I1134" s="671" t="s">
        <v>3972</v>
      </c>
      <c r="J1134" s="671" t="s">
        <v>3973</v>
      </c>
      <c r="K1134" s="671" t="s">
        <v>3969</v>
      </c>
      <c r="L1134" s="705">
        <v>1866.4</v>
      </c>
      <c r="M1134" s="705">
        <v>14931.2</v>
      </c>
      <c r="N1134" s="671">
        <v>8</v>
      </c>
      <c r="O1134" s="706">
        <v>5.5</v>
      </c>
      <c r="P1134" s="705">
        <v>7465.6</v>
      </c>
      <c r="Q1134" s="682">
        <v>0.5</v>
      </c>
      <c r="R1134" s="671">
        <v>4</v>
      </c>
      <c r="S1134" s="682">
        <v>0.5</v>
      </c>
      <c r="T1134" s="706">
        <v>2.5</v>
      </c>
      <c r="U1134" s="242">
        <v>0.45454545454545453</v>
      </c>
    </row>
    <row r="1135" spans="1:21" ht="14.4" customHeight="1" x14ac:dyDescent="0.3">
      <c r="A1135" s="680">
        <v>10</v>
      </c>
      <c r="B1135" s="671" t="s">
        <v>551</v>
      </c>
      <c r="C1135" s="671">
        <v>89301107</v>
      </c>
      <c r="D1135" s="703" t="s">
        <v>4590</v>
      </c>
      <c r="E1135" s="704" t="s">
        <v>2561</v>
      </c>
      <c r="F1135" s="671" t="s">
        <v>2515</v>
      </c>
      <c r="G1135" s="671" t="s">
        <v>3518</v>
      </c>
      <c r="H1135" s="671" t="s">
        <v>550</v>
      </c>
      <c r="I1135" s="671" t="s">
        <v>3974</v>
      </c>
      <c r="J1135" s="671" t="s">
        <v>3975</v>
      </c>
      <c r="K1135" s="671" t="s">
        <v>3976</v>
      </c>
      <c r="L1135" s="705">
        <v>533.26</v>
      </c>
      <c r="M1135" s="705">
        <v>533.26</v>
      </c>
      <c r="N1135" s="671">
        <v>1</v>
      </c>
      <c r="O1135" s="706">
        <v>1</v>
      </c>
      <c r="P1135" s="705"/>
      <c r="Q1135" s="682">
        <v>0</v>
      </c>
      <c r="R1135" s="671"/>
      <c r="S1135" s="682">
        <v>0</v>
      </c>
      <c r="T1135" s="706"/>
      <c r="U1135" s="242">
        <v>0</v>
      </c>
    </row>
    <row r="1136" spans="1:21" ht="14.4" customHeight="1" x14ac:dyDescent="0.3">
      <c r="A1136" s="680">
        <v>10</v>
      </c>
      <c r="B1136" s="671" t="s">
        <v>551</v>
      </c>
      <c r="C1136" s="671">
        <v>89301107</v>
      </c>
      <c r="D1136" s="703" t="s">
        <v>4590</v>
      </c>
      <c r="E1136" s="704" t="s">
        <v>2561</v>
      </c>
      <c r="F1136" s="671" t="s">
        <v>2515</v>
      </c>
      <c r="G1136" s="671" t="s">
        <v>3518</v>
      </c>
      <c r="H1136" s="671" t="s">
        <v>550</v>
      </c>
      <c r="I1136" s="671" t="s">
        <v>3522</v>
      </c>
      <c r="J1136" s="671" t="s">
        <v>3523</v>
      </c>
      <c r="K1136" s="671" t="s">
        <v>3524</v>
      </c>
      <c r="L1136" s="705">
        <v>533.26</v>
      </c>
      <c r="M1136" s="705">
        <v>533.26</v>
      </c>
      <c r="N1136" s="671">
        <v>1</v>
      </c>
      <c r="O1136" s="706">
        <v>0.5</v>
      </c>
      <c r="P1136" s="705">
        <v>533.26</v>
      </c>
      <c r="Q1136" s="682">
        <v>1</v>
      </c>
      <c r="R1136" s="671">
        <v>1</v>
      </c>
      <c r="S1136" s="682">
        <v>1</v>
      </c>
      <c r="T1136" s="706">
        <v>0.5</v>
      </c>
      <c r="U1136" s="242">
        <v>1</v>
      </c>
    </row>
    <row r="1137" spans="1:21" ht="14.4" customHeight="1" x14ac:dyDescent="0.3">
      <c r="A1137" s="680">
        <v>10</v>
      </c>
      <c r="B1137" s="671" t="s">
        <v>551</v>
      </c>
      <c r="C1137" s="671">
        <v>89301107</v>
      </c>
      <c r="D1137" s="703" t="s">
        <v>4590</v>
      </c>
      <c r="E1137" s="704" t="s">
        <v>2561</v>
      </c>
      <c r="F1137" s="671" t="s">
        <v>2515</v>
      </c>
      <c r="G1137" s="671" t="s">
        <v>3518</v>
      </c>
      <c r="H1137" s="671" t="s">
        <v>817</v>
      </c>
      <c r="I1137" s="671" t="s">
        <v>3977</v>
      </c>
      <c r="J1137" s="671" t="s">
        <v>3978</v>
      </c>
      <c r="K1137" s="671" t="s">
        <v>3971</v>
      </c>
      <c r="L1137" s="705">
        <v>1866.4</v>
      </c>
      <c r="M1137" s="705">
        <v>1866.4</v>
      </c>
      <c r="N1137" s="671">
        <v>1</v>
      </c>
      <c r="O1137" s="706">
        <v>0.5</v>
      </c>
      <c r="P1137" s="705"/>
      <c r="Q1137" s="682">
        <v>0</v>
      </c>
      <c r="R1137" s="671"/>
      <c r="S1137" s="682">
        <v>0</v>
      </c>
      <c r="T1137" s="706"/>
      <c r="U1137" s="242">
        <v>0</v>
      </c>
    </row>
    <row r="1138" spans="1:21" ht="14.4" customHeight="1" x14ac:dyDescent="0.3">
      <c r="A1138" s="680">
        <v>10</v>
      </c>
      <c r="B1138" s="671" t="s">
        <v>551</v>
      </c>
      <c r="C1138" s="671">
        <v>89301107</v>
      </c>
      <c r="D1138" s="703" t="s">
        <v>4590</v>
      </c>
      <c r="E1138" s="704" t="s">
        <v>2561</v>
      </c>
      <c r="F1138" s="671" t="s">
        <v>2515</v>
      </c>
      <c r="G1138" s="671" t="s">
        <v>2968</v>
      </c>
      <c r="H1138" s="671" t="s">
        <v>817</v>
      </c>
      <c r="I1138" s="671" t="s">
        <v>875</v>
      </c>
      <c r="J1138" s="671" t="s">
        <v>876</v>
      </c>
      <c r="K1138" s="671" t="s">
        <v>869</v>
      </c>
      <c r="L1138" s="705">
        <v>1431.26</v>
      </c>
      <c r="M1138" s="705">
        <v>7156.3</v>
      </c>
      <c r="N1138" s="671">
        <v>5</v>
      </c>
      <c r="O1138" s="706">
        <v>1</v>
      </c>
      <c r="P1138" s="705"/>
      <c r="Q1138" s="682">
        <v>0</v>
      </c>
      <c r="R1138" s="671"/>
      <c r="S1138" s="682">
        <v>0</v>
      </c>
      <c r="T1138" s="706"/>
      <c r="U1138" s="242">
        <v>0</v>
      </c>
    </row>
    <row r="1139" spans="1:21" ht="14.4" customHeight="1" x14ac:dyDescent="0.3">
      <c r="A1139" s="680">
        <v>10</v>
      </c>
      <c r="B1139" s="671" t="s">
        <v>551</v>
      </c>
      <c r="C1139" s="671">
        <v>89301107</v>
      </c>
      <c r="D1139" s="703" t="s">
        <v>4590</v>
      </c>
      <c r="E1139" s="704" t="s">
        <v>2561</v>
      </c>
      <c r="F1139" s="671" t="s">
        <v>2515</v>
      </c>
      <c r="G1139" s="671" t="s">
        <v>2968</v>
      </c>
      <c r="H1139" s="671" t="s">
        <v>550</v>
      </c>
      <c r="I1139" s="671" t="s">
        <v>3986</v>
      </c>
      <c r="J1139" s="671" t="s">
        <v>3987</v>
      </c>
      <c r="K1139" s="671" t="s">
        <v>847</v>
      </c>
      <c r="L1139" s="705">
        <v>333.75</v>
      </c>
      <c r="M1139" s="705">
        <v>3337.5</v>
      </c>
      <c r="N1139" s="671">
        <v>10</v>
      </c>
      <c r="O1139" s="706">
        <v>1</v>
      </c>
      <c r="P1139" s="705"/>
      <c r="Q1139" s="682">
        <v>0</v>
      </c>
      <c r="R1139" s="671"/>
      <c r="S1139" s="682">
        <v>0</v>
      </c>
      <c r="T1139" s="706"/>
      <c r="U1139" s="242">
        <v>0</v>
      </c>
    </row>
    <row r="1140" spans="1:21" ht="14.4" customHeight="1" x14ac:dyDescent="0.3">
      <c r="A1140" s="680">
        <v>10</v>
      </c>
      <c r="B1140" s="671" t="s">
        <v>551</v>
      </c>
      <c r="C1140" s="671">
        <v>89301107</v>
      </c>
      <c r="D1140" s="703" t="s">
        <v>4590</v>
      </c>
      <c r="E1140" s="704" t="s">
        <v>2561</v>
      </c>
      <c r="F1140" s="671" t="s">
        <v>2515</v>
      </c>
      <c r="G1140" s="671" t="s">
        <v>2865</v>
      </c>
      <c r="H1140" s="671" t="s">
        <v>550</v>
      </c>
      <c r="I1140" s="671" t="s">
        <v>1355</v>
      </c>
      <c r="J1140" s="671" t="s">
        <v>2868</v>
      </c>
      <c r="K1140" s="671" t="s">
        <v>2869</v>
      </c>
      <c r="L1140" s="705">
        <v>91.52</v>
      </c>
      <c r="M1140" s="705">
        <v>91.52</v>
      </c>
      <c r="N1140" s="671">
        <v>1</v>
      </c>
      <c r="O1140" s="706">
        <v>0.5</v>
      </c>
      <c r="P1140" s="705">
        <v>91.52</v>
      </c>
      <c r="Q1140" s="682">
        <v>1</v>
      </c>
      <c r="R1140" s="671">
        <v>1</v>
      </c>
      <c r="S1140" s="682">
        <v>1</v>
      </c>
      <c r="T1140" s="706">
        <v>0.5</v>
      </c>
      <c r="U1140" s="242">
        <v>1</v>
      </c>
    </row>
    <row r="1141" spans="1:21" ht="14.4" customHeight="1" x14ac:dyDescent="0.3">
      <c r="A1141" s="680">
        <v>10</v>
      </c>
      <c r="B1141" s="671" t="s">
        <v>551</v>
      </c>
      <c r="C1141" s="671">
        <v>89301107</v>
      </c>
      <c r="D1141" s="703" t="s">
        <v>4590</v>
      </c>
      <c r="E1141" s="704" t="s">
        <v>2561</v>
      </c>
      <c r="F1141" s="671" t="s">
        <v>2515</v>
      </c>
      <c r="G1141" s="671" t="s">
        <v>3099</v>
      </c>
      <c r="H1141" s="671" t="s">
        <v>817</v>
      </c>
      <c r="I1141" s="671" t="s">
        <v>1145</v>
      </c>
      <c r="J1141" s="671" t="s">
        <v>1146</v>
      </c>
      <c r="K1141" s="671" t="s">
        <v>2448</v>
      </c>
      <c r="L1141" s="705">
        <v>94.8</v>
      </c>
      <c r="M1141" s="705">
        <v>568.79999999999995</v>
      </c>
      <c r="N1141" s="671">
        <v>6</v>
      </c>
      <c r="O1141" s="706">
        <v>4.5</v>
      </c>
      <c r="P1141" s="705">
        <v>189.6</v>
      </c>
      <c r="Q1141" s="682">
        <v>0.33333333333333337</v>
      </c>
      <c r="R1141" s="671">
        <v>2</v>
      </c>
      <c r="S1141" s="682">
        <v>0.33333333333333331</v>
      </c>
      <c r="T1141" s="706">
        <v>1.5</v>
      </c>
      <c r="U1141" s="242">
        <v>0.33333333333333331</v>
      </c>
    </row>
    <row r="1142" spans="1:21" ht="14.4" customHeight="1" x14ac:dyDescent="0.3">
      <c r="A1142" s="680">
        <v>10</v>
      </c>
      <c r="B1142" s="671" t="s">
        <v>551</v>
      </c>
      <c r="C1142" s="671">
        <v>89301107</v>
      </c>
      <c r="D1142" s="703" t="s">
        <v>4590</v>
      </c>
      <c r="E1142" s="704" t="s">
        <v>2561</v>
      </c>
      <c r="F1142" s="671" t="s">
        <v>2515</v>
      </c>
      <c r="G1142" s="671" t="s">
        <v>2749</v>
      </c>
      <c r="H1142" s="671" t="s">
        <v>550</v>
      </c>
      <c r="I1142" s="671" t="s">
        <v>2750</v>
      </c>
      <c r="J1142" s="671" t="s">
        <v>889</v>
      </c>
      <c r="K1142" s="671" t="s">
        <v>2751</v>
      </c>
      <c r="L1142" s="705">
        <v>23.46</v>
      </c>
      <c r="M1142" s="705">
        <v>23.46</v>
      </c>
      <c r="N1142" s="671">
        <v>1</v>
      </c>
      <c r="O1142" s="706">
        <v>1</v>
      </c>
      <c r="P1142" s="705"/>
      <c r="Q1142" s="682">
        <v>0</v>
      </c>
      <c r="R1142" s="671"/>
      <c r="S1142" s="682">
        <v>0</v>
      </c>
      <c r="T1142" s="706"/>
      <c r="U1142" s="242">
        <v>0</v>
      </c>
    </row>
    <row r="1143" spans="1:21" ht="14.4" customHeight="1" x14ac:dyDescent="0.3">
      <c r="A1143" s="680">
        <v>10</v>
      </c>
      <c r="B1143" s="671" t="s">
        <v>551</v>
      </c>
      <c r="C1143" s="671">
        <v>89301107</v>
      </c>
      <c r="D1143" s="703" t="s">
        <v>4590</v>
      </c>
      <c r="E1143" s="704" t="s">
        <v>2561</v>
      </c>
      <c r="F1143" s="671" t="s">
        <v>2515</v>
      </c>
      <c r="G1143" s="671" t="s">
        <v>3100</v>
      </c>
      <c r="H1143" s="671" t="s">
        <v>550</v>
      </c>
      <c r="I1143" s="671" t="s">
        <v>1404</v>
      </c>
      <c r="J1143" s="671" t="s">
        <v>3101</v>
      </c>
      <c r="K1143" s="671" t="s">
        <v>3102</v>
      </c>
      <c r="L1143" s="705">
        <v>49.81</v>
      </c>
      <c r="M1143" s="705">
        <v>99.62</v>
      </c>
      <c r="N1143" s="671">
        <v>2</v>
      </c>
      <c r="O1143" s="706">
        <v>2</v>
      </c>
      <c r="P1143" s="705">
        <v>49.81</v>
      </c>
      <c r="Q1143" s="682">
        <v>0.5</v>
      </c>
      <c r="R1143" s="671">
        <v>1</v>
      </c>
      <c r="S1143" s="682">
        <v>0.5</v>
      </c>
      <c r="T1143" s="706">
        <v>1</v>
      </c>
      <c r="U1143" s="242">
        <v>0.5</v>
      </c>
    </row>
    <row r="1144" spans="1:21" ht="14.4" customHeight="1" x14ac:dyDescent="0.3">
      <c r="A1144" s="680">
        <v>10</v>
      </c>
      <c r="B1144" s="671" t="s">
        <v>551</v>
      </c>
      <c r="C1144" s="671">
        <v>89301107</v>
      </c>
      <c r="D1144" s="703" t="s">
        <v>4590</v>
      </c>
      <c r="E1144" s="704" t="s">
        <v>2561</v>
      </c>
      <c r="F1144" s="671" t="s">
        <v>2515</v>
      </c>
      <c r="G1144" s="671" t="s">
        <v>3100</v>
      </c>
      <c r="H1144" s="671" t="s">
        <v>550</v>
      </c>
      <c r="I1144" s="671" t="s">
        <v>1373</v>
      </c>
      <c r="J1144" s="671" t="s">
        <v>3216</v>
      </c>
      <c r="K1144" s="671" t="s">
        <v>3217</v>
      </c>
      <c r="L1144" s="705">
        <v>78.569999999999993</v>
      </c>
      <c r="M1144" s="705">
        <v>78.569999999999993</v>
      </c>
      <c r="N1144" s="671">
        <v>1</v>
      </c>
      <c r="O1144" s="706">
        <v>0.5</v>
      </c>
      <c r="P1144" s="705">
        <v>78.569999999999993</v>
      </c>
      <c r="Q1144" s="682">
        <v>1</v>
      </c>
      <c r="R1144" s="671">
        <v>1</v>
      </c>
      <c r="S1144" s="682">
        <v>1</v>
      </c>
      <c r="T1144" s="706">
        <v>0.5</v>
      </c>
      <c r="U1144" s="242">
        <v>1</v>
      </c>
    </row>
    <row r="1145" spans="1:21" ht="14.4" customHeight="1" x14ac:dyDescent="0.3">
      <c r="A1145" s="680">
        <v>10</v>
      </c>
      <c r="B1145" s="671" t="s">
        <v>551</v>
      </c>
      <c r="C1145" s="671">
        <v>89301107</v>
      </c>
      <c r="D1145" s="703" t="s">
        <v>4590</v>
      </c>
      <c r="E1145" s="704" t="s">
        <v>2561</v>
      </c>
      <c r="F1145" s="671" t="s">
        <v>2515</v>
      </c>
      <c r="G1145" s="671" t="s">
        <v>3996</v>
      </c>
      <c r="H1145" s="671" t="s">
        <v>550</v>
      </c>
      <c r="I1145" s="671" t="s">
        <v>4057</v>
      </c>
      <c r="J1145" s="671" t="s">
        <v>4001</v>
      </c>
      <c r="K1145" s="671" t="s">
        <v>4058</v>
      </c>
      <c r="L1145" s="705">
        <v>2066.0300000000002</v>
      </c>
      <c r="M1145" s="705">
        <v>6198.09</v>
      </c>
      <c r="N1145" s="671">
        <v>3</v>
      </c>
      <c r="O1145" s="706">
        <v>1</v>
      </c>
      <c r="P1145" s="705"/>
      <c r="Q1145" s="682">
        <v>0</v>
      </c>
      <c r="R1145" s="671"/>
      <c r="S1145" s="682">
        <v>0</v>
      </c>
      <c r="T1145" s="706"/>
      <c r="U1145" s="242">
        <v>0</v>
      </c>
    </row>
    <row r="1146" spans="1:21" ht="14.4" customHeight="1" x14ac:dyDescent="0.3">
      <c r="A1146" s="680">
        <v>10</v>
      </c>
      <c r="B1146" s="671" t="s">
        <v>551</v>
      </c>
      <c r="C1146" s="671">
        <v>89301107</v>
      </c>
      <c r="D1146" s="703" t="s">
        <v>4590</v>
      </c>
      <c r="E1146" s="704" t="s">
        <v>2561</v>
      </c>
      <c r="F1146" s="671" t="s">
        <v>2515</v>
      </c>
      <c r="G1146" s="671" t="s">
        <v>3996</v>
      </c>
      <c r="H1146" s="671" t="s">
        <v>550</v>
      </c>
      <c r="I1146" s="671" t="s">
        <v>4000</v>
      </c>
      <c r="J1146" s="671" t="s">
        <v>4001</v>
      </c>
      <c r="K1146" s="671" t="s">
        <v>4002</v>
      </c>
      <c r="L1146" s="705">
        <v>6198.08</v>
      </c>
      <c r="M1146" s="705">
        <v>6198.08</v>
      </c>
      <c r="N1146" s="671">
        <v>1</v>
      </c>
      <c r="O1146" s="706">
        <v>1</v>
      </c>
      <c r="P1146" s="705"/>
      <c r="Q1146" s="682">
        <v>0</v>
      </c>
      <c r="R1146" s="671"/>
      <c r="S1146" s="682">
        <v>0</v>
      </c>
      <c r="T1146" s="706"/>
      <c r="U1146" s="242">
        <v>0</v>
      </c>
    </row>
    <row r="1147" spans="1:21" ht="14.4" customHeight="1" x14ac:dyDescent="0.3">
      <c r="A1147" s="680">
        <v>10</v>
      </c>
      <c r="B1147" s="671" t="s">
        <v>551</v>
      </c>
      <c r="C1147" s="671">
        <v>89301107</v>
      </c>
      <c r="D1147" s="703" t="s">
        <v>4590</v>
      </c>
      <c r="E1147" s="704" t="s">
        <v>2561</v>
      </c>
      <c r="F1147" s="671" t="s">
        <v>2515</v>
      </c>
      <c r="G1147" s="671" t="s">
        <v>4059</v>
      </c>
      <c r="H1147" s="671" t="s">
        <v>550</v>
      </c>
      <c r="I1147" s="671" t="s">
        <v>959</v>
      </c>
      <c r="J1147" s="671" t="s">
        <v>960</v>
      </c>
      <c r="K1147" s="671" t="s">
        <v>961</v>
      </c>
      <c r="L1147" s="705">
        <v>238.94</v>
      </c>
      <c r="M1147" s="705">
        <v>238.94</v>
      </c>
      <c r="N1147" s="671">
        <v>1</v>
      </c>
      <c r="O1147" s="706">
        <v>0.5</v>
      </c>
      <c r="P1147" s="705">
        <v>238.94</v>
      </c>
      <c r="Q1147" s="682">
        <v>1</v>
      </c>
      <c r="R1147" s="671">
        <v>1</v>
      </c>
      <c r="S1147" s="682">
        <v>1</v>
      </c>
      <c r="T1147" s="706">
        <v>0.5</v>
      </c>
      <c r="U1147" s="242">
        <v>1</v>
      </c>
    </row>
    <row r="1148" spans="1:21" ht="14.4" customHeight="1" x14ac:dyDescent="0.3">
      <c r="A1148" s="680">
        <v>10</v>
      </c>
      <c r="B1148" s="671" t="s">
        <v>551</v>
      </c>
      <c r="C1148" s="671">
        <v>89301107</v>
      </c>
      <c r="D1148" s="703" t="s">
        <v>4590</v>
      </c>
      <c r="E1148" s="704" t="s">
        <v>2561</v>
      </c>
      <c r="F1148" s="671" t="s">
        <v>2515</v>
      </c>
      <c r="G1148" s="671" t="s">
        <v>3060</v>
      </c>
      <c r="H1148" s="671" t="s">
        <v>817</v>
      </c>
      <c r="I1148" s="671" t="s">
        <v>831</v>
      </c>
      <c r="J1148" s="671" t="s">
        <v>832</v>
      </c>
      <c r="K1148" s="671" t="s">
        <v>833</v>
      </c>
      <c r="L1148" s="705">
        <v>974.75</v>
      </c>
      <c r="M1148" s="705">
        <v>5848.5</v>
      </c>
      <c r="N1148" s="671">
        <v>6</v>
      </c>
      <c r="O1148" s="706">
        <v>3.5</v>
      </c>
      <c r="P1148" s="705">
        <v>1949.5</v>
      </c>
      <c r="Q1148" s="682">
        <v>0.33333333333333331</v>
      </c>
      <c r="R1148" s="671">
        <v>2</v>
      </c>
      <c r="S1148" s="682">
        <v>0.33333333333333331</v>
      </c>
      <c r="T1148" s="706">
        <v>1.5</v>
      </c>
      <c r="U1148" s="242">
        <v>0.42857142857142855</v>
      </c>
    </row>
    <row r="1149" spans="1:21" ht="14.4" customHeight="1" x14ac:dyDescent="0.3">
      <c r="A1149" s="680">
        <v>10</v>
      </c>
      <c r="B1149" s="671" t="s">
        <v>551</v>
      </c>
      <c r="C1149" s="671">
        <v>89301107</v>
      </c>
      <c r="D1149" s="703" t="s">
        <v>4590</v>
      </c>
      <c r="E1149" s="704" t="s">
        <v>2561</v>
      </c>
      <c r="F1149" s="671" t="s">
        <v>2515</v>
      </c>
      <c r="G1149" s="671" t="s">
        <v>3060</v>
      </c>
      <c r="H1149" s="671" t="s">
        <v>817</v>
      </c>
      <c r="I1149" s="671" t="s">
        <v>3378</v>
      </c>
      <c r="J1149" s="671" t="s">
        <v>3379</v>
      </c>
      <c r="K1149" s="671" t="s">
        <v>3380</v>
      </c>
      <c r="L1149" s="705">
        <v>961.21</v>
      </c>
      <c r="M1149" s="705">
        <v>28836.3</v>
      </c>
      <c r="N1149" s="671">
        <v>30</v>
      </c>
      <c r="O1149" s="706">
        <v>10.5</v>
      </c>
      <c r="P1149" s="705">
        <v>2883.63</v>
      </c>
      <c r="Q1149" s="682">
        <v>0.1</v>
      </c>
      <c r="R1149" s="671">
        <v>3</v>
      </c>
      <c r="S1149" s="682">
        <v>0.1</v>
      </c>
      <c r="T1149" s="706">
        <v>1</v>
      </c>
      <c r="U1149" s="242">
        <v>9.5238095238095233E-2</v>
      </c>
    </row>
    <row r="1150" spans="1:21" ht="14.4" customHeight="1" x14ac:dyDescent="0.3">
      <c r="A1150" s="680">
        <v>10</v>
      </c>
      <c r="B1150" s="671" t="s">
        <v>551</v>
      </c>
      <c r="C1150" s="671">
        <v>89301107</v>
      </c>
      <c r="D1150" s="703" t="s">
        <v>4590</v>
      </c>
      <c r="E1150" s="704" t="s">
        <v>2561</v>
      </c>
      <c r="F1150" s="671" t="s">
        <v>2515</v>
      </c>
      <c r="G1150" s="671" t="s">
        <v>3060</v>
      </c>
      <c r="H1150" s="671" t="s">
        <v>817</v>
      </c>
      <c r="I1150" s="671" t="s">
        <v>3468</v>
      </c>
      <c r="J1150" s="671" t="s">
        <v>3469</v>
      </c>
      <c r="K1150" s="671" t="s">
        <v>3470</v>
      </c>
      <c r="L1150" s="705">
        <v>1309.48</v>
      </c>
      <c r="M1150" s="705">
        <v>6547.4</v>
      </c>
      <c r="N1150" s="671">
        <v>5</v>
      </c>
      <c r="O1150" s="706">
        <v>1</v>
      </c>
      <c r="P1150" s="705">
        <v>2618.96</v>
      </c>
      <c r="Q1150" s="682">
        <v>0.4</v>
      </c>
      <c r="R1150" s="671">
        <v>2</v>
      </c>
      <c r="S1150" s="682">
        <v>0.4</v>
      </c>
      <c r="T1150" s="706">
        <v>0.5</v>
      </c>
      <c r="U1150" s="242">
        <v>0.5</v>
      </c>
    </row>
    <row r="1151" spans="1:21" ht="14.4" customHeight="1" x14ac:dyDescent="0.3">
      <c r="A1151" s="680">
        <v>10</v>
      </c>
      <c r="B1151" s="671" t="s">
        <v>551</v>
      </c>
      <c r="C1151" s="671">
        <v>89301107</v>
      </c>
      <c r="D1151" s="703" t="s">
        <v>4590</v>
      </c>
      <c r="E1151" s="704" t="s">
        <v>2561</v>
      </c>
      <c r="F1151" s="671" t="s">
        <v>2517</v>
      </c>
      <c r="G1151" s="671" t="s">
        <v>2994</v>
      </c>
      <c r="H1151" s="671" t="s">
        <v>550</v>
      </c>
      <c r="I1151" s="671" t="s">
        <v>2995</v>
      </c>
      <c r="J1151" s="671" t="s">
        <v>2996</v>
      </c>
      <c r="K1151" s="671" t="s">
        <v>2997</v>
      </c>
      <c r="L1151" s="705">
        <v>500</v>
      </c>
      <c r="M1151" s="705">
        <v>1500</v>
      </c>
      <c r="N1151" s="671">
        <v>3</v>
      </c>
      <c r="O1151" s="706">
        <v>3</v>
      </c>
      <c r="P1151" s="705">
        <v>1500</v>
      </c>
      <c r="Q1151" s="682">
        <v>1</v>
      </c>
      <c r="R1151" s="671">
        <v>3</v>
      </c>
      <c r="S1151" s="682">
        <v>1</v>
      </c>
      <c r="T1151" s="706">
        <v>3</v>
      </c>
      <c r="U1151" s="242">
        <v>1</v>
      </c>
    </row>
    <row r="1152" spans="1:21" ht="14.4" customHeight="1" x14ac:dyDescent="0.3">
      <c r="A1152" s="680">
        <v>10</v>
      </c>
      <c r="B1152" s="671" t="s">
        <v>551</v>
      </c>
      <c r="C1152" s="671">
        <v>89301107</v>
      </c>
      <c r="D1152" s="703" t="s">
        <v>4590</v>
      </c>
      <c r="E1152" s="704" t="s">
        <v>2569</v>
      </c>
      <c r="F1152" s="671" t="s">
        <v>2515</v>
      </c>
      <c r="G1152" s="671" t="s">
        <v>4015</v>
      </c>
      <c r="H1152" s="671" t="s">
        <v>550</v>
      </c>
      <c r="I1152" s="671" t="s">
        <v>4060</v>
      </c>
      <c r="J1152" s="671" t="s">
        <v>4061</v>
      </c>
      <c r="K1152" s="671" t="s">
        <v>4062</v>
      </c>
      <c r="L1152" s="705">
        <v>111.13</v>
      </c>
      <c r="M1152" s="705">
        <v>555.65</v>
      </c>
      <c r="N1152" s="671">
        <v>5</v>
      </c>
      <c r="O1152" s="706">
        <v>0.5</v>
      </c>
      <c r="P1152" s="705"/>
      <c r="Q1152" s="682">
        <v>0</v>
      </c>
      <c r="R1152" s="671"/>
      <c r="S1152" s="682">
        <v>0</v>
      </c>
      <c r="T1152" s="706"/>
      <c r="U1152" s="242">
        <v>0</v>
      </c>
    </row>
    <row r="1153" spans="1:21" ht="14.4" customHeight="1" x14ac:dyDescent="0.3">
      <c r="A1153" s="680">
        <v>10</v>
      </c>
      <c r="B1153" s="671" t="s">
        <v>551</v>
      </c>
      <c r="C1153" s="671">
        <v>89301107</v>
      </c>
      <c r="D1153" s="703" t="s">
        <v>4590</v>
      </c>
      <c r="E1153" s="704" t="s">
        <v>2569</v>
      </c>
      <c r="F1153" s="671" t="s">
        <v>2515</v>
      </c>
      <c r="G1153" s="671" t="s">
        <v>3347</v>
      </c>
      <c r="H1153" s="671" t="s">
        <v>550</v>
      </c>
      <c r="I1153" s="671" t="s">
        <v>3348</v>
      </c>
      <c r="J1153" s="671" t="s">
        <v>3349</v>
      </c>
      <c r="K1153" s="671" t="s">
        <v>3350</v>
      </c>
      <c r="L1153" s="705">
        <v>542.41</v>
      </c>
      <c r="M1153" s="705">
        <v>542.41</v>
      </c>
      <c r="N1153" s="671">
        <v>1</v>
      </c>
      <c r="O1153" s="706">
        <v>1</v>
      </c>
      <c r="P1153" s="705">
        <v>542.41</v>
      </c>
      <c r="Q1153" s="682">
        <v>1</v>
      </c>
      <c r="R1153" s="671">
        <v>1</v>
      </c>
      <c r="S1153" s="682">
        <v>1</v>
      </c>
      <c r="T1153" s="706">
        <v>1</v>
      </c>
      <c r="U1153" s="242">
        <v>1</v>
      </c>
    </row>
    <row r="1154" spans="1:21" ht="14.4" customHeight="1" x14ac:dyDescent="0.3">
      <c r="A1154" s="680">
        <v>10</v>
      </c>
      <c r="B1154" s="671" t="s">
        <v>551</v>
      </c>
      <c r="C1154" s="671">
        <v>89301107</v>
      </c>
      <c r="D1154" s="703" t="s">
        <v>4590</v>
      </c>
      <c r="E1154" s="704" t="s">
        <v>2569</v>
      </c>
      <c r="F1154" s="671" t="s">
        <v>2515</v>
      </c>
      <c r="G1154" s="671" t="s">
        <v>3347</v>
      </c>
      <c r="H1154" s="671" t="s">
        <v>550</v>
      </c>
      <c r="I1154" s="671" t="s">
        <v>4063</v>
      </c>
      <c r="J1154" s="671" t="s">
        <v>4064</v>
      </c>
      <c r="K1154" s="671" t="s">
        <v>4065</v>
      </c>
      <c r="L1154" s="705">
        <v>586.07000000000005</v>
      </c>
      <c r="M1154" s="705">
        <v>3516.42</v>
      </c>
      <c r="N1154" s="671">
        <v>6</v>
      </c>
      <c r="O1154" s="706">
        <v>3</v>
      </c>
      <c r="P1154" s="705">
        <v>2344.2800000000002</v>
      </c>
      <c r="Q1154" s="682">
        <v>0.66666666666666674</v>
      </c>
      <c r="R1154" s="671">
        <v>4</v>
      </c>
      <c r="S1154" s="682">
        <v>0.66666666666666663</v>
      </c>
      <c r="T1154" s="706">
        <v>1.5</v>
      </c>
      <c r="U1154" s="242">
        <v>0.5</v>
      </c>
    </row>
    <row r="1155" spans="1:21" ht="14.4" customHeight="1" x14ac:dyDescent="0.3">
      <c r="A1155" s="680">
        <v>10</v>
      </c>
      <c r="B1155" s="671" t="s">
        <v>551</v>
      </c>
      <c r="C1155" s="671">
        <v>89301107</v>
      </c>
      <c r="D1155" s="703" t="s">
        <v>4590</v>
      </c>
      <c r="E1155" s="704" t="s">
        <v>2569</v>
      </c>
      <c r="F1155" s="671" t="s">
        <v>2515</v>
      </c>
      <c r="G1155" s="671" t="s">
        <v>3347</v>
      </c>
      <c r="H1155" s="671" t="s">
        <v>550</v>
      </c>
      <c r="I1155" s="671" t="s">
        <v>4066</v>
      </c>
      <c r="J1155" s="671" t="s">
        <v>4067</v>
      </c>
      <c r="K1155" s="671" t="s">
        <v>4068</v>
      </c>
      <c r="L1155" s="705">
        <v>782.38</v>
      </c>
      <c r="M1155" s="705">
        <v>6259.04</v>
      </c>
      <c r="N1155" s="671">
        <v>8</v>
      </c>
      <c r="O1155" s="706">
        <v>4.5</v>
      </c>
      <c r="P1155" s="705">
        <v>1564.76</v>
      </c>
      <c r="Q1155" s="682">
        <v>0.25</v>
      </c>
      <c r="R1155" s="671">
        <v>2</v>
      </c>
      <c r="S1155" s="682">
        <v>0.25</v>
      </c>
      <c r="T1155" s="706">
        <v>1.5</v>
      </c>
      <c r="U1155" s="242">
        <v>0.33333333333333331</v>
      </c>
    </row>
    <row r="1156" spans="1:21" ht="14.4" customHeight="1" x14ac:dyDescent="0.3">
      <c r="A1156" s="680">
        <v>10</v>
      </c>
      <c r="B1156" s="671" t="s">
        <v>551</v>
      </c>
      <c r="C1156" s="671">
        <v>89301107</v>
      </c>
      <c r="D1156" s="703" t="s">
        <v>4590</v>
      </c>
      <c r="E1156" s="704" t="s">
        <v>2569</v>
      </c>
      <c r="F1156" s="671" t="s">
        <v>2515</v>
      </c>
      <c r="G1156" s="671" t="s">
        <v>2827</v>
      </c>
      <c r="H1156" s="671" t="s">
        <v>817</v>
      </c>
      <c r="I1156" s="671" t="s">
        <v>1445</v>
      </c>
      <c r="J1156" s="671" t="s">
        <v>828</v>
      </c>
      <c r="K1156" s="671" t="s">
        <v>1446</v>
      </c>
      <c r="L1156" s="705">
        <v>413.22</v>
      </c>
      <c r="M1156" s="705">
        <v>826.44</v>
      </c>
      <c r="N1156" s="671">
        <v>2</v>
      </c>
      <c r="O1156" s="706">
        <v>2</v>
      </c>
      <c r="P1156" s="705"/>
      <c r="Q1156" s="682">
        <v>0</v>
      </c>
      <c r="R1156" s="671"/>
      <c r="S1156" s="682">
        <v>0</v>
      </c>
      <c r="T1156" s="706"/>
      <c r="U1156" s="242">
        <v>0</v>
      </c>
    </row>
    <row r="1157" spans="1:21" ht="14.4" customHeight="1" x14ac:dyDescent="0.3">
      <c r="A1157" s="680">
        <v>10</v>
      </c>
      <c r="B1157" s="671" t="s">
        <v>551</v>
      </c>
      <c r="C1157" s="671">
        <v>89301107</v>
      </c>
      <c r="D1157" s="703" t="s">
        <v>4590</v>
      </c>
      <c r="E1157" s="704" t="s">
        <v>2569</v>
      </c>
      <c r="F1157" s="671" t="s">
        <v>2515</v>
      </c>
      <c r="G1157" s="671" t="s">
        <v>3191</v>
      </c>
      <c r="H1157" s="671" t="s">
        <v>550</v>
      </c>
      <c r="I1157" s="671" t="s">
        <v>3430</v>
      </c>
      <c r="J1157" s="671" t="s">
        <v>3431</v>
      </c>
      <c r="K1157" s="671" t="s">
        <v>3222</v>
      </c>
      <c r="L1157" s="705">
        <v>0</v>
      </c>
      <c r="M1157" s="705">
        <v>0</v>
      </c>
      <c r="N1157" s="671">
        <v>7</v>
      </c>
      <c r="O1157" s="706">
        <v>5.5</v>
      </c>
      <c r="P1157" s="705">
        <v>0</v>
      </c>
      <c r="Q1157" s="682"/>
      <c r="R1157" s="671">
        <v>1</v>
      </c>
      <c r="S1157" s="682">
        <v>0.14285714285714285</v>
      </c>
      <c r="T1157" s="706">
        <v>0.5</v>
      </c>
      <c r="U1157" s="242">
        <v>9.0909090909090912E-2</v>
      </c>
    </row>
    <row r="1158" spans="1:21" ht="14.4" customHeight="1" x14ac:dyDescent="0.3">
      <c r="A1158" s="680">
        <v>10</v>
      </c>
      <c r="B1158" s="671" t="s">
        <v>551</v>
      </c>
      <c r="C1158" s="671">
        <v>89301107</v>
      </c>
      <c r="D1158" s="703" t="s">
        <v>4590</v>
      </c>
      <c r="E1158" s="704" t="s">
        <v>2569</v>
      </c>
      <c r="F1158" s="671" t="s">
        <v>2515</v>
      </c>
      <c r="G1158" s="671" t="s">
        <v>3191</v>
      </c>
      <c r="H1158" s="671" t="s">
        <v>550</v>
      </c>
      <c r="I1158" s="671" t="s">
        <v>3496</v>
      </c>
      <c r="J1158" s="671" t="s">
        <v>3356</v>
      </c>
      <c r="K1158" s="671" t="s">
        <v>3497</v>
      </c>
      <c r="L1158" s="705">
        <v>206.61</v>
      </c>
      <c r="M1158" s="705">
        <v>206.61</v>
      </c>
      <c r="N1158" s="671">
        <v>1</v>
      </c>
      <c r="O1158" s="706">
        <v>1</v>
      </c>
      <c r="P1158" s="705"/>
      <c r="Q1158" s="682">
        <v>0</v>
      </c>
      <c r="R1158" s="671"/>
      <c r="S1158" s="682">
        <v>0</v>
      </c>
      <c r="T1158" s="706"/>
      <c r="U1158" s="242">
        <v>0</v>
      </c>
    </row>
    <row r="1159" spans="1:21" ht="14.4" customHeight="1" x14ac:dyDescent="0.3">
      <c r="A1159" s="680">
        <v>10</v>
      </c>
      <c r="B1159" s="671" t="s">
        <v>551</v>
      </c>
      <c r="C1159" s="671">
        <v>89301107</v>
      </c>
      <c r="D1159" s="703" t="s">
        <v>4590</v>
      </c>
      <c r="E1159" s="704" t="s">
        <v>2569</v>
      </c>
      <c r="F1159" s="671" t="s">
        <v>2515</v>
      </c>
      <c r="G1159" s="671" t="s">
        <v>3191</v>
      </c>
      <c r="H1159" s="671" t="s">
        <v>550</v>
      </c>
      <c r="I1159" s="671" t="s">
        <v>4069</v>
      </c>
      <c r="J1159" s="671" t="s">
        <v>3356</v>
      </c>
      <c r="K1159" s="671" t="s">
        <v>4070</v>
      </c>
      <c r="L1159" s="705">
        <v>0</v>
      </c>
      <c r="M1159" s="705">
        <v>0</v>
      </c>
      <c r="N1159" s="671">
        <v>1</v>
      </c>
      <c r="O1159" s="706">
        <v>1</v>
      </c>
      <c r="P1159" s="705"/>
      <c r="Q1159" s="682"/>
      <c r="R1159" s="671"/>
      <c r="S1159" s="682">
        <v>0</v>
      </c>
      <c r="T1159" s="706"/>
      <c r="U1159" s="242">
        <v>0</v>
      </c>
    </row>
    <row r="1160" spans="1:21" ht="14.4" customHeight="1" x14ac:dyDescent="0.3">
      <c r="A1160" s="680">
        <v>10</v>
      </c>
      <c r="B1160" s="671" t="s">
        <v>551</v>
      </c>
      <c r="C1160" s="671">
        <v>89301107</v>
      </c>
      <c r="D1160" s="703" t="s">
        <v>4590</v>
      </c>
      <c r="E1160" s="704" t="s">
        <v>2569</v>
      </c>
      <c r="F1160" s="671" t="s">
        <v>2515</v>
      </c>
      <c r="G1160" s="671" t="s">
        <v>3082</v>
      </c>
      <c r="H1160" s="671" t="s">
        <v>550</v>
      </c>
      <c r="I1160" s="671" t="s">
        <v>751</v>
      </c>
      <c r="J1160" s="671" t="s">
        <v>752</v>
      </c>
      <c r="K1160" s="671" t="s">
        <v>753</v>
      </c>
      <c r="L1160" s="705">
        <v>0</v>
      </c>
      <c r="M1160" s="705">
        <v>0</v>
      </c>
      <c r="N1160" s="671">
        <v>1</v>
      </c>
      <c r="O1160" s="706">
        <v>0.5</v>
      </c>
      <c r="P1160" s="705">
        <v>0</v>
      </c>
      <c r="Q1160" s="682"/>
      <c r="R1160" s="671">
        <v>1</v>
      </c>
      <c r="S1160" s="682">
        <v>1</v>
      </c>
      <c r="T1160" s="706">
        <v>0.5</v>
      </c>
      <c r="U1160" s="242">
        <v>1</v>
      </c>
    </row>
    <row r="1161" spans="1:21" ht="14.4" customHeight="1" x14ac:dyDescent="0.3">
      <c r="A1161" s="680">
        <v>10</v>
      </c>
      <c r="B1161" s="671" t="s">
        <v>551</v>
      </c>
      <c r="C1161" s="671">
        <v>89301107</v>
      </c>
      <c r="D1161" s="703" t="s">
        <v>4590</v>
      </c>
      <c r="E1161" s="704" t="s">
        <v>2569</v>
      </c>
      <c r="F1161" s="671" t="s">
        <v>2515</v>
      </c>
      <c r="G1161" s="671" t="s">
        <v>3143</v>
      </c>
      <c r="H1161" s="671" t="s">
        <v>550</v>
      </c>
      <c r="I1161" s="671" t="s">
        <v>4071</v>
      </c>
      <c r="J1161" s="671" t="s">
        <v>4072</v>
      </c>
      <c r="K1161" s="671" t="s">
        <v>4073</v>
      </c>
      <c r="L1161" s="705">
        <v>189.08</v>
      </c>
      <c r="M1161" s="705">
        <v>189.08</v>
      </c>
      <c r="N1161" s="671">
        <v>1</v>
      </c>
      <c r="O1161" s="706">
        <v>1</v>
      </c>
      <c r="P1161" s="705"/>
      <c r="Q1161" s="682">
        <v>0</v>
      </c>
      <c r="R1161" s="671"/>
      <c r="S1161" s="682">
        <v>0</v>
      </c>
      <c r="T1161" s="706"/>
      <c r="U1161" s="242">
        <v>0</v>
      </c>
    </row>
    <row r="1162" spans="1:21" ht="14.4" customHeight="1" x14ac:dyDescent="0.3">
      <c r="A1162" s="680">
        <v>10</v>
      </c>
      <c r="B1162" s="671" t="s">
        <v>551</v>
      </c>
      <c r="C1162" s="671">
        <v>89301107</v>
      </c>
      <c r="D1162" s="703" t="s">
        <v>4590</v>
      </c>
      <c r="E1162" s="704" t="s">
        <v>2569</v>
      </c>
      <c r="F1162" s="671" t="s">
        <v>2515</v>
      </c>
      <c r="G1162" s="671" t="s">
        <v>4074</v>
      </c>
      <c r="H1162" s="671" t="s">
        <v>550</v>
      </c>
      <c r="I1162" s="671" t="s">
        <v>4075</v>
      </c>
      <c r="J1162" s="671" t="s">
        <v>4076</v>
      </c>
      <c r="K1162" s="671" t="s">
        <v>4077</v>
      </c>
      <c r="L1162" s="705">
        <v>998.57</v>
      </c>
      <c r="M1162" s="705">
        <v>1997.14</v>
      </c>
      <c r="N1162" s="671">
        <v>2</v>
      </c>
      <c r="O1162" s="706">
        <v>1</v>
      </c>
      <c r="P1162" s="705"/>
      <c r="Q1162" s="682">
        <v>0</v>
      </c>
      <c r="R1162" s="671"/>
      <c r="S1162" s="682">
        <v>0</v>
      </c>
      <c r="T1162" s="706"/>
      <c r="U1162" s="242">
        <v>0</v>
      </c>
    </row>
    <row r="1163" spans="1:21" ht="14.4" customHeight="1" x14ac:dyDescent="0.3">
      <c r="A1163" s="680">
        <v>10</v>
      </c>
      <c r="B1163" s="671" t="s">
        <v>551</v>
      </c>
      <c r="C1163" s="671">
        <v>89301107</v>
      </c>
      <c r="D1163" s="703" t="s">
        <v>4590</v>
      </c>
      <c r="E1163" s="704" t="s">
        <v>2569</v>
      </c>
      <c r="F1163" s="671" t="s">
        <v>2515</v>
      </c>
      <c r="G1163" s="671" t="s">
        <v>4074</v>
      </c>
      <c r="H1163" s="671" t="s">
        <v>550</v>
      </c>
      <c r="I1163" s="671" t="s">
        <v>4078</v>
      </c>
      <c r="J1163" s="671" t="s">
        <v>4079</v>
      </c>
      <c r="K1163" s="671" t="s">
        <v>4080</v>
      </c>
      <c r="L1163" s="705">
        <v>1029.05</v>
      </c>
      <c r="M1163" s="705">
        <v>1029.05</v>
      </c>
      <c r="N1163" s="671">
        <v>1</v>
      </c>
      <c r="O1163" s="706">
        <v>1</v>
      </c>
      <c r="P1163" s="705"/>
      <c r="Q1163" s="682">
        <v>0</v>
      </c>
      <c r="R1163" s="671"/>
      <c r="S1163" s="682">
        <v>0</v>
      </c>
      <c r="T1163" s="706"/>
      <c r="U1163" s="242">
        <v>0</v>
      </c>
    </row>
    <row r="1164" spans="1:21" ht="14.4" customHeight="1" x14ac:dyDescent="0.3">
      <c r="A1164" s="680">
        <v>10</v>
      </c>
      <c r="B1164" s="671" t="s">
        <v>551</v>
      </c>
      <c r="C1164" s="671">
        <v>89301107</v>
      </c>
      <c r="D1164" s="703" t="s">
        <v>4590</v>
      </c>
      <c r="E1164" s="704" t="s">
        <v>2569</v>
      </c>
      <c r="F1164" s="671" t="s">
        <v>2515</v>
      </c>
      <c r="G1164" s="671" t="s">
        <v>2936</v>
      </c>
      <c r="H1164" s="671" t="s">
        <v>817</v>
      </c>
      <c r="I1164" s="671" t="s">
        <v>3917</v>
      </c>
      <c r="J1164" s="671" t="s">
        <v>2938</v>
      </c>
      <c r="K1164" s="671" t="s">
        <v>3918</v>
      </c>
      <c r="L1164" s="705">
        <v>0</v>
      </c>
      <c r="M1164" s="705">
        <v>0</v>
      </c>
      <c r="N1164" s="671">
        <v>4</v>
      </c>
      <c r="O1164" s="706">
        <v>1</v>
      </c>
      <c r="P1164" s="705">
        <v>0</v>
      </c>
      <c r="Q1164" s="682"/>
      <c r="R1164" s="671">
        <v>2</v>
      </c>
      <c r="S1164" s="682">
        <v>0.5</v>
      </c>
      <c r="T1164" s="706">
        <v>0.5</v>
      </c>
      <c r="U1164" s="242">
        <v>0.5</v>
      </c>
    </row>
    <row r="1165" spans="1:21" ht="14.4" customHeight="1" x14ac:dyDescent="0.3">
      <c r="A1165" s="680">
        <v>10</v>
      </c>
      <c r="B1165" s="671" t="s">
        <v>551</v>
      </c>
      <c r="C1165" s="671">
        <v>89301107</v>
      </c>
      <c r="D1165" s="703" t="s">
        <v>4590</v>
      </c>
      <c r="E1165" s="704" t="s">
        <v>2569</v>
      </c>
      <c r="F1165" s="671" t="s">
        <v>2515</v>
      </c>
      <c r="G1165" s="671" t="s">
        <v>2936</v>
      </c>
      <c r="H1165" s="671" t="s">
        <v>817</v>
      </c>
      <c r="I1165" s="671" t="s">
        <v>3919</v>
      </c>
      <c r="J1165" s="671" t="s">
        <v>3920</v>
      </c>
      <c r="K1165" s="671" t="s">
        <v>3921</v>
      </c>
      <c r="L1165" s="705">
        <v>214.03</v>
      </c>
      <c r="M1165" s="705">
        <v>4066.5700000000006</v>
      </c>
      <c r="N1165" s="671">
        <v>19</v>
      </c>
      <c r="O1165" s="706">
        <v>6</v>
      </c>
      <c r="P1165" s="705"/>
      <c r="Q1165" s="682">
        <v>0</v>
      </c>
      <c r="R1165" s="671"/>
      <c r="S1165" s="682">
        <v>0</v>
      </c>
      <c r="T1165" s="706"/>
      <c r="U1165" s="242">
        <v>0</v>
      </c>
    </row>
    <row r="1166" spans="1:21" ht="14.4" customHeight="1" x14ac:dyDescent="0.3">
      <c r="A1166" s="680">
        <v>10</v>
      </c>
      <c r="B1166" s="671" t="s">
        <v>551</v>
      </c>
      <c r="C1166" s="671">
        <v>89301107</v>
      </c>
      <c r="D1166" s="703" t="s">
        <v>4590</v>
      </c>
      <c r="E1166" s="704" t="s">
        <v>2569</v>
      </c>
      <c r="F1166" s="671" t="s">
        <v>2515</v>
      </c>
      <c r="G1166" s="671" t="s">
        <v>2936</v>
      </c>
      <c r="H1166" s="671" t="s">
        <v>817</v>
      </c>
      <c r="I1166" s="671" t="s">
        <v>839</v>
      </c>
      <c r="J1166" s="671" t="s">
        <v>840</v>
      </c>
      <c r="K1166" s="671" t="s">
        <v>2432</v>
      </c>
      <c r="L1166" s="705">
        <v>333.26</v>
      </c>
      <c r="M1166" s="705">
        <v>3665.8599999999997</v>
      </c>
      <c r="N1166" s="671">
        <v>11</v>
      </c>
      <c r="O1166" s="706">
        <v>6</v>
      </c>
      <c r="P1166" s="705">
        <v>2332.8199999999997</v>
      </c>
      <c r="Q1166" s="682">
        <v>0.63636363636363635</v>
      </c>
      <c r="R1166" s="671">
        <v>7</v>
      </c>
      <c r="S1166" s="682">
        <v>0.63636363636363635</v>
      </c>
      <c r="T1166" s="706">
        <v>3.5</v>
      </c>
      <c r="U1166" s="242">
        <v>0.58333333333333337</v>
      </c>
    </row>
    <row r="1167" spans="1:21" ht="14.4" customHeight="1" x14ac:dyDescent="0.3">
      <c r="A1167" s="680">
        <v>10</v>
      </c>
      <c r="B1167" s="671" t="s">
        <v>551</v>
      </c>
      <c r="C1167" s="671">
        <v>89301107</v>
      </c>
      <c r="D1167" s="703" t="s">
        <v>4590</v>
      </c>
      <c r="E1167" s="704" t="s">
        <v>2569</v>
      </c>
      <c r="F1167" s="671" t="s">
        <v>2515</v>
      </c>
      <c r="G1167" s="671" t="s">
        <v>2940</v>
      </c>
      <c r="H1167" s="671" t="s">
        <v>550</v>
      </c>
      <c r="I1167" s="671" t="s">
        <v>741</v>
      </c>
      <c r="J1167" s="671" t="s">
        <v>2942</v>
      </c>
      <c r="K1167" s="671" t="s">
        <v>3501</v>
      </c>
      <c r="L1167" s="705">
        <v>184.8</v>
      </c>
      <c r="M1167" s="705">
        <v>1478.4</v>
      </c>
      <c r="N1167" s="671">
        <v>8</v>
      </c>
      <c r="O1167" s="706">
        <v>3.5</v>
      </c>
      <c r="P1167" s="705">
        <v>184.8</v>
      </c>
      <c r="Q1167" s="682">
        <v>0.125</v>
      </c>
      <c r="R1167" s="671">
        <v>1</v>
      </c>
      <c r="S1167" s="682">
        <v>0.125</v>
      </c>
      <c r="T1167" s="706">
        <v>1</v>
      </c>
      <c r="U1167" s="242">
        <v>0.2857142857142857</v>
      </c>
    </row>
    <row r="1168" spans="1:21" ht="14.4" customHeight="1" x14ac:dyDescent="0.3">
      <c r="A1168" s="680">
        <v>10</v>
      </c>
      <c r="B1168" s="671" t="s">
        <v>551</v>
      </c>
      <c r="C1168" s="671">
        <v>89301107</v>
      </c>
      <c r="D1168" s="703" t="s">
        <v>4590</v>
      </c>
      <c r="E1168" s="704" t="s">
        <v>2569</v>
      </c>
      <c r="F1168" s="671" t="s">
        <v>2515</v>
      </c>
      <c r="G1168" s="671" t="s">
        <v>4035</v>
      </c>
      <c r="H1168" s="671" t="s">
        <v>550</v>
      </c>
      <c r="I1168" s="671" t="s">
        <v>4036</v>
      </c>
      <c r="J1168" s="671" t="s">
        <v>4037</v>
      </c>
      <c r="K1168" s="671" t="s">
        <v>4038</v>
      </c>
      <c r="L1168" s="705">
        <v>175.73</v>
      </c>
      <c r="M1168" s="705">
        <v>175.73</v>
      </c>
      <c r="N1168" s="671">
        <v>1</v>
      </c>
      <c r="O1168" s="706">
        <v>0.5</v>
      </c>
      <c r="P1168" s="705"/>
      <c r="Q1168" s="682">
        <v>0</v>
      </c>
      <c r="R1168" s="671"/>
      <c r="S1168" s="682">
        <v>0</v>
      </c>
      <c r="T1168" s="706"/>
      <c r="U1168" s="242">
        <v>0</v>
      </c>
    </row>
    <row r="1169" spans="1:21" ht="14.4" customHeight="1" x14ac:dyDescent="0.3">
      <c r="A1169" s="680">
        <v>10</v>
      </c>
      <c r="B1169" s="671" t="s">
        <v>551</v>
      </c>
      <c r="C1169" s="671">
        <v>89301107</v>
      </c>
      <c r="D1169" s="703" t="s">
        <v>4590</v>
      </c>
      <c r="E1169" s="704" t="s">
        <v>2569</v>
      </c>
      <c r="F1169" s="671" t="s">
        <v>2515</v>
      </c>
      <c r="G1169" s="671" t="s">
        <v>3044</v>
      </c>
      <c r="H1169" s="671" t="s">
        <v>550</v>
      </c>
      <c r="I1169" s="671" t="s">
        <v>634</v>
      </c>
      <c r="J1169" s="671" t="s">
        <v>635</v>
      </c>
      <c r="K1169" s="671" t="s">
        <v>3045</v>
      </c>
      <c r="L1169" s="705">
        <v>26.17</v>
      </c>
      <c r="M1169" s="705">
        <v>52.34</v>
      </c>
      <c r="N1169" s="671">
        <v>2</v>
      </c>
      <c r="O1169" s="706">
        <v>0.5</v>
      </c>
      <c r="P1169" s="705">
        <v>52.34</v>
      </c>
      <c r="Q1169" s="682">
        <v>1</v>
      </c>
      <c r="R1169" s="671">
        <v>2</v>
      </c>
      <c r="S1169" s="682">
        <v>1</v>
      </c>
      <c r="T1169" s="706">
        <v>0.5</v>
      </c>
      <c r="U1169" s="242">
        <v>1</v>
      </c>
    </row>
    <row r="1170" spans="1:21" ht="14.4" customHeight="1" x14ac:dyDescent="0.3">
      <c r="A1170" s="680">
        <v>10</v>
      </c>
      <c r="B1170" s="671" t="s">
        <v>551</v>
      </c>
      <c r="C1170" s="671">
        <v>89301107</v>
      </c>
      <c r="D1170" s="703" t="s">
        <v>4590</v>
      </c>
      <c r="E1170" s="704" t="s">
        <v>2569</v>
      </c>
      <c r="F1170" s="671" t="s">
        <v>2515</v>
      </c>
      <c r="G1170" s="671" t="s">
        <v>3087</v>
      </c>
      <c r="H1170" s="671" t="s">
        <v>817</v>
      </c>
      <c r="I1170" s="671" t="s">
        <v>1962</v>
      </c>
      <c r="J1170" s="671" t="s">
        <v>1963</v>
      </c>
      <c r="K1170" s="671" t="s">
        <v>1964</v>
      </c>
      <c r="L1170" s="705">
        <v>413.22</v>
      </c>
      <c r="M1170" s="705">
        <v>1239.6600000000001</v>
      </c>
      <c r="N1170" s="671">
        <v>3</v>
      </c>
      <c r="O1170" s="706">
        <v>2</v>
      </c>
      <c r="P1170" s="705"/>
      <c r="Q1170" s="682">
        <v>0</v>
      </c>
      <c r="R1170" s="671"/>
      <c r="S1170" s="682">
        <v>0</v>
      </c>
      <c r="T1170" s="706"/>
      <c r="U1170" s="242">
        <v>0</v>
      </c>
    </row>
    <row r="1171" spans="1:21" ht="14.4" customHeight="1" x14ac:dyDescent="0.3">
      <c r="A1171" s="680">
        <v>10</v>
      </c>
      <c r="B1171" s="671" t="s">
        <v>551</v>
      </c>
      <c r="C1171" s="671">
        <v>89301107</v>
      </c>
      <c r="D1171" s="703" t="s">
        <v>4590</v>
      </c>
      <c r="E1171" s="704" t="s">
        <v>2569</v>
      </c>
      <c r="F1171" s="671" t="s">
        <v>2515</v>
      </c>
      <c r="G1171" s="671" t="s">
        <v>3087</v>
      </c>
      <c r="H1171" s="671" t="s">
        <v>817</v>
      </c>
      <c r="I1171" s="671" t="s">
        <v>4081</v>
      </c>
      <c r="J1171" s="671" t="s">
        <v>1963</v>
      </c>
      <c r="K1171" s="671" t="s">
        <v>1964</v>
      </c>
      <c r="L1171" s="705">
        <v>0</v>
      </c>
      <c r="M1171" s="705">
        <v>0</v>
      </c>
      <c r="N1171" s="671">
        <v>1</v>
      </c>
      <c r="O1171" s="706">
        <v>1</v>
      </c>
      <c r="P1171" s="705">
        <v>0</v>
      </c>
      <c r="Q1171" s="682"/>
      <c r="R1171" s="671">
        <v>1</v>
      </c>
      <c r="S1171" s="682">
        <v>1</v>
      </c>
      <c r="T1171" s="706">
        <v>1</v>
      </c>
      <c r="U1171" s="242">
        <v>1</v>
      </c>
    </row>
    <row r="1172" spans="1:21" ht="14.4" customHeight="1" x14ac:dyDescent="0.3">
      <c r="A1172" s="680">
        <v>10</v>
      </c>
      <c r="B1172" s="671" t="s">
        <v>551</v>
      </c>
      <c r="C1172" s="671">
        <v>89301107</v>
      </c>
      <c r="D1172" s="703" t="s">
        <v>4590</v>
      </c>
      <c r="E1172" s="704" t="s">
        <v>2569</v>
      </c>
      <c r="F1172" s="671" t="s">
        <v>2515</v>
      </c>
      <c r="G1172" s="671" t="s">
        <v>3087</v>
      </c>
      <c r="H1172" s="671" t="s">
        <v>550</v>
      </c>
      <c r="I1172" s="671" t="s">
        <v>4082</v>
      </c>
      <c r="J1172" s="671" t="s">
        <v>3947</v>
      </c>
      <c r="K1172" s="671" t="s">
        <v>4083</v>
      </c>
      <c r="L1172" s="705">
        <v>0</v>
      </c>
      <c r="M1172" s="705">
        <v>0</v>
      </c>
      <c r="N1172" s="671">
        <v>1</v>
      </c>
      <c r="O1172" s="706">
        <v>1</v>
      </c>
      <c r="P1172" s="705"/>
      <c r="Q1172" s="682"/>
      <c r="R1172" s="671"/>
      <c r="S1172" s="682">
        <v>0</v>
      </c>
      <c r="T1172" s="706"/>
      <c r="U1172" s="242">
        <v>0</v>
      </c>
    </row>
    <row r="1173" spans="1:21" ht="14.4" customHeight="1" x14ac:dyDescent="0.3">
      <c r="A1173" s="680">
        <v>10</v>
      </c>
      <c r="B1173" s="671" t="s">
        <v>551</v>
      </c>
      <c r="C1173" s="671">
        <v>89301107</v>
      </c>
      <c r="D1173" s="703" t="s">
        <v>4590</v>
      </c>
      <c r="E1173" s="704" t="s">
        <v>2569</v>
      </c>
      <c r="F1173" s="671" t="s">
        <v>2515</v>
      </c>
      <c r="G1173" s="671" t="s">
        <v>3087</v>
      </c>
      <c r="H1173" s="671" t="s">
        <v>550</v>
      </c>
      <c r="I1173" s="671" t="s">
        <v>3949</v>
      </c>
      <c r="J1173" s="671" t="s">
        <v>3950</v>
      </c>
      <c r="K1173" s="671" t="s">
        <v>1964</v>
      </c>
      <c r="L1173" s="705">
        <v>413.22</v>
      </c>
      <c r="M1173" s="705">
        <v>413.22</v>
      </c>
      <c r="N1173" s="671">
        <v>1</v>
      </c>
      <c r="O1173" s="706">
        <v>0.5</v>
      </c>
      <c r="P1173" s="705"/>
      <c r="Q1173" s="682">
        <v>0</v>
      </c>
      <c r="R1173" s="671"/>
      <c r="S1173" s="682">
        <v>0</v>
      </c>
      <c r="T1173" s="706"/>
      <c r="U1173" s="242">
        <v>0</v>
      </c>
    </row>
    <row r="1174" spans="1:21" ht="14.4" customHeight="1" x14ac:dyDescent="0.3">
      <c r="A1174" s="680">
        <v>10</v>
      </c>
      <c r="B1174" s="671" t="s">
        <v>551</v>
      </c>
      <c r="C1174" s="671">
        <v>89301107</v>
      </c>
      <c r="D1174" s="703" t="s">
        <v>4590</v>
      </c>
      <c r="E1174" s="704" t="s">
        <v>2569</v>
      </c>
      <c r="F1174" s="671" t="s">
        <v>2515</v>
      </c>
      <c r="G1174" s="671" t="s">
        <v>3087</v>
      </c>
      <c r="H1174" s="671" t="s">
        <v>550</v>
      </c>
      <c r="I1174" s="671" t="s">
        <v>4084</v>
      </c>
      <c r="J1174" s="671" t="s">
        <v>4085</v>
      </c>
      <c r="K1174" s="671" t="s">
        <v>4048</v>
      </c>
      <c r="L1174" s="705">
        <v>413.22</v>
      </c>
      <c r="M1174" s="705">
        <v>413.22</v>
      </c>
      <c r="N1174" s="671">
        <v>1</v>
      </c>
      <c r="O1174" s="706">
        <v>0.5</v>
      </c>
      <c r="P1174" s="705"/>
      <c r="Q1174" s="682">
        <v>0</v>
      </c>
      <c r="R1174" s="671"/>
      <c r="S1174" s="682">
        <v>0</v>
      </c>
      <c r="T1174" s="706"/>
      <c r="U1174" s="242">
        <v>0</v>
      </c>
    </row>
    <row r="1175" spans="1:21" ht="14.4" customHeight="1" x14ac:dyDescent="0.3">
      <c r="A1175" s="680">
        <v>10</v>
      </c>
      <c r="B1175" s="671" t="s">
        <v>551</v>
      </c>
      <c r="C1175" s="671">
        <v>89301107</v>
      </c>
      <c r="D1175" s="703" t="s">
        <v>4590</v>
      </c>
      <c r="E1175" s="704" t="s">
        <v>2569</v>
      </c>
      <c r="F1175" s="671" t="s">
        <v>2515</v>
      </c>
      <c r="G1175" s="671" t="s">
        <v>3960</v>
      </c>
      <c r="H1175" s="671" t="s">
        <v>550</v>
      </c>
      <c r="I1175" s="671" t="s">
        <v>4086</v>
      </c>
      <c r="J1175" s="671" t="s">
        <v>3962</v>
      </c>
      <c r="K1175" s="671" t="s">
        <v>4087</v>
      </c>
      <c r="L1175" s="705">
        <v>347.08</v>
      </c>
      <c r="M1175" s="705">
        <v>694.16</v>
      </c>
      <c r="N1175" s="671">
        <v>2</v>
      </c>
      <c r="O1175" s="706">
        <v>1</v>
      </c>
      <c r="P1175" s="705"/>
      <c r="Q1175" s="682">
        <v>0</v>
      </c>
      <c r="R1175" s="671"/>
      <c r="S1175" s="682">
        <v>0</v>
      </c>
      <c r="T1175" s="706"/>
      <c r="U1175" s="242">
        <v>0</v>
      </c>
    </row>
    <row r="1176" spans="1:21" ht="14.4" customHeight="1" x14ac:dyDescent="0.3">
      <c r="A1176" s="680">
        <v>10</v>
      </c>
      <c r="B1176" s="671" t="s">
        <v>551</v>
      </c>
      <c r="C1176" s="671">
        <v>89301107</v>
      </c>
      <c r="D1176" s="703" t="s">
        <v>4590</v>
      </c>
      <c r="E1176" s="704" t="s">
        <v>2569</v>
      </c>
      <c r="F1176" s="671" t="s">
        <v>2515</v>
      </c>
      <c r="G1176" s="671" t="s">
        <v>3960</v>
      </c>
      <c r="H1176" s="671" t="s">
        <v>550</v>
      </c>
      <c r="I1176" s="671" t="s">
        <v>4088</v>
      </c>
      <c r="J1176" s="671" t="s">
        <v>3962</v>
      </c>
      <c r="K1176" s="671" t="s">
        <v>4087</v>
      </c>
      <c r="L1176" s="705">
        <v>347.08</v>
      </c>
      <c r="M1176" s="705">
        <v>7982.84</v>
      </c>
      <c r="N1176" s="671">
        <v>23</v>
      </c>
      <c r="O1176" s="706">
        <v>10</v>
      </c>
      <c r="P1176" s="705">
        <v>4512.04</v>
      </c>
      <c r="Q1176" s="682">
        <v>0.56521739130434778</v>
      </c>
      <c r="R1176" s="671">
        <v>13</v>
      </c>
      <c r="S1176" s="682">
        <v>0.56521739130434778</v>
      </c>
      <c r="T1176" s="706">
        <v>5</v>
      </c>
      <c r="U1176" s="242">
        <v>0.5</v>
      </c>
    </row>
    <row r="1177" spans="1:21" ht="14.4" customHeight="1" x14ac:dyDescent="0.3">
      <c r="A1177" s="680">
        <v>10</v>
      </c>
      <c r="B1177" s="671" t="s">
        <v>551</v>
      </c>
      <c r="C1177" s="671">
        <v>89301107</v>
      </c>
      <c r="D1177" s="703" t="s">
        <v>4590</v>
      </c>
      <c r="E1177" s="704" t="s">
        <v>2569</v>
      </c>
      <c r="F1177" s="671" t="s">
        <v>2515</v>
      </c>
      <c r="G1177" s="671" t="s">
        <v>3518</v>
      </c>
      <c r="H1177" s="671" t="s">
        <v>817</v>
      </c>
      <c r="I1177" s="671" t="s">
        <v>3967</v>
      </c>
      <c r="J1177" s="671" t="s">
        <v>3968</v>
      </c>
      <c r="K1177" s="671" t="s">
        <v>3969</v>
      </c>
      <c r="L1177" s="705">
        <v>1866.4</v>
      </c>
      <c r="M1177" s="705">
        <v>3732.8</v>
      </c>
      <c r="N1177" s="671">
        <v>2</v>
      </c>
      <c r="O1177" s="706">
        <v>2</v>
      </c>
      <c r="P1177" s="705">
        <v>1866.4</v>
      </c>
      <c r="Q1177" s="682">
        <v>0.5</v>
      </c>
      <c r="R1177" s="671">
        <v>1</v>
      </c>
      <c r="S1177" s="682">
        <v>0.5</v>
      </c>
      <c r="T1177" s="706">
        <v>1</v>
      </c>
      <c r="U1177" s="242">
        <v>0.5</v>
      </c>
    </row>
    <row r="1178" spans="1:21" ht="14.4" customHeight="1" x14ac:dyDescent="0.3">
      <c r="A1178" s="680">
        <v>10</v>
      </c>
      <c r="B1178" s="671" t="s">
        <v>551</v>
      </c>
      <c r="C1178" s="671">
        <v>89301107</v>
      </c>
      <c r="D1178" s="703" t="s">
        <v>4590</v>
      </c>
      <c r="E1178" s="704" t="s">
        <v>2569</v>
      </c>
      <c r="F1178" s="671" t="s">
        <v>2515</v>
      </c>
      <c r="G1178" s="671" t="s">
        <v>3518</v>
      </c>
      <c r="H1178" s="671" t="s">
        <v>550</v>
      </c>
      <c r="I1178" s="671" t="s">
        <v>3970</v>
      </c>
      <c r="J1178" s="671" t="s">
        <v>3523</v>
      </c>
      <c r="K1178" s="671" t="s">
        <v>3971</v>
      </c>
      <c r="L1178" s="705">
        <v>1866.4</v>
      </c>
      <c r="M1178" s="705">
        <v>18664</v>
      </c>
      <c r="N1178" s="671">
        <v>10</v>
      </c>
      <c r="O1178" s="706">
        <v>8</v>
      </c>
      <c r="P1178" s="705">
        <v>3732.8</v>
      </c>
      <c r="Q1178" s="682">
        <v>0.2</v>
      </c>
      <c r="R1178" s="671">
        <v>2</v>
      </c>
      <c r="S1178" s="682">
        <v>0.2</v>
      </c>
      <c r="T1178" s="706">
        <v>2</v>
      </c>
      <c r="U1178" s="242">
        <v>0.25</v>
      </c>
    </row>
    <row r="1179" spans="1:21" ht="14.4" customHeight="1" x14ac:dyDescent="0.3">
      <c r="A1179" s="680">
        <v>10</v>
      </c>
      <c r="B1179" s="671" t="s">
        <v>551</v>
      </c>
      <c r="C1179" s="671">
        <v>89301107</v>
      </c>
      <c r="D1179" s="703" t="s">
        <v>4590</v>
      </c>
      <c r="E1179" s="704" t="s">
        <v>2569</v>
      </c>
      <c r="F1179" s="671" t="s">
        <v>2515</v>
      </c>
      <c r="G1179" s="671" t="s">
        <v>3518</v>
      </c>
      <c r="H1179" s="671" t="s">
        <v>550</v>
      </c>
      <c r="I1179" s="671" t="s">
        <v>4089</v>
      </c>
      <c r="J1179" s="671" t="s">
        <v>4090</v>
      </c>
      <c r="K1179" s="671" t="s">
        <v>3969</v>
      </c>
      <c r="L1179" s="705">
        <v>1866.4</v>
      </c>
      <c r="M1179" s="705">
        <v>1866.4</v>
      </c>
      <c r="N1179" s="671">
        <v>1</v>
      </c>
      <c r="O1179" s="706">
        <v>0.5</v>
      </c>
      <c r="P1179" s="705"/>
      <c r="Q1179" s="682">
        <v>0</v>
      </c>
      <c r="R1179" s="671"/>
      <c r="S1179" s="682">
        <v>0</v>
      </c>
      <c r="T1179" s="706"/>
      <c r="U1179" s="242">
        <v>0</v>
      </c>
    </row>
    <row r="1180" spans="1:21" ht="14.4" customHeight="1" x14ac:dyDescent="0.3">
      <c r="A1180" s="680">
        <v>10</v>
      </c>
      <c r="B1180" s="671" t="s">
        <v>551</v>
      </c>
      <c r="C1180" s="671">
        <v>89301107</v>
      </c>
      <c r="D1180" s="703" t="s">
        <v>4590</v>
      </c>
      <c r="E1180" s="704" t="s">
        <v>2569</v>
      </c>
      <c r="F1180" s="671" t="s">
        <v>2515</v>
      </c>
      <c r="G1180" s="671" t="s">
        <v>3518</v>
      </c>
      <c r="H1180" s="671" t="s">
        <v>817</v>
      </c>
      <c r="I1180" s="671" t="s">
        <v>3977</v>
      </c>
      <c r="J1180" s="671" t="s">
        <v>3978</v>
      </c>
      <c r="K1180" s="671" t="s">
        <v>3971</v>
      </c>
      <c r="L1180" s="705">
        <v>1866.4</v>
      </c>
      <c r="M1180" s="705">
        <v>1866.4</v>
      </c>
      <c r="N1180" s="671">
        <v>1</v>
      </c>
      <c r="O1180" s="706">
        <v>1</v>
      </c>
      <c r="P1180" s="705"/>
      <c r="Q1180" s="682">
        <v>0</v>
      </c>
      <c r="R1180" s="671"/>
      <c r="S1180" s="682">
        <v>0</v>
      </c>
      <c r="T1180" s="706"/>
      <c r="U1180" s="242">
        <v>0</v>
      </c>
    </row>
    <row r="1181" spans="1:21" ht="14.4" customHeight="1" x14ac:dyDescent="0.3">
      <c r="A1181" s="680">
        <v>10</v>
      </c>
      <c r="B1181" s="671" t="s">
        <v>551</v>
      </c>
      <c r="C1181" s="671">
        <v>89301107</v>
      </c>
      <c r="D1181" s="703" t="s">
        <v>4590</v>
      </c>
      <c r="E1181" s="704" t="s">
        <v>2569</v>
      </c>
      <c r="F1181" s="671" t="s">
        <v>2515</v>
      </c>
      <c r="G1181" s="671" t="s">
        <v>3983</v>
      </c>
      <c r="H1181" s="671" t="s">
        <v>550</v>
      </c>
      <c r="I1181" s="671" t="s">
        <v>3984</v>
      </c>
      <c r="J1181" s="671" t="s">
        <v>3985</v>
      </c>
      <c r="K1181" s="671" t="s">
        <v>716</v>
      </c>
      <c r="L1181" s="705">
        <v>63.65</v>
      </c>
      <c r="M1181" s="705">
        <v>381.9</v>
      </c>
      <c r="N1181" s="671">
        <v>6</v>
      </c>
      <c r="O1181" s="706">
        <v>2.5</v>
      </c>
      <c r="P1181" s="705">
        <v>127.3</v>
      </c>
      <c r="Q1181" s="682">
        <v>0.33333333333333337</v>
      </c>
      <c r="R1181" s="671">
        <v>2</v>
      </c>
      <c r="S1181" s="682">
        <v>0.33333333333333331</v>
      </c>
      <c r="T1181" s="706">
        <v>1</v>
      </c>
      <c r="U1181" s="242">
        <v>0.4</v>
      </c>
    </row>
    <row r="1182" spans="1:21" ht="14.4" customHeight="1" x14ac:dyDescent="0.3">
      <c r="A1182" s="680">
        <v>10</v>
      </c>
      <c r="B1182" s="671" t="s">
        <v>551</v>
      </c>
      <c r="C1182" s="671">
        <v>89301107</v>
      </c>
      <c r="D1182" s="703" t="s">
        <v>4590</v>
      </c>
      <c r="E1182" s="704" t="s">
        <v>2569</v>
      </c>
      <c r="F1182" s="671" t="s">
        <v>2515</v>
      </c>
      <c r="G1182" s="671" t="s">
        <v>2746</v>
      </c>
      <c r="H1182" s="671" t="s">
        <v>550</v>
      </c>
      <c r="I1182" s="671" t="s">
        <v>2747</v>
      </c>
      <c r="J1182" s="671" t="s">
        <v>2748</v>
      </c>
      <c r="K1182" s="671" t="s">
        <v>1235</v>
      </c>
      <c r="L1182" s="705">
        <v>314.89999999999998</v>
      </c>
      <c r="M1182" s="705">
        <v>314.89999999999998</v>
      </c>
      <c r="N1182" s="671">
        <v>1</v>
      </c>
      <c r="O1182" s="706">
        <v>0.5</v>
      </c>
      <c r="P1182" s="705"/>
      <c r="Q1182" s="682">
        <v>0</v>
      </c>
      <c r="R1182" s="671"/>
      <c r="S1182" s="682">
        <v>0</v>
      </c>
      <c r="T1182" s="706"/>
      <c r="U1182" s="242">
        <v>0</v>
      </c>
    </row>
    <row r="1183" spans="1:21" ht="14.4" customHeight="1" x14ac:dyDescent="0.3">
      <c r="A1183" s="680">
        <v>10</v>
      </c>
      <c r="B1183" s="671" t="s">
        <v>551</v>
      </c>
      <c r="C1183" s="671">
        <v>89301107</v>
      </c>
      <c r="D1183" s="703" t="s">
        <v>4590</v>
      </c>
      <c r="E1183" s="704" t="s">
        <v>2569</v>
      </c>
      <c r="F1183" s="671" t="s">
        <v>2515</v>
      </c>
      <c r="G1183" s="671" t="s">
        <v>2746</v>
      </c>
      <c r="H1183" s="671" t="s">
        <v>550</v>
      </c>
      <c r="I1183" s="671" t="s">
        <v>1234</v>
      </c>
      <c r="J1183" s="671" t="s">
        <v>979</v>
      </c>
      <c r="K1183" s="671" t="s">
        <v>2967</v>
      </c>
      <c r="L1183" s="705">
        <v>314.89999999999998</v>
      </c>
      <c r="M1183" s="705">
        <v>944.69999999999993</v>
      </c>
      <c r="N1183" s="671">
        <v>3</v>
      </c>
      <c r="O1183" s="706">
        <v>1.5</v>
      </c>
      <c r="P1183" s="705"/>
      <c r="Q1183" s="682">
        <v>0</v>
      </c>
      <c r="R1183" s="671"/>
      <c r="S1183" s="682">
        <v>0</v>
      </c>
      <c r="T1183" s="706"/>
      <c r="U1183" s="242">
        <v>0</v>
      </c>
    </row>
    <row r="1184" spans="1:21" ht="14.4" customHeight="1" x14ac:dyDescent="0.3">
      <c r="A1184" s="680">
        <v>10</v>
      </c>
      <c r="B1184" s="671" t="s">
        <v>551</v>
      </c>
      <c r="C1184" s="671">
        <v>89301107</v>
      </c>
      <c r="D1184" s="703" t="s">
        <v>4590</v>
      </c>
      <c r="E1184" s="704" t="s">
        <v>2569</v>
      </c>
      <c r="F1184" s="671" t="s">
        <v>2515</v>
      </c>
      <c r="G1184" s="671" t="s">
        <v>2968</v>
      </c>
      <c r="H1184" s="671" t="s">
        <v>817</v>
      </c>
      <c r="I1184" s="671" t="s">
        <v>875</v>
      </c>
      <c r="J1184" s="671" t="s">
        <v>876</v>
      </c>
      <c r="K1184" s="671" t="s">
        <v>869</v>
      </c>
      <c r="L1184" s="705">
        <v>1431.26</v>
      </c>
      <c r="M1184" s="705">
        <v>22900.16</v>
      </c>
      <c r="N1184" s="671">
        <v>16</v>
      </c>
      <c r="O1184" s="706">
        <v>1</v>
      </c>
      <c r="P1184" s="705">
        <v>22900.16</v>
      </c>
      <c r="Q1184" s="682">
        <v>1</v>
      </c>
      <c r="R1184" s="671">
        <v>16</v>
      </c>
      <c r="S1184" s="682">
        <v>1</v>
      </c>
      <c r="T1184" s="706">
        <v>1</v>
      </c>
      <c r="U1184" s="242">
        <v>1</v>
      </c>
    </row>
    <row r="1185" spans="1:21" ht="14.4" customHeight="1" x14ac:dyDescent="0.3">
      <c r="A1185" s="680">
        <v>10</v>
      </c>
      <c r="B1185" s="671" t="s">
        <v>551</v>
      </c>
      <c r="C1185" s="671">
        <v>89301107</v>
      </c>
      <c r="D1185" s="703" t="s">
        <v>4590</v>
      </c>
      <c r="E1185" s="704" t="s">
        <v>2569</v>
      </c>
      <c r="F1185" s="671" t="s">
        <v>2515</v>
      </c>
      <c r="G1185" s="671" t="s">
        <v>2968</v>
      </c>
      <c r="H1185" s="671" t="s">
        <v>550</v>
      </c>
      <c r="I1185" s="671" t="s">
        <v>4091</v>
      </c>
      <c r="J1185" s="671" t="s">
        <v>3987</v>
      </c>
      <c r="K1185" s="671" t="s">
        <v>847</v>
      </c>
      <c r="L1185" s="705">
        <v>308.47000000000003</v>
      </c>
      <c r="M1185" s="705">
        <v>925.41000000000008</v>
      </c>
      <c r="N1185" s="671">
        <v>3</v>
      </c>
      <c r="O1185" s="706">
        <v>1</v>
      </c>
      <c r="P1185" s="705"/>
      <c r="Q1185" s="682">
        <v>0</v>
      </c>
      <c r="R1185" s="671"/>
      <c r="S1185" s="682">
        <v>0</v>
      </c>
      <c r="T1185" s="706"/>
      <c r="U1185" s="242">
        <v>0</v>
      </c>
    </row>
    <row r="1186" spans="1:21" ht="14.4" customHeight="1" x14ac:dyDescent="0.3">
      <c r="A1186" s="680">
        <v>10</v>
      </c>
      <c r="B1186" s="671" t="s">
        <v>551</v>
      </c>
      <c r="C1186" s="671">
        <v>89301107</v>
      </c>
      <c r="D1186" s="703" t="s">
        <v>4590</v>
      </c>
      <c r="E1186" s="704" t="s">
        <v>2569</v>
      </c>
      <c r="F1186" s="671" t="s">
        <v>2515</v>
      </c>
      <c r="G1186" s="671" t="s">
        <v>2865</v>
      </c>
      <c r="H1186" s="671" t="s">
        <v>550</v>
      </c>
      <c r="I1186" s="671" t="s">
        <v>1355</v>
      </c>
      <c r="J1186" s="671" t="s">
        <v>2868</v>
      </c>
      <c r="K1186" s="671" t="s">
        <v>2869</v>
      </c>
      <c r="L1186" s="705">
        <v>91.52</v>
      </c>
      <c r="M1186" s="705">
        <v>91.52</v>
      </c>
      <c r="N1186" s="671">
        <v>1</v>
      </c>
      <c r="O1186" s="706">
        <v>1</v>
      </c>
      <c r="P1186" s="705"/>
      <c r="Q1186" s="682">
        <v>0</v>
      </c>
      <c r="R1186" s="671"/>
      <c r="S1186" s="682">
        <v>0</v>
      </c>
      <c r="T1186" s="706"/>
      <c r="U1186" s="242">
        <v>0</v>
      </c>
    </row>
    <row r="1187" spans="1:21" ht="14.4" customHeight="1" x14ac:dyDescent="0.3">
      <c r="A1187" s="680">
        <v>10</v>
      </c>
      <c r="B1187" s="671" t="s">
        <v>551</v>
      </c>
      <c r="C1187" s="671">
        <v>89301107</v>
      </c>
      <c r="D1187" s="703" t="s">
        <v>4590</v>
      </c>
      <c r="E1187" s="704" t="s">
        <v>2569</v>
      </c>
      <c r="F1187" s="671" t="s">
        <v>2515</v>
      </c>
      <c r="G1187" s="671" t="s">
        <v>3990</v>
      </c>
      <c r="H1187" s="671" t="s">
        <v>550</v>
      </c>
      <c r="I1187" s="671" t="s">
        <v>3991</v>
      </c>
      <c r="J1187" s="671" t="s">
        <v>3992</v>
      </c>
      <c r="K1187" s="671" t="s">
        <v>3993</v>
      </c>
      <c r="L1187" s="705">
        <v>1763.71</v>
      </c>
      <c r="M1187" s="705">
        <v>24691.939999999995</v>
      </c>
      <c r="N1187" s="671">
        <v>14</v>
      </c>
      <c r="O1187" s="706">
        <v>7</v>
      </c>
      <c r="P1187" s="705"/>
      <c r="Q1187" s="682">
        <v>0</v>
      </c>
      <c r="R1187" s="671"/>
      <c r="S1187" s="682">
        <v>0</v>
      </c>
      <c r="T1187" s="706"/>
      <c r="U1187" s="242">
        <v>0</v>
      </c>
    </row>
    <row r="1188" spans="1:21" ht="14.4" customHeight="1" x14ac:dyDescent="0.3">
      <c r="A1188" s="680">
        <v>10</v>
      </c>
      <c r="B1188" s="671" t="s">
        <v>551</v>
      </c>
      <c r="C1188" s="671">
        <v>89301107</v>
      </c>
      <c r="D1188" s="703" t="s">
        <v>4590</v>
      </c>
      <c r="E1188" s="704" t="s">
        <v>2569</v>
      </c>
      <c r="F1188" s="671" t="s">
        <v>2515</v>
      </c>
      <c r="G1188" s="671" t="s">
        <v>3099</v>
      </c>
      <c r="H1188" s="671" t="s">
        <v>817</v>
      </c>
      <c r="I1188" s="671" t="s">
        <v>1145</v>
      </c>
      <c r="J1188" s="671" t="s">
        <v>1146</v>
      </c>
      <c r="K1188" s="671" t="s">
        <v>2448</v>
      </c>
      <c r="L1188" s="705">
        <v>94.8</v>
      </c>
      <c r="M1188" s="705">
        <v>758.4</v>
      </c>
      <c r="N1188" s="671">
        <v>8</v>
      </c>
      <c r="O1188" s="706">
        <v>5</v>
      </c>
      <c r="P1188" s="705">
        <v>189.6</v>
      </c>
      <c r="Q1188" s="682">
        <v>0.25</v>
      </c>
      <c r="R1188" s="671">
        <v>2</v>
      </c>
      <c r="S1188" s="682">
        <v>0.25</v>
      </c>
      <c r="T1188" s="706">
        <v>1</v>
      </c>
      <c r="U1188" s="242">
        <v>0.2</v>
      </c>
    </row>
    <row r="1189" spans="1:21" ht="14.4" customHeight="1" x14ac:dyDescent="0.3">
      <c r="A1189" s="680">
        <v>10</v>
      </c>
      <c r="B1189" s="671" t="s">
        <v>551</v>
      </c>
      <c r="C1189" s="671">
        <v>89301107</v>
      </c>
      <c r="D1189" s="703" t="s">
        <v>4590</v>
      </c>
      <c r="E1189" s="704" t="s">
        <v>2569</v>
      </c>
      <c r="F1189" s="671" t="s">
        <v>2515</v>
      </c>
      <c r="G1189" s="671" t="s">
        <v>3099</v>
      </c>
      <c r="H1189" s="671" t="s">
        <v>550</v>
      </c>
      <c r="I1189" s="671" t="s">
        <v>4092</v>
      </c>
      <c r="J1189" s="671" t="s">
        <v>4093</v>
      </c>
      <c r="K1189" s="671" t="s">
        <v>4094</v>
      </c>
      <c r="L1189" s="705">
        <v>94.8</v>
      </c>
      <c r="M1189" s="705">
        <v>758.39999999999986</v>
      </c>
      <c r="N1189" s="671">
        <v>8</v>
      </c>
      <c r="O1189" s="706">
        <v>5.5</v>
      </c>
      <c r="P1189" s="705"/>
      <c r="Q1189" s="682">
        <v>0</v>
      </c>
      <c r="R1189" s="671"/>
      <c r="S1189" s="682">
        <v>0</v>
      </c>
      <c r="T1189" s="706"/>
      <c r="U1189" s="242">
        <v>0</v>
      </c>
    </row>
    <row r="1190" spans="1:21" ht="14.4" customHeight="1" x14ac:dyDescent="0.3">
      <c r="A1190" s="680">
        <v>10</v>
      </c>
      <c r="B1190" s="671" t="s">
        <v>551</v>
      </c>
      <c r="C1190" s="671">
        <v>89301107</v>
      </c>
      <c r="D1190" s="703" t="s">
        <v>4590</v>
      </c>
      <c r="E1190" s="704" t="s">
        <v>2569</v>
      </c>
      <c r="F1190" s="671" t="s">
        <v>2515</v>
      </c>
      <c r="G1190" s="671" t="s">
        <v>3060</v>
      </c>
      <c r="H1190" s="671" t="s">
        <v>817</v>
      </c>
      <c r="I1190" s="671" t="s">
        <v>831</v>
      </c>
      <c r="J1190" s="671" t="s">
        <v>832</v>
      </c>
      <c r="K1190" s="671" t="s">
        <v>833</v>
      </c>
      <c r="L1190" s="705">
        <v>974.75</v>
      </c>
      <c r="M1190" s="705">
        <v>7798</v>
      </c>
      <c r="N1190" s="671">
        <v>8</v>
      </c>
      <c r="O1190" s="706">
        <v>3.5</v>
      </c>
      <c r="P1190" s="705">
        <v>4873.75</v>
      </c>
      <c r="Q1190" s="682">
        <v>0.625</v>
      </c>
      <c r="R1190" s="671">
        <v>5</v>
      </c>
      <c r="S1190" s="682">
        <v>0.625</v>
      </c>
      <c r="T1190" s="706">
        <v>2.5</v>
      </c>
      <c r="U1190" s="242">
        <v>0.7142857142857143</v>
      </c>
    </row>
    <row r="1191" spans="1:21" ht="14.4" customHeight="1" x14ac:dyDescent="0.3">
      <c r="A1191" s="680">
        <v>10</v>
      </c>
      <c r="B1191" s="671" t="s">
        <v>551</v>
      </c>
      <c r="C1191" s="671">
        <v>89301107</v>
      </c>
      <c r="D1191" s="703" t="s">
        <v>4590</v>
      </c>
      <c r="E1191" s="704" t="s">
        <v>2569</v>
      </c>
      <c r="F1191" s="671" t="s">
        <v>2515</v>
      </c>
      <c r="G1191" s="671" t="s">
        <v>3060</v>
      </c>
      <c r="H1191" s="671" t="s">
        <v>817</v>
      </c>
      <c r="I1191" s="671" t="s">
        <v>3378</v>
      </c>
      <c r="J1191" s="671" t="s">
        <v>3379</v>
      </c>
      <c r="K1191" s="671" t="s">
        <v>3380</v>
      </c>
      <c r="L1191" s="705">
        <v>961.21</v>
      </c>
      <c r="M1191" s="705">
        <v>3844.84</v>
      </c>
      <c r="N1191" s="671">
        <v>4</v>
      </c>
      <c r="O1191" s="706">
        <v>2</v>
      </c>
      <c r="P1191" s="705"/>
      <c r="Q1191" s="682">
        <v>0</v>
      </c>
      <c r="R1191" s="671"/>
      <c r="S1191" s="682">
        <v>0</v>
      </c>
      <c r="T1191" s="706"/>
      <c r="U1191" s="242">
        <v>0</v>
      </c>
    </row>
    <row r="1192" spans="1:21" ht="14.4" customHeight="1" x14ac:dyDescent="0.3">
      <c r="A1192" s="680">
        <v>10</v>
      </c>
      <c r="B1192" s="671" t="s">
        <v>551</v>
      </c>
      <c r="C1192" s="671">
        <v>89301107</v>
      </c>
      <c r="D1192" s="703" t="s">
        <v>4590</v>
      </c>
      <c r="E1192" s="704" t="s">
        <v>2569</v>
      </c>
      <c r="F1192" s="671" t="s">
        <v>2515</v>
      </c>
      <c r="G1192" s="671" t="s">
        <v>4003</v>
      </c>
      <c r="H1192" s="671" t="s">
        <v>550</v>
      </c>
      <c r="I1192" s="671" t="s">
        <v>4095</v>
      </c>
      <c r="J1192" s="671" t="s">
        <v>4005</v>
      </c>
      <c r="K1192" s="671" t="s">
        <v>4096</v>
      </c>
      <c r="L1192" s="705">
        <v>1692.27</v>
      </c>
      <c r="M1192" s="705">
        <v>13538.16</v>
      </c>
      <c r="N1192" s="671">
        <v>8</v>
      </c>
      <c r="O1192" s="706">
        <v>2.5</v>
      </c>
      <c r="P1192" s="705"/>
      <c r="Q1192" s="682">
        <v>0</v>
      </c>
      <c r="R1192" s="671"/>
      <c r="S1192" s="682">
        <v>0</v>
      </c>
      <c r="T1192" s="706"/>
      <c r="U1192" s="242">
        <v>0</v>
      </c>
    </row>
    <row r="1193" spans="1:21" ht="14.4" customHeight="1" x14ac:dyDescent="0.3">
      <c r="A1193" s="680">
        <v>10</v>
      </c>
      <c r="B1193" s="671" t="s">
        <v>551</v>
      </c>
      <c r="C1193" s="671">
        <v>89301107</v>
      </c>
      <c r="D1193" s="703" t="s">
        <v>4590</v>
      </c>
      <c r="E1193" s="704" t="s">
        <v>2569</v>
      </c>
      <c r="F1193" s="671" t="s">
        <v>2515</v>
      </c>
      <c r="G1193" s="671" t="s">
        <v>4003</v>
      </c>
      <c r="H1193" s="671" t="s">
        <v>550</v>
      </c>
      <c r="I1193" s="671" t="s">
        <v>4097</v>
      </c>
      <c r="J1193" s="671" t="s">
        <v>4008</v>
      </c>
      <c r="K1193" s="671" t="s">
        <v>4096</v>
      </c>
      <c r="L1193" s="705">
        <v>1313.2</v>
      </c>
      <c r="M1193" s="705">
        <v>10505.6</v>
      </c>
      <c r="N1193" s="671">
        <v>8</v>
      </c>
      <c r="O1193" s="706">
        <v>3.5</v>
      </c>
      <c r="P1193" s="705">
        <v>3939.6000000000004</v>
      </c>
      <c r="Q1193" s="682">
        <v>0.375</v>
      </c>
      <c r="R1193" s="671">
        <v>3</v>
      </c>
      <c r="S1193" s="682">
        <v>0.375</v>
      </c>
      <c r="T1193" s="706">
        <v>2</v>
      </c>
      <c r="U1193" s="242">
        <v>0.5714285714285714</v>
      </c>
    </row>
    <row r="1194" spans="1:21" ht="14.4" customHeight="1" x14ac:dyDescent="0.3">
      <c r="A1194" s="680">
        <v>10</v>
      </c>
      <c r="B1194" s="671" t="s">
        <v>551</v>
      </c>
      <c r="C1194" s="671">
        <v>89301107</v>
      </c>
      <c r="D1194" s="703" t="s">
        <v>4590</v>
      </c>
      <c r="E1194" s="704" t="s">
        <v>2569</v>
      </c>
      <c r="F1194" s="671" t="s">
        <v>2515</v>
      </c>
      <c r="G1194" s="671" t="s">
        <v>4003</v>
      </c>
      <c r="H1194" s="671" t="s">
        <v>550</v>
      </c>
      <c r="I1194" s="671" t="s">
        <v>4007</v>
      </c>
      <c r="J1194" s="671" t="s">
        <v>4008</v>
      </c>
      <c r="K1194" s="671" t="s">
        <v>4009</v>
      </c>
      <c r="L1194" s="705">
        <v>0</v>
      </c>
      <c r="M1194" s="705">
        <v>0</v>
      </c>
      <c r="N1194" s="671">
        <v>1</v>
      </c>
      <c r="O1194" s="706">
        <v>0.5</v>
      </c>
      <c r="P1194" s="705"/>
      <c r="Q1194" s="682"/>
      <c r="R1194" s="671"/>
      <c r="S1194" s="682">
        <v>0</v>
      </c>
      <c r="T1194" s="706"/>
      <c r="U1194" s="242">
        <v>0</v>
      </c>
    </row>
    <row r="1195" spans="1:21" ht="14.4" customHeight="1" x14ac:dyDescent="0.3">
      <c r="A1195" s="680">
        <v>10</v>
      </c>
      <c r="B1195" s="671" t="s">
        <v>551</v>
      </c>
      <c r="C1195" s="671">
        <v>89301107</v>
      </c>
      <c r="D1195" s="703" t="s">
        <v>4590</v>
      </c>
      <c r="E1195" s="704" t="s">
        <v>2569</v>
      </c>
      <c r="F1195" s="671" t="s">
        <v>2515</v>
      </c>
      <c r="G1195" s="671" t="s">
        <v>4003</v>
      </c>
      <c r="H1195" s="671" t="s">
        <v>550</v>
      </c>
      <c r="I1195" s="671" t="s">
        <v>4098</v>
      </c>
      <c r="J1195" s="671" t="s">
        <v>4008</v>
      </c>
      <c r="K1195" s="671" t="s">
        <v>4099</v>
      </c>
      <c r="L1195" s="705">
        <v>0</v>
      </c>
      <c r="M1195" s="705">
        <v>0</v>
      </c>
      <c r="N1195" s="671">
        <v>1</v>
      </c>
      <c r="O1195" s="706">
        <v>1</v>
      </c>
      <c r="P1195" s="705">
        <v>0</v>
      </c>
      <c r="Q1195" s="682"/>
      <c r="R1195" s="671">
        <v>1</v>
      </c>
      <c r="S1195" s="682">
        <v>1</v>
      </c>
      <c r="T1195" s="706">
        <v>1</v>
      </c>
      <c r="U1195" s="242">
        <v>1</v>
      </c>
    </row>
    <row r="1196" spans="1:21" ht="14.4" customHeight="1" x14ac:dyDescent="0.3">
      <c r="A1196" s="680">
        <v>10</v>
      </c>
      <c r="B1196" s="671" t="s">
        <v>551</v>
      </c>
      <c r="C1196" s="671">
        <v>89301107</v>
      </c>
      <c r="D1196" s="703" t="s">
        <v>4590</v>
      </c>
      <c r="E1196" s="704" t="s">
        <v>2569</v>
      </c>
      <c r="F1196" s="671" t="s">
        <v>2516</v>
      </c>
      <c r="G1196" s="671" t="s">
        <v>2622</v>
      </c>
      <c r="H1196" s="671" t="s">
        <v>550</v>
      </c>
      <c r="I1196" s="671" t="s">
        <v>3346</v>
      </c>
      <c r="J1196" s="671" t="s">
        <v>2623</v>
      </c>
      <c r="K1196" s="671"/>
      <c r="L1196" s="705">
        <v>0</v>
      </c>
      <c r="M1196" s="705">
        <v>0</v>
      </c>
      <c r="N1196" s="671">
        <v>1</v>
      </c>
      <c r="O1196" s="706">
        <v>1</v>
      </c>
      <c r="P1196" s="705"/>
      <c r="Q1196" s="682"/>
      <c r="R1196" s="671"/>
      <c r="S1196" s="682">
        <v>0</v>
      </c>
      <c r="T1196" s="706"/>
      <c r="U1196" s="242">
        <v>0</v>
      </c>
    </row>
    <row r="1197" spans="1:21" ht="14.4" customHeight="1" x14ac:dyDescent="0.3">
      <c r="A1197" s="680">
        <v>10</v>
      </c>
      <c r="B1197" s="671" t="s">
        <v>551</v>
      </c>
      <c r="C1197" s="671">
        <v>89301107</v>
      </c>
      <c r="D1197" s="703" t="s">
        <v>4590</v>
      </c>
      <c r="E1197" s="704" t="s">
        <v>2569</v>
      </c>
      <c r="F1197" s="671" t="s">
        <v>2517</v>
      </c>
      <c r="G1197" s="671" t="s">
        <v>2994</v>
      </c>
      <c r="H1197" s="671" t="s">
        <v>550</v>
      </c>
      <c r="I1197" s="671" t="s">
        <v>2995</v>
      </c>
      <c r="J1197" s="671" t="s">
        <v>2996</v>
      </c>
      <c r="K1197" s="671" t="s">
        <v>2997</v>
      </c>
      <c r="L1197" s="705">
        <v>500</v>
      </c>
      <c r="M1197" s="705">
        <v>500</v>
      </c>
      <c r="N1197" s="671">
        <v>1</v>
      </c>
      <c r="O1197" s="706">
        <v>1</v>
      </c>
      <c r="P1197" s="705">
        <v>500</v>
      </c>
      <c r="Q1197" s="682">
        <v>1</v>
      </c>
      <c r="R1197" s="671">
        <v>1</v>
      </c>
      <c r="S1197" s="682">
        <v>1</v>
      </c>
      <c r="T1197" s="706">
        <v>1</v>
      </c>
      <c r="U1197" s="242">
        <v>1</v>
      </c>
    </row>
    <row r="1198" spans="1:21" ht="14.4" customHeight="1" x14ac:dyDescent="0.3">
      <c r="A1198" s="680">
        <v>10</v>
      </c>
      <c r="B1198" s="671" t="s">
        <v>551</v>
      </c>
      <c r="C1198" s="671">
        <v>89301107</v>
      </c>
      <c r="D1198" s="703" t="s">
        <v>4590</v>
      </c>
      <c r="E1198" s="704" t="s">
        <v>2589</v>
      </c>
      <c r="F1198" s="671" t="s">
        <v>2515</v>
      </c>
      <c r="G1198" s="671" t="s">
        <v>4100</v>
      </c>
      <c r="H1198" s="671" t="s">
        <v>550</v>
      </c>
      <c r="I1198" s="671" t="s">
        <v>4101</v>
      </c>
      <c r="J1198" s="671" t="s">
        <v>4102</v>
      </c>
      <c r="K1198" s="671" t="s">
        <v>1302</v>
      </c>
      <c r="L1198" s="705">
        <v>0</v>
      </c>
      <c r="M1198" s="705">
        <v>0</v>
      </c>
      <c r="N1198" s="671">
        <v>1</v>
      </c>
      <c r="O1198" s="706">
        <v>0.5</v>
      </c>
      <c r="P1198" s="705"/>
      <c r="Q1198" s="682"/>
      <c r="R1198" s="671"/>
      <c r="S1198" s="682">
        <v>0</v>
      </c>
      <c r="T1198" s="706"/>
      <c r="U1198" s="242">
        <v>0</v>
      </c>
    </row>
    <row r="1199" spans="1:21" ht="14.4" customHeight="1" x14ac:dyDescent="0.3">
      <c r="A1199" s="680">
        <v>10</v>
      </c>
      <c r="B1199" s="671" t="s">
        <v>551</v>
      </c>
      <c r="C1199" s="671">
        <v>89301107</v>
      </c>
      <c r="D1199" s="703" t="s">
        <v>4590</v>
      </c>
      <c r="E1199" s="704" t="s">
        <v>2589</v>
      </c>
      <c r="F1199" s="671" t="s">
        <v>2515</v>
      </c>
      <c r="G1199" s="671" t="s">
        <v>4100</v>
      </c>
      <c r="H1199" s="671" t="s">
        <v>550</v>
      </c>
      <c r="I1199" s="671" t="s">
        <v>4103</v>
      </c>
      <c r="J1199" s="671" t="s">
        <v>4102</v>
      </c>
      <c r="K1199" s="671" t="s">
        <v>4104</v>
      </c>
      <c r="L1199" s="705">
        <v>0</v>
      </c>
      <c r="M1199" s="705">
        <v>0</v>
      </c>
      <c r="N1199" s="671">
        <v>7</v>
      </c>
      <c r="O1199" s="706">
        <v>4.5</v>
      </c>
      <c r="P1199" s="705"/>
      <c r="Q1199" s="682"/>
      <c r="R1199" s="671"/>
      <c r="S1199" s="682">
        <v>0</v>
      </c>
      <c r="T1199" s="706"/>
      <c r="U1199" s="242">
        <v>0</v>
      </c>
    </row>
    <row r="1200" spans="1:21" ht="14.4" customHeight="1" x14ac:dyDescent="0.3">
      <c r="A1200" s="680">
        <v>10</v>
      </c>
      <c r="B1200" s="671" t="s">
        <v>551</v>
      </c>
      <c r="C1200" s="671">
        <v>89301107</v>
      </c>
      <c r="D1200" s="703" t="s">
        <v>4590</v>
      </c>
      <c r="E1200" s="704" t="s">
        <v>2589</v>
      </c>
      <c r="F1200" s="671" t="s">
        <v>2515</v>
      </c>
      <c r="G1200" s="671" t="s">
        <v>3347</v>
      </c>
      <c r="H1200" s="671" t="s">
        <v>550</v>
      </c>
      <c r="I1200" s="671" t="s">
        <v>3348</v>
      </c>
      <c r="J1200" s="671" t="s">
        <v>3349</v>
      </c>
      <c r="K1200" s="671" t="s">
        <v>3350</v>
      </c>
      <c r="L1200" s="705">
        <v>542.41</v>
      </c>
      <c r="M1200" s="705">
        <v>542.41</v>
      </c>
      <c r="N1200" s="671">
        <v>1</v>
      </c>
      <c r="O1200" s="706">
        <v>0.5</v>
      </c>
      <c r="P1200" s="705"/>
      <c r="Q1200" s="682">
        <v>0</v>
      </c>
      <c r="R1200" s="671"/>
      <c r="S1200" s="682">
        <v>0</v>
      </c>
      <c r="T1200" s="706"/>
      <c r="U1200" s="242">
        <v>0</v>
      </c>
    </row>
    <row r="1201" spans="1:21" ht="14.4" customHeight="1" x14ac:dyDescent="0.3">
      <c r="A1201" s="680">
        <v>10</v>
      </c>
      <c r="B1201" s="671" t="s">
        <v>551</v>
      </c>
      <c r="C1201" s="671">
        <v>89301107</v>
      </c>
      <c r="D1201" s="703" t="s">
        <v>4590</v>
      </c>
      <c r="E1201" s="704" t="s">
        <v>2589</v>
      </c>
      <c r="F1201" s="671" t="s">
        <v>2515</v>
      </c>
      <c r="G1201" s="671" t="s">
        <v>2827</v>
      </c>
      <c r="H1201" s="671" t="s">
        <v>817</v>
      </c>
      <c r="I1201" s="671" t="s">
        <v>4020</v>
      </c>
      <c r="J1201" s="671" t="s">
        <v>828</v>
      </c>
      <c r="K1201" s="671" t="s">
        <v>4021</v>
      </c>
      <c r="L1201" s="705">
        <v>275.48</v>
      </c>
      <c r="M1201" s="705">
        <v>1652.88</v>
      </c>
      <c r="N1201" s="671">
        <v>6</v>
      </c>
      <c r="O1201" s="706">
        <v>3.5</v>
      </c>
      <c r="P1201" s="705"/>
      <c r="Q1201" s="682">
        <v>0</v>
      </c>
      <c r="R1201" s="671"/>
      <c r="S1201" s="682">
        <v>0</v>
      </c>
      <c r="T1201" s="706"/>
      <c r="U1201" s="242">
        <v>0</v>
      </c>
    </row>
    <row r="1202" spans="1:21" ht="14.4" customHeight="1" x14ac:dyDescent="0.3">
      <c r="A1202" s="680">
        <v>10</v>
      </c>
      <c r="B1202" s="671" t="s">
        <v>551</v>
      </c>
      <c r="C1202" s="671">
        <v>89301107</v>
      </c>
      <c r="D1202" s="703" t="s">
        <v>4590</v>
      </c>
      <c r="E1202" s="704" t="s">
        <v>2589</v>
      </c>
      <c r="F1202" s="671" t="s">
        <v>2515</v>
      </c>
      <c r="G1202" s="671" t="s">
        <v>2827</v>
      </c>
      <c r="H1202" s="671" t="s">
        <v>817</v>
      </c>
      <c r="I1202" s="671" t="s">
        <v>1439</v>
      </c>
      <c r="J1202" s="671" t="s">
        <v>828</v>
      </c>
      <c r="K1202" s="671" t="s">
        <v>2470</v>
      </c>
      <c r="L1202" s="705">
        <v>137.74</v>
      </c>
      <c r="M1202" s="705">
        <v>137.74</v>
      </c>
      <c r="N1202" s="671">
        <v>1</v>
      </c>
      <c r="O1202" s="706">
        <v>1</v>
      </c>
      <c r="P1202" s="705">
        <v>137.74</v>
      </c>
      <c r="Q1202" s="682">
        <v>1</v>
      </c>
      <c r="R1202" s="671">
        <v>1</v>
      </c>
      <c r="S1202" s="682">
        <v>1</v>
      </c>
      <c r="T1202" s="706">
        <v>1</v>
      </c>
      <c r="U1202" s="242">
        <v>1</v>
      </c>
    </row>
    <row r="1203" spans="1:21" ht="14.4" customHeight="1" x14ac:dyDescent="0.3">
      <c r="A1203" s="680">
        <v>10</v>
      </c>
      <c r="B1203" s="671" t="s">
        <v>551</v>
      </c>
      <c r="C1203" s="671">
        <v>89301107</v>
      </c>
      <c r="D1203" s="703" t="s">
        <v>4590</v>
      </c>
      <c r="E1203" s="704" t="s">
        <v>2589</v>
      </c>
      <c r="F1203" s="671" t="s">
        <v>2515</v>
      </c>
      <c r="G1203" s="671" t="s">
        <v>2827</v>
      </c>
      <c r="H1203" s="671" t="s">
        <v>817</v>
      </c>
      <c r="I1203" s="671" t="s">
        <v>1445</v>
      </c>
      <c r="J1203" s="671" t="s">
        <v>828</v>
      </c>
      <c r="K1203" s="671" t="s">
        <v>1446</v>
      </c>
      <c r="L1203" s="705">
        <v>413.22</v>
      </c>
      <c r="M1203" s="705">
        <v>7851.180000000003</v>
      </c>
      <c r="N1203" s="671">
        <v>19</v>
      </c>
      <c r="O1203" s="706">
        <v>12</v>
      </c>
      <c r="P1203" s="705">
        <v>1652.88</v>
      </c>
      <c r="Q1203" s="682">
        <v>0.21052631578947362</v>
      </c>
      <c r="R1203" s="671">
        <v>4</v>
      </c>
      <c r="S1203" s="682">
        <v>0.21052631578947367</v>
      </c>
      <c r="T1203" s="706">
        <v>3</v>
      </c>
      <c r="U1203" s="242">
        <v>0.25</v>
      </c>
    </row>
    <row r="1204" spans="1:21" ht="14.4" customHeight="1" x14ac:dyDescent="0.3">
      <c r="A1204" s="680">
        <v>10</v>
      </c>
      <c r="B1204" s="671" t="s">
        <v>551</v>
      </c>
      <c r="C1204" s="671">
        <v>89301107</v>
      </c>
      <c r="D1204" s="703" t="s">
        <v>4590</v>
      </c>
      <c r="E1204" s="704" t="s">
        <v>2589</v>
      </c>
      <c r="F1204" s="671" t="s">
        <v>2515</v>
      </c>
      <c r="G1204" s="671" t="s">
        <v>3191</v>
      </c>
      <c r="H1204" s="671" t="s">
        <v>550</v>
      </c>
      <c r="I1204" s="671" t="s">
        <v>4023</v>
      </c>
      <c r="J1204" s="671" t="s">
        <v>3431</v>
      </c>
      <c r="K1204" s="671" t="s">
        <v>4024</v>
      </c>
      <c r="L1204" s="705">
        <v>229.57</v>
      </c>
      <c r="M1204" s="705">
        <v>229.57</v>
      </c>
      <c r="N1204" s="671">
        <v>1</v>
      </c>
      <c r="O1204" s="706">
        <v>0.5</v>
      </c>
      <c r="P1204" s="705"/>
      <c r="Q1204" s="682">
        <v>0</v>
      </c>
      <c r="R1204" s="671"/>
      <c r="S1204" s="682">
        <v>0</v>
      </c>
      <c r="T1204" s="706"/>
      <c r="U1204" s="242">
        <v>0</v>
      </c>
    </row>
    <row r="1205" spans="1:21" ht="14.4" customHeight="1" x14ac:dyDescent="0.3">
      <c r="A1205" s="680">
        <v>10</v>
      </c>
      <c r="B1205" s="671" t="s">
        <v>551</v>
      </c>
      <c r="C1205" s="671">
        <v>89301107</v>
      </c>
      <c r="D1205" s="703" t="s">
        <v>4590</v>
      </c>
      <c r="E1205" s="704" t="s">
        <v>2589</v>
      </c>
      <c r="F1205" s="671" t="s">
        <v>2515</v>
      </c>
      <c r="G1205" s="671" t="s">
        <v>3191</v>
      </c>
      <c r="H1205" s="671" t="s">
        <v>550</v>
      </c>
      <c r="I1205" s="671" t="s">
        <v>3541</v>
      </c>
      <c r="J1205" s="671" t="s">
        <v>3431</v>
      </c>
      <c r="K1205" s="671" t="s">
        <v>1964</v>
      </c>
      <c r="L1205" s="705">
        <v>413.22</v>
      </c>
      <c r="M1205" s="705">
        <v>2892.5400000000009</v>
      </c>
      <c r="N1205" s="671">
        <v>7</v>
      </c>
      <c r="O1205" s="706">
        <v>5</v>
      </c>
      <c r="P1205" s="705"/>
      <c r="Q1205" s="682">
        <v>0</v>
      </c>
      <c r="R1205" s="671"/>
      <c r="S1205" s="682">
        <v>0</v>
      </c>
      <c r="T1205" s="706"/>
      <c r="U1205" s="242">
        <v>0</v>
      </c>
    </row>
    <row r="1206" spans="1:21" ht="14.4" customHeight="1" x14ac:dyDescent="0.3">
      <c r="A1206" s="680">
        <v>10</v>
      </c>
      <c r="B1206" s="671" t="s">
        <v>551</v>
      </c>
      <c r="C1206" s="671">
        <v>89301107</v>
      </c>
      <c r="D1206" s="703" t="s">
        <v>4590</v>
      </c>
      <c r="E1206" s="704" t="s">
        <v>2589</v>
      </c>
      <c r="F1206" s="671" t="s">
        <v>2515</v>
      </c>
      <c r="G1206" s="671" t="s">
        <v>3191</v>
      </c>
      <c r="H1206" s="671" t="s">
        <v>550</v>
      </c>
      <c r="I1206" s="671" t="s">
        <v>3908</v>
      </c>
      <c r="J1206" s="671" t="s">
        <v>3431</v>
      </c>
      <c r="K1206" s="671" t="s">
        <v>3909</v>
      </c>
      <c r="L1206" s="705">
        <v>413.22</v>
      </c>
      <c r="M1206" s="705">
        <v>413.22</v>
      </c>
      <c r="N1206" s="671">
        <v>1</v>
      </c>
      <c r="O1206" s="706">
        <v>1</v>
      </c>
      <c r="P1206" s="705"/>
      <c r="Q1206" s="682">
        <v>0</v>
      </c>
      <c r="R1206" s="671"/>
      <c r="S1206" s="682">
        <v>0</v>
      </c>
      <c r="T1206" s="706"/>
      <c r="U1206" s="242">
        <v>0</v>
      </c>
    </row>
    <row r="1207" spans="1:21" ht="14.4" customHeight="1" x14ac:dyDescent="0.3">
      <c r="A1207" s="680">
        <v>10</v>
      </c>
      <c r="B1207" s="671" t="s">
        <v>551</v>
      </c>
      <c r="C1207" s="671">
        <v>89301107</v>
      </c>
      <c r="D1207" s="703" t="s">
        <v>4590</v>
      </c>
      <c r="E1207" s="704" t="s">
        <v>2589</v>
      </c>
      <c r="F1207" s="671" t="s">
        <v>2515</v>
      </c>
      <c r="G1207" s="671" t="s">
        <v>3191</v>
      </c>
      <c r="H1207" s="671" t="s">
        <v>550</v>
      </c>
      <c r="I1207" s="671" t="s">
        <v>3496</v>
      </c>
      <c r="J1207" s="671" t="s">
        <v>3356</v>
      </c>
      <c r="K1207" s="671" t="s">
        <v>3497</v>
      </c>
      <c r="L1207" s="705">
        <v>206.61</v>
      </c>
      <c r="M1207" s="705">
        <v>206.61</v>
      </c>
      <c r="N1207" s="671">
        <v>1</v>
      </c>
      <c r="O1207" s="706">
        <v>0.5</v>
      </c>
      <c r="P1207" s="705">
        <v>206.61</v>
      </c>
      <c r="Q1207" s="682">
        <v>1</v>
      </c>
      <c r="R1207" s="671">
        <v>1</v>
      </c>
      <c r="S1207" s="682">
        <v>1</v>
      </c>
      <c r="T1207" s="706">
        <v>0.5</v>
      </c>
      <c r="U1207" s="242">
        <v>1</v>
      </c>
    </row>
    <row r="1208" spans="1:21" ht="14.4" customHeight="1" x14ac:dyDescent="0.3">
      <c r="A1208" s="680">
        <v>10</v>
      </c>
      <c r="B1208" s="671" t="s">
        <v>551</v>
      </c>
      <c r="C1208" s="671">
        <v>89301107</v>
      </c>
      <c r="D1208" s="703" t="s">
        <v>4590</v>
      </c>
      <c r="E1208" s="704" t="s">
        <v>2589</v>
      </c>
      <c r="F1208" s="671" t="s">
        <v>2515</v>
      </c>
      <c r="G1208" s="671" t="s">
        <v>3191</v>
      </c>
      <c r="H1208" s="671" t="s">
        <v>550</v>
      </c>
      <c r="I1208" s="671" t="s">
        <v>3358</v>
      </c>
      <c r="J1208" s="671" t="s">
        <v>3356</v>
      </c>
      <c r="K1208" s="671" t="s">
        <v>3359</v>
      </c>
      <c r="L1208" s="705">
        <v>309.91000000000003</v>
      </c>
      <c r="M1208" s="705">
        <v>8057.66</v>
      </c>
      <c r="N1208" s="671">
        <v>26</v>
      </c>
      <c r="O1208" s="706">
        <v>16.5</v>
      </c>
      <c r="P1208" s="705">
        <v>3718.9199999999996</v>
      </c>
      <c r="Q1208" s="682">
        <v>0.46153846153846151</v>
      </c>
      <c r="R1208" s="671">
        <v>12</v>
      </c>
      <c r="S1208" s="682">
        <v>0.46153846153846156</v>
      </c>
      <c r="T1208" s="706">
        <v>6.5</v>
      </c>
      <c r="U1208" s="242">
        <v>0.39393939393939392</v>
      </c>
    </row>
    <row r="1209" spans="1:21" ht="14.4" customHeight="1" x14ac:dyDescent="0.3">
      <c r="A1209" s="680">
        <v>10</v>
      </c>
      <c r="B1209" s="671" t="s">
        <v>551</v>
      </c>
      <c r="C1209" s="671">
        <v>89301107</v>
      </c>
      <c r="D1209" s="703" t="s">
        <v>4590</v>
      </c>
      <c r="E1209" s="704" t="s">
        <v>2589</v>
      </c>
      <c r="F1209" s="671" t="s">
        <v>2515</v>
      </c>
      <c r="G1209" s="671" t="s">
        <v>3191</v>
      </c>
      <c r="H1209" s="671" t="s">
        <v>550</v>
      </c>
      <c r="I1209" s="671" t="s">
        <v>1108</v>
      </c>
      <c r="J1209" s="671" t="s">
        <v>1109</v>
      </c>
      <c r="K1209" s="671" t="s">
        <v>3360</v>
      </c>
      <c r="L1209" s="705">
        <v>55.1</v>
      </c>
      <c r="M1209" s="705">
        <v>165.3</v>
      </c>
      <c r="N1209" s="671">
        <v>3</v>
      </c>
      <c r="O1209" s="706">
        <v>1.5</v>
      </c>
      <c r="P1209" s="705">
        <v>55.1</v>
      </c>
      <c r="Q1209" s="682">
        <v>0.33333333333333331</v>
      </c>
      <c r="R1209" s="671">
        <v>1</v>
      </c>
      <c r="S1209" s="682">
        <v>0.33333333333333331</v>
      </c>
      <c r="T1209" s="706">
        <v>0.5</v>
      </c>
      <c r="U1209" s="242">
        <v>0.33333333333333331</v>
      </c>
    </row>
    <row r="1210" spans="1:21" ht="14.4" customHeight="1" x14ac:dyDescent="0.3">
      <c r="A1210" s="680">
        <v>10</v>
      </c>
      <c r="B1210" s="671" t="s">
        <v>551</v>
      </c>
      <c r="C1210" s="671">
        <v>89301107</v>
      </c>
      <c r="D1210" s="703" t="s">
        <v>4590</v>
      </c>
      <c r="E1210" s="704" t="s">
        <v>2589</v>
      </c>
      <c r="F1210" s="671" t="s">
        <v>2515</v>
      </c>
      <c r="G1210" s="671" t="s">
        <v>4074</v>
      </c>
      <c r="H1210" s="671" t="s">
        <v>550</v>
      </c>
      <c r="I1210" s="671" t="s">
        <v>4075</v>
      </c>
      <c r="J1210" s="671" t="s">
        <v>4076</v>
      </c>
      <c r="K1210" s="671" t="s">
        <v>4077</v>
      </c>
      <c r="L1210" s="705">
        <v>998.57</v>
      </c>
      <c r="M1210" s="705">
        <v>998.57</v>
      </c>
      <c r="N1210" s="671">
        <v>1</v>
      </c>
      <c r="O1210" s="706">
        <v>0.5</v>
      </c>
      <c r="P1210" s="705">
        <v>998.57</v>
      </c>
      <c r="Q1210" s="682">
        <v>1</v>
      </c>
      <c r="R1210" s="671">
        <v>1</v>
      </c>
      <c r="S1210" s="682">
        <v>1</v>
      </c>
      <c r="T1210" s="706">
        <v>0.5</v>
      </c>
      <c r="U1210" s="242">
        <v>1</v>
      </c>
    </row>
    <row r="1211" spans="1:21" ht="14.4" customHeight="1" x14ac:dyDescent="0.3">
      <c r="A1211" s="680">
        <v>10</v>
      </c>
      <c r="B1211" s="671" t="s">
        <v>551</v>
      </c>
      <c r="C1211" s="671">
        <v>89301107</v>
      </c>
      <c r="D1211" s="703" t="s">
        <v>4590</v>
      </c>
      <c r="E1211" s="704" t="s">
        <v>2589</v>
      </c>
      <c r="F1211" s="671" t="s">
        <v>2515</v>
      </c>
      <c r="G1211" s="671" t="s">
        <v>4074</v>
      </c>
      <c r="H1211" s="671" t="s">
        <v>550</v>
      </c>
      <c r="I1211" s="671" t="s">
        <v>4078</v>
      </c>
      <c r="J1211" s="671" t="s">
        <v>4079</v>
      </c>
      <c r="K1211" s="671" t="s">
        <v>4080</v>
      </c>
      <c r="L1211" s="705">
        <v>1029.05</v>
      </c>
      <c r="M1211" s="705">
        <v>1029.05</v>
      </c>
      <c r="N1211" s="671">
        <v>1</v>
      </c>
      <c r="O1211" s="706">
        <v>0.5</v>
      </c>
      <c r="P1211" s="705">
        <v>1029.05</v>
      </c>
      <c r="Q1211" s="682">
        <v>1</v>
      </c>
      <c r="R1211" s="671">
        <v>1</v>
      </c>
      <c r="S1211" s="682">
        <v>1</v>
      </c>
      <c r="T1211" s="706">
        <v>0.5</v>
      </c>
      <c r="U1211" s="242">
        <v>1</v>
      </c>
    </row>
    <row r="1212" spans="1:21" ht="14.4" customHeight="1" x14ac:dyDescent="0.3">
      <c r="A1212" s="680">
        <v>10</v>
      </c>
      <c r="B1212" s="671" t="s">
        <v>551</v>
      </c>
      <c r="C1212" s="671">
        <v>89301107</v>
      </c>
      <c r="D1212" s="703" t="s">
        <v>4590</v>
      </c>
      <c r="E1212" s="704" t="s">
        <v>2589</v>
      </c>
      <c r="F1212" s="671" t="s">
        <v>2515</v>
      </c>
      <c r="G1212" s="671" t="s">
        <v>4074</v>
      </c>
      <c r="H1212" s="671" t="s">
        <v>550</v>
      </c>
      <c r="I1212" s="671" t="s">
        <v>4105</v>
      </c>
      <c r="J1212" s="671" t="s">
        <v>4076</v>
      </c>
      <c r="K1212" s="671" t="s">
        <v>4106</v>
      </c>
      <c r="L1212" s="705">
        <v>1997.15</v>
      </c>
      <c r="M1212" s="705">
        <v>1997.15</v>
      </c>
      <c r="N1212" s="671">
        <v>1</v>
      </c>
      <c r="O1212" s="706">
        <v>0.5</v>
      </c>
      <c r="P1212" s="705">
        <v>1997.15</v>
      </c>
      <c r="Q1212" s="682">
        <v>1</v>
      </c>
      <c r="R1212" s="671">
        <v>1</v>
      </c>
      <c r="S1212" s="682">
        <v>1</v>
      </c>
      <c r="T1212" s="706">
        <v>0.5</v>
      </c>
      <c r="U1212" s="242">
        <v>1</v>
      </c>
    </row>
    <row r="1213" spans="1:21" ht="14.4" customHeight="1" x14ac:dyDescent="0.3">
      <c r="A1213" s="680">
        <v>10</v>
      </c>
      <c r="B1213" s="671" t="s">
        <v>551</v>
      </c>
      <c r="C1213" s="671">
        <v>89301107</v>
      </c>
      <c r="D1213" s="703" t="s">
        <v>4590</v>
      </c>
      <c r="E1213" s="704" t="s">
        <v>2589</v>
      </c>
      <c r="F1213" s="671" t="s">
        <v>2515</v>
      </c>
      <c r="G1213" s="671" t="s">
        <v>3913</v>
      </c>
      <c r="H1213" s="671" t="s">
        <v>550</v>
      </c>
      <c r="I1213" s="671" t="s">
        <v>4029</v>
      </c>
      <c r="J1213" s="671" t="s">
        <v>4030</v>
      </c>
      <c r="K1213" s="671" t="s">
        <v>4031</v>
      </c>
      <c r="L1213" s="705">
        <v>137.74</v>
      </c>
      <c r="M1213" s="705">
        <v>413.22</v>
      </c>
      <c r="N1213" s="671">
        <v>3</v>
      </c>
      <c r="O1213" s="706">
        <v>1.5</v>
      </c>
      <c r="P1213" s="705"/>
      <c r="Q1213" s="682">
        <v>0</v>
      </c>
      <c r="R1213" s="671"/>
      <c r="S1213" s="682">
        <v>0</v>
      </c>
      <c r="T1213" s="706"/>
      <c r="U1213" s="242">
        <v>0</v>
      </c>
    </row>
    <row r="1214" spans="1:21" ht="14.4" customHeight="1" x14ac:dyDescent="0.3">
      <c r="A1214" s="680">
        <v>10</v>
      </c>
      <c r="B1214" s="671" t="s">
        <v>551</v>
      </c>
      <c r="C1214" s="671">
        <v>89301107</v>
      </c>
      <c r="D1214" s="703" t="s">
        <v>4590</v>
      </c>
      <c r="E1214" s="704" t="s">
        <v>2589</v>
      </c>
      <c r="F1214" s="671" t="s">
        <v>2515</v>
      </c>
      <c r="G1214" s="671" t="s">
        <v>3913</v>
      </c>
      <c r="H1214" s="671" t="s">
        <v>550</v>
      </c>
      <c r="I1214" s="671" t="s">
        <v>4107</v>
      </c>
      <c r="J1214" s="671" t="s">
        <v>3915</v>
      </c>
      <c r="K1214" s="671" t="s">
        <v>4108</v>
      </c>
      <c r="L1214" s="705">
        <v>275.48</v>
      </c>
      <c r="M1214" s="705">
        <v>550.96</v>
      </c>
      <c r="N1214" s="671">
        <v>2</v>
      </c>
      <c r="O1214" s="706">
        <v>1.5</v>
      </c>
      <c r="P1214" s="705">
        <v>275.48</v>
      </c>
      <c r="Q1214" s="682">
        <v>0.5</v>
      </c>
      <c r="R1214" s="671">
        <v>1</v>
      </c>
      <c r="S1214" s="682">
        <v>0.5</v>
      </c>
      <c r="T1214" s="706">
        <v>1</v>
      </c>
      <c r="U1214" s="242">
        <v>0.66666666666666663</v>
      </c>
    </row>
    <row r="1215" spans="1:21" ht="14.4" customHeight="1" x14ac:dyDescent="0.3">
      <c r="A1215" s="680">
        <v>10</v>
      </c>
      <c r="B1215" s="671" t="s">
        <v>551</v>
      </c>
      <c r="C1215" s="671">
        <v>89301107</v>
      </c>
      <c r="D1215" s="703" t="s">
        <v>4590</v>
      </c>
      <c r="E1215" s="704" t="s">
        <v>2589</v>
      </c>
      <c r="F1215" s="671" t="s">
        <v>2515</v>
      </c>
      <c r="G1215" s="671" t="s">
        <v>2936</v>
      </c>
      <c r="H1215" s="671" t="s">
        <v>817</v>
      </c>
      <c r="I1215" s="671" t="s">
        <v>2937</v>
      </c>
      <c r="J1215" s="671" t="s">
        <v>2938</v>
      </c>
      <c r="K1215" s="671" t="s">
        <v>2939</v>
      </c>
      <c r="L1215" s="705">
        <v>243.83</v>
      </c>
      <c r="M1215" s="705">
        <v>731.49</v>
      </c>
      <c r="N1215" s="671">
        <v>3</v>
      </c>
      <c r="O1215" s="706">
        <v>0.5</v>
      </c>
      <c r="P1215" s="705"/>
      <c r="Q1215" s="682">
        <v>0</v>
      </c>
      <c r="R1215" s="671"/>
      <c r="S1215" s="682">
        <v>0</v>
      </c>
      <c r="T1215" s="706"/>
      <c r="U1215" s="242">
        <v>0</v>
      </c>
    </row>
    <row r="1216" spans="1:21" ht="14.4" customHeight="1" x14ac:dyDescent="0.3">
      <c r="A1216" s="680">
        <v>10</v>
      </c>
      <c r="B1216" s="671" t="s">
        <v>551</v>
      </c>
      <c r="C1216" s="671">
        <v>89301107</v>
      </c>
      <c r="D1216" s="703" t="s">
        <v>4590</v>
      </c>
      <c r="E1216" s="704" t="s">
        <v>2589</v>
      </c>
      <c r="F1216" s="671" t="s">
        <v>2515</v>
      </c>
      <c r="G1216" s="671" t="s">
        <v>2936</v>
      </c>
      <c r="H1216" s="671" t="s">
        <v>817</v>
      </c>
      <c r="I1216" s="671" t="s">
        <v>3917</v>
      </c>
      <c r="J1216" s="671" t="s">
        <v>2938</v>
      </c>
      <c r="K1216" s="671" t="s">
        <v>3918</v>
      </c>
      <c r="L1216" s="705">
        <v>0</v>
      </c>
      <c r="M1216" s="705">
        <v>0</v>
      </c>
      <c r="N1216" s="671">
        <v>1</v>
      </c>
      <c r="O1216" s="706">
        <v>0.5</v>
      </c>
      <c r="P1216" s="705">
        <v>0</v>
      </c>
      <c r="Q1216" s="682"/>
      <c r="R1216" s="671">
        <v>1</v>
      </c>
      <c r="S1216" s="682">
        <v>1</v>
      </c>
      <c r="T1216" s="706">
        <v>0.5</v>
      </c>
      <c r="U1216" s="242">
        <v>1</v>
      </c>
    </row>
    <row r="1217" spans="1:21" ht="14.4" customHeight="1" x14ac:dyDescent="0.3">
      <c r="A1217" s="680">
        <v>10</v>
      </c>
      <c r="B1217" s="671" t="s">
        <v>551</v>
      </c>
      <c r="C1217" s="671">
        <v>89301107</v>
      </c>
      <c r="D1217" s="703" t="s">
        <v>4590</v>
      </c>
      <c r="E1217" s="704" t="s">
        <v>2589</v>
      </c>
      <c r="F1217" s="671" t="s">
        <v>2515</v>
      </c>
      <c r="G1217" s="671" t="s">
        <v>2936</v>
      </c>
      <c r="H1217" s="671" t="s">
        <v>817</v>
      </c>
      <c r="I1217" s="671" t="s">
        <v>3919</v>
      </c>
      <c r="J1217" s="671" t="s">
        <v>3920</v>
      </c>
      <c r="K1217" s="671" t="s">
        <v>3921</v>
      </c>
      <c r="L1217" s="705">
        <v>214.03</v>
      </c>
      <c r="M1217" s="705">
        <v>9631.35</v>
      </c>
      <c r="N1217" s="671">
        <v>45</v>
      </c>
      <c r="O1217" s="706">
        <v>11.5</v>
      </c>
      <c r="P1217" s="705">
        <v>1712.24</v>
      </c>
      <c r="Q1217" s="682">
        <v>0.17777777777777778</v>
      </c>
      <c r="R1217" s="671">
        <v>8</v>
      </c>
      <c r="S1217" s="682">
        <v>0.17777777777777778</v>
      </c>
      <c r="T1217" s="706">
        <v>2</v>
      </c>
      <c r="U1217" s="242">
        <v>0.17391304347826086</v>
      </c>
    </row>
    <row r="1218" spans="1:21" ht="14.4" customHeight="1" x14ac:dyDescent="0.3">
      <c r="A1218" s="680">
        <v>10</v>
      </c>
      <c r="B1218" s="671" t="s">
        <v>551</v>
      </c>
      <c r="C1218" s="671">
        <v>89301107</v>
      </c>
      <c r="D1218" s="703" t="s">
        <v>4590</v>
      </c>
      <c r="E1218" s="704" t="s">
        <v>2589</v>
      </c>
      <c r="F1218" s="671" t="s">
        <v>2515</v>
      </c>
      <c r="G1218" s="671" t="s">
        <v>2936</v>
      </c>
      <c r="H1218" s="671" t="s">
        <v>817</v>
      </c>
      <c r="I1218" s="671" t="s">
        <v>839</v>
      </c>
      <c r="J1218" s="671" t="s">
        <v>840</v>
      </c>
      <c r="K1218" s="671" t="s">
        <v>2432</v>
      </c>
      <c r="L1218" s="705">
        <v>333.26</v>
      </c>
      <c r="M1218" s="705">
        <v>6331.94</v>
      </c>
      <c r="N1218" s="671">
        <v>19</v>
      </c>
      <c r="O1218" s="706">
        <v>8</v>
      </c>
      <c r="P1218" s="705">
        <v>4665.6399999999994</v>
      </c>
      <c r="Q1218" s="682">
        <v>0.73684210526315785</v>
      </c>
      <c r="R1218" s="671">
        <v>14</v>
      </c>
      <c r="S1218" s="682">
        <v>0.73684210526315785</v>
      </c>
      <c r="T1218" s="706">
        <v>6</v>
      </c>
      <c r="U1218" s="242">
        <v>0.75</v>
      </c>
    </row>
    <row r="1219" spans="1:21" ht="14.4" customHeight="1" x14ac:dyDescent="0.3">
      <c r="A1219" s="680">
        <v>10</v>
      </c>
      <c r="B1219" s="671" t="s">
        <v>551</v>
      </c>
      <c r="C1219" s="671">
        <v>89301107</v>
      </c>
      <c r="D1219" s="703" t="s">
        <v>4590</v>
      </c>
      <c r="E1219" s="704" t="s">
        <v>2589</v>
      </c>
      <c r="F1219" s="671" t="s">
        <v>2515</v>
      </c>
      <c r="G1219" s="671" t="s">
        <v>2940</v>
      </c>
      <c r="H1219" s="671" t="s">
        <v>550</v>
      </c>
      <c r="I1219" s="671" t="s">
        <v>741</v>
      </c>
      <c r="J1219" s="671" t="s">
        <v>2942</v>
      </c>
      <c r="K1219" s="671" t="s">
        <v>3501</v>
      </c>
      <c r="L1219" s="705">
        <v>184.8</v>
      </c>
      <c r="M1219" s="705">
        <v>2772.0000000000005</v>
      </c>
      <c r="N1219" s="671">
        <v>15</v>
      </c>
      <c r="O1219" s="706">
        <v>5</v>
      </c>
      <c r="P1219" s="705">
        <v>1108.8000000000002</v>
      </c>
      <c r="Q1219" s="682">
        <v>0.4</v>
      </c>
      <c r="R1219" s="671">
        <v>6</v>
      </c>
      <c r="S1219" s="682">
        <v>0.4</v>
      </c>
      <c r="T1219" s="706">
        <v>2.5</v>
      </c>
      <c r="U1219" s="242">
        <v>0.5</v>
      </c>
    </row>
    <row r="1220" spans="1:21" ht="14.4" customHeight="1" x14ac:dyDescent="0.3">
      <c r="A1220" s="680">
        <v>10</v>
      </c>
      <c r="B1220" s="671" t="s">
        <v>551</v>
      </c>
      <c r="C1220" s="671">
        <v>89301107</v>
      </c>
      <c r="D1220" s="703" t="s">
        <v>4590</v>
      </c>
      <c r="E1220" s="704" t="s">
        <v>2589</v>
      </c>
      <c r="F1220" s="671" t="s">
        <v>2515</v>
      </c>
      <c r="G1220" s="671" t="s">
        <v>2603</v>
      </c>
      <c r="H1220" s="671" t="s">
        <v>550</v>
      </c>
      <c r="I1220" s="671" t="s">
        <v>4109</v>
      </c>
      <c r="J1220" s="671" t="s">
        <v>4110</v>
      </c>
      <c r="K1220" s="671" t="s">
        <v>1730</v>
      </c>
      <c r="L1220" s="705">
        <v>86.16</v>
      </c>
      <c r="M1220" s="705">
        <v>86.16</v>
      </c>
      <c r="N1220" s="671">
        <v>1</v>
      </c>
      <c r="O1220" s="706">
        <v>1</v>
      </c>
      <c r="P1220" s="705"/>
      <c r="Q1220" s="682">
        <v>0</v>
      </c>
      <c r="R1220" s="671"/>
      <c r="S1220" s="682">
        <v>0</v>
      </c>
      <c r="T1220" s="706"/>
      <c r="U1220" s="242">
        <v>0</v>
      </c>
    </row>
    <row r="1221" spans="1:21" ht="14.4" customHeight="1" x14ac:dyDescent="0.3">
      <c r="A1221" s="680">
        <v>10</v>
      </c>
      <c r="B1221" s="671" t="s">
        <v>551</v>
      </c>
      <c r="C1221" s="671">
        <v>89301107</v>
      </c>
      <c r="D1221" s="703" t="s">
        <v>4590</v>
      </c>
      <c r="E1221" s="704" t="s">
        <v>2589</v>
      </c>
      <c r="F1221" s="671" t="s">
        <v>2515</v>
      </c>
      <c r="G1221" s="671" t="s">
        <v>3288</v>
      </c>
      <c r="H1221" s="671" t="s">
        <v>550</v>
      </c>
      <c r="I1221" s="671" t="s">
        <v>3937</v>
      </c>
      <c r="J1221" s="671" t="s">
        <v>3933</v>
      </c>
      <c r="K1221" s="671" t="s">
        <v>3938</v>
      </c>
      <c r="L1221" s="705">
        <v>264.92</v>
      </c>
      <c r="M1221" s="705">
        <v>529.84</v>
      </c>
      <c r="N1221" s="671">
        <v>2</v>
      </c>
      <c r="O1221" s="706">
        <v>0.5</v>
      </c>
      <c r="P1221" s="705"/>
      <c r="Q1221" s="682">
        <v>0</v>
      </c>
      <c r="R1221" s="671"/>
      <c r="S1221" s="682">
        <v>0</v>
      </c>
      <c r="T1221" s="706"/>
      <c r="U1221" s="242">
        <v>0</v>
      </c>
    </row>
    <row r="1222" spans="1:21" ht="14.4" customHeight="1" x14ac:dyDescent="0.3">
      <c r="A1222" s="680">
        <v>10</v>
      </c>
      <c r="B1222" s="671" t="s">
        <v>551</v>
      </c>
      <c r="C1222" s="671">
        <v>89301107</v>
      </c>
      <c r="D1222" s="703" t="s">
        <v>4590</v>
      </c>
      <c r="E1222" s="704" t="s">
        <v>2589</v>
      </c>
      <c r="F1222" s="671" t="s">
        <v>2515</v>
      </c>
      <c r="G1222" s="671" t="s">
        <v>3364</v>
      </c>
      <c r="H1222" s="671" t="s">
        <v>550</v>
      </c>
      <c r="I1222" s="671" t="s">
        <v>4111</v>
      </c>
      <c r="J1222" s="671" t="s">
        <v>3940</v>
      </c>
      <c r="K1222" s="671" t="s">
        <v>4112</v>
      </c>
      <c r="L1222" s="705">
        <v>0</v>
      </c>
      <c r="M1222" s="705">
        <v>0</v>
      </c>
      <c r="N1222" s="671">
        <v>1</v>
      </c>
      <c r="O1222" s="706">
        <v>0.5</v>
      </c>
      <c r="P1222" s="705">
        <v>0</v>
      </c>
      <c r="Q1222" s="682"/>
      <c r="R1222" s="671">
        <v>1</v>
      </c>
      <c r="S1222" s="682">
        <v>1</v>
      </c>
      <c r="T1222" s="706">
        <v>0.5</v>
      </c>
      <c r="U1222" s="242">
        <v>1</v>
      </c>
    </row>
    <row r="1223" spans="1:21" ht="14.4" customHeight="1" x14ac:dyDescent="0.3">
      <c r="A1223" s="680">
        <v>10</v>
      </c>
      <c r="B1223" s="671" t="s">
        <v>551</v>
      </c>
      <c r="C1223" s="671">
        <v>89301107</v>
      </c>
      <c r="D1223" s="703" t="s">
        <v>4590</v>
      </c>
      <c r="E1223" s="704" t="s">
        <v>2589</v>
      </c>
      <c r="F1223" s="671" t="s">
        <v>2515</v>
      </c>
      <c r="G1223" s="671" t="s">
        <v>2947</v>
      </c>
      <c r="H1223" s="671" t="s">
        <v>817</v>
      </c>
      <c r="I1223" s="671" t="s">
        <v>1526</v>
      </c>
      <c r="J1223" s="671" t="s">
        <v>2459</v>
      </c>
      <c r="K1223" s="671" t="s">
        <v>1360</v>
      </c>
      <c r="L1223" s="705">
        <v>137.66</v>
      </c>
      <c r="M1223" s="705">
        <v>137.66</v>
      </c>
      <c r="N1223" s="671">
        <v>1</v>
      </c>
      <c r="O1223" s="706">
        <v>0.5</v>
      </c>
      <c r="P1223" s="705"/>
      <c r="Q1223" s="682">
        <v>0</v>
      </c>
      <c r="R1223" s="671"/>
      <c r="S1223" s="682">
        <v>0</v>
      </c>
      <c r="T1223" s="706"/>
      <c r="U1223" s="242">
        <v>0</v>
      </c>
    </row>
    <row r="1224" spans="1:21" ht="14.4" customHeight="1" x14ac:dyDescent="0.3">
      <c r="A1224" s="680">
        <v>10</v>
      </c>
      <c r="B1224" s="671" t="s">
        <v>551</v>
      </c>
      <c r="C1224" s="671">
        <v>89301107</v>
      </c>
      <c r="D1224" s="703" t="s">
        <v>4590</v>
      </c>
      <c r="E1224" s="704" t="s">
        <v>2589</v>
      </c>
      <c r="F1224" s="671" t="s">
        <v>2515</v>
      </c>
      <c r="G1224" s="671" t="s">
        <v>3506</v>
      </c>
      <c r="H1224" s="671" t="s">
        <v>550</v>
      </c>
      <c r="I1224" s="671" t="s">
        <v>4043</v>
      </c>
      <c r="J1224" s="671" t="s">
        <v>3508</v>
      </c>
      <c r="K1224" s="671" t="s">
        <v>4044</v>
      </c>
      <c r="L1224" s="705">
        <v>101.84</v>
      </c>
      <c r="M1224" s="705">
        <v>101.84</v>
      </c>
      <c r="N1224" s="671">
        <v>1</v>
      </c>
      <c r="O1224" s="706">
        <v>0.5</v>
      </c>
      <c r="P1224" s="705"/>
      <c r="Q1224" s="682">
        <v>0</v>
      </c>
      <c r="R1224" s="671"/>
      <c r="S1224" s="682">
        <v>0</v>
      </c>
      <c r="T1224" s="706"/>
      <c r="U1224" s="242">
        <v>0</v>
      </c>
    </row>
    <row r="1225" spans="1:21" ht="14.4" customHeight="1" x14ac:dyDescent="0.3">
      <c r="A1225" s="680">
        <v>10</v>
      </c>
      <c r="B1225" s="671" t="s">
        <v>551</v>
      </c>
      <c r="C1225" s="671">
        <v>89301107</v>
      </c>
      <c r="D1225" s="703" t="s">
        <v>4590</v>
      </c>
      <c r="E1225" s="704" t="s">
        <v>2589</v>
      </c>
      <c r="F1225" s="671" t="s">
        <v>2515</v>
      </c>
      <c r="G1225" s="671" t="s">
        <v>3506</v>
      </c>
      <c r="H1225" s="671" t="s">
        <v>550</v>
      </c>
      <c r="I1225" s="671" t="s">
        <v>3507</v>
      </c>
      <c r="J1225" s="671" t="s">
        <v>3508</v>
      </c>
      <c r="K1225" s="671" t="s">
        <v>3509</v>
      </c>
      <c r="L1225" s="705">
        <v>203.67</v>
      </c>
      <c r="M1225" s="705">
        <v>1425.69</v>
      </c>
      <c r="N1225" s="671">
        <v>7</v>
      </c>
      <c r="O1225" s="706">
        <v>5</v>
      </c>
      <c r="P1225" s="705">
        <v>611.01</v>
      </c>
      <c r="Q1225" s="682">
        <v>0.42857142857142855</v>
      </c>
      <c r="R1225" s="671">
        <v>3</v>
      </c>
      <c r="S1225" s="682">
        <v>0.42857142857142855</v>
      </c>
      <c r="T1225" s="706">
        <v>2.5</v>
      </c>
      <c r="U1225" s="242">
        <v>0.5</v>
      </c>
    </row>
    <row r="1226" spans="1:21" ht="14.4" customHeight="1" x14ac:dyDescent="0.3">
      <c r="A1226" s="680">
        <v>10</v>
      </c>
      <c r="B1226" s="671" t="s">
        <v>551</v>
      </c>
      <c r="C1226" s="671">
        <v>89301107</v>
      </c>
      <c r="D1226" s="703" t="s">
        <v>4590</v>
      </c>
      <c r="E1226" s="704" t="s">
        <v>2589</v>
      </c>
      <c r="F1226" s="671" t="s">
        <v>2515</v>
      </c>
      <c r="G1226" s="671" t="s">
        <v>3506</v>
      </c>
      <c r="H1226" s="671" t="s">
        <v>550</v>
      </c>
      <c r="I1226" s="671" t="s">
        <v>3943</v>
      </c>
      <c r="J1226" s="671" t="s">
        <v>3944</v>
      </c>
      <c r="K1226" s="671" t="s">
        <v>3945</v>
      </c>
      <c r="L1226" s="705">
        <v>619.66999999999996</v>
      </c>
      <c r="M1226" s="705">
        <v>1239.3399999999999</v>
      </c>
      <c r="N1226" s="671">
        <v>2</v>
      </c>
      <c r="O1226" s="706">
        <v>0.5</v>
      </c>
      <c r="P1226" s="705"/>
      <c r="Q1226" s="682">
        <v>0</v>
      </c>
      <c r="R1226" s="671"/>
      <c r="S1226" s="682">
        <v>0</v>
      </c>
      <c r="T1226" s="706"/>
      <c r="U1226" s="242">
        <v>0</v>
      </c>
    </row>
    <row r="1227" spans="1:21" ht="14.4" customHeight="1" x14ac:dyDescent="0.3">
      <c r="A1227" s="680">
        <v>10</v>
      </c>
      <c r="B1227" s="671" t="s">
        <v>551</v>
      </c>
      <c r="C1227" s="671">
        <v>89301107</v>
      </c>
      <c r="D1227" s="703" t="s">
        <v>4590</v>
      </c>
      <c r="E1227" s="704" t="s">
        <v>2589</v>
      </c>
      <c r="F1227" s="671" t="s">
        <v>2515</v>
      </c>
      <c r="G1227" s="671" t="s">
        <v>3087</v>
      </c>
      <c r="H1227" s="671" t="s">
        <v>817</v>
      </c>
      <c r="I1227" s="671" t="s">
        <v>1962</v>
      </c>
      <c r="J1227" s="671" t="s">
        <v>1963</v>
      </c>
      <c r="K1227" s="671" t="s">
        <v>1964</v>
      </c>
      <c r="L1227" s="705">
        <v>413.22</v>
      </c>
      <c r="M1227" s="705">
        <v>8677.6200000000026</v>
      </c>
      <c r="N1227" s="671">
        <v>21</v>
      </c>
      <c r="O1227" s="706">
        <v>14</v>
      </c>
      <c r="P1227" s="705">
        <v>2066.1000000000004</v>
      </c>
      <c r="Q1227" s="682">
        <v>0.23809523809523805</v>
      </c>
      <c r="R1227" s="671">
        <v>5</v>
      </c>
      <c r="S1227" s="682">
        <v>0.23809523809523808</v>
      </c>
      <c r="T1227" s="706">
        <v>2.5</v>
      </c>
      <c r="U1227" s="242">
        <v>0.17857142857142858</v>
      </c>
    </row>
    <row r="1228" spans="1:21" ht="14.4" customHeight="1" x14ac:dyDescent="0.3">
      <c r="A1228" s="680">
        <v>10</v>
      </c>
      <c r="B1228" s="671" t="s">
        <v>551</v>
      </c>
      <c r="C1228" s="671">
        <v>89301107</v>
      </c>
      <c r="D1228" s="703" t="s">
        <v>4590</v>
      </c>
      <c r="E1228" s="704" t="s">
        <v>2589</v>
      </c>
      <c r="F1228" s="671" t="s">
        <v>2515</v>
      </c>
      <c r="G1228" s="671" t="s">
        <v>3087</v>
      </c>
      <c r="H1228" s="671" t="s">
        <v>817</v>
      </c>
      <c r="I1228" s="671" t="s">
        <v>4081</v>
      </c>
      <c r="J1228" s="671" t="s">
        <v>1963</v>
      </c>
      <c r="K1228" s="671" t="s">
        <v>1964</v>
      </c>
      <c r="L1228" s="705">
        <v>0</v>
      </c>
      <c r="M1228" s="705">
        <v>0</v>
      </c>
      <c r="N1228" s="671">
        <v>3</v>
      </c>
      <c r="O1228" s="706">
        <v>2.5</v>
      </c>
      <c r="P1228" s="705">
        <v>0</v>
      </c>
      <c r="Q1228" s="682"/>
      <c r="R1228" s="671">
        <v>1</v>
      </c>
      <c r="S1228" s="682">
        <v>0.33333333333333331</v>
      </c>
      <c r="T1228" s="706">
        <v>1</v>
      </c>
      <c r="U1228" s="242">
        <v>0.4</v>
      </c>
    </row>
    <row r="1229" spans="1:21" ht="14.4" customHeight="1" x14ac:dyDescent="0.3">
      <c r="A1229" s="680">
        <v>10</v>
      </c>
      <c r="B1229" s="671" t="s">
        <v>551</v>
      </c>
      <c r="C1229" s="671">
        <v>89301107</v>
      </c>
      <c r="D1229" s="703" t="s">
        <v>4590</v>
      </c>
      <c r="E1229" s="704" t="s">
        <v>2589</v>
      </c>
      <c r="F1229" s="671" t="s">
        <v>2515</v>
      </c>
      <c r="G1229" s="671" t="s">
        <v>3087</v>
      </c>
      <c r="H1229" s="671" t="s">
        <v>550</v>
      </c>
      <c r="I1229" s="671" t="s">
        <v>3949</v>
      </c>
      <c r="J1229" s="671" t="s">
        <v>3950</v>
      </c>
      <c r="K1229" s="671" t="s">
        <v>1964</v>
      </c>
      <c r="L1229" s="705">
        <v>413.22</v>
      </c>
      <c r="M1229" s="705">
        <v>7024.7400000000025</v>
      </c>
      <c r="N1229" s="671">
        <v>17</v>
      </c>
      <c r="O1229" s="706">
        <v>11.5</v>
      </c>
      <c r="P1229" s="705">
        <v>2479.3200000000006</v>
      </c>
      <c r="Q1229" s="682">
        <v>0.3529411764705882</v>
      </c>
      <c r="R1229" s="671">
        <v>6</v>
      </c>
      <c r="S1229" s="682">
        <v>0.35294117647058826</v>
      </c>
      <c r="T1229" s="706">
        <v>4.5</v>
      </c>
      <c r="U1229" s="242">
        <v>0.39130434782608697</v>
      </c>
    </row>
    <row r="1230" spans="1:21" ht="14.4" customHeight="1" x14ac:dyDescent="0.3">
      <c r="A1230" s="680">
        <v>10</v>
      </c>
      <c r="B1230" s="671" t="s">
        <v>551</v>
      </c>
      <c r="C1230" s="671">
        <v>89301107</v>
      </c>
      <c r="D1230" s="703" t="s">
        <v>4590</v>
      </c>
      <c r="E1230" s="704" t="s">
        <v>2589</v>
      </c>
      <c r="F1230" s="671" t="s">
        <v>2515</v>
      </c>
      <c r="G1230" s="671" t="s">
        <v>3952</v>
      </c>
      <c r="H1230" s="671" t="s">
        <v>550</v>
      </c>
      <c r="I1230" s="671" t="s">
        <v>4113</v>
      </c>
      <c r="J1230" s="671" t="s">
        <v>3954</v>
      </c>
      <c r="K1230" s="671" t="s">
        <v>4114</v>
      </c>
      <c r="L1230" s="705">
        <v>0</v>
      </c>
      <c r="M1230" s="705">
        <v>0</v>
      </c>
      <c r="N1230" s="671">
        <v>2</v>
      </c>
      <c r="O1230" s="706">
        <v>1.5</v>
      </c>
      <c r="P1230" s="705">
        <v>0</v>
      </c>
      <c r="Q1230" s="682"/>
      <c r="R1230" s="671">
        <v>1</v>
      </c>
      <c r="S1230" s="682">
        <v>0.5</v>
      </c>
      <c r="T1230" s="706">
        <v>1</v>
      </c>
      <c r="U1230" s="242">
        <v>0.66666666666666663</v>
      </c>
    </row>
    <row r="1231" spans="1:21" ht="14.4" customHeight="1" x14ac:dyDescent="0.3">
      <c r="A1231" s="680">
        <v>10</v>
      </c>
      <c r="B1231" s="671" t="s">
        <v>551</v>
      </c>
      <c r="C1231" s="671">
        <v>89301107</v>
      </c>
      <c r="D1231" s="703" t="s">
        <v>4590</v>
      </c>
      <c r="E1231" s="704" t="s">
        <v>2589</v>
      </c>
      <c r="F1231" s="671" t="s">
        <v>2515</v>
      </c>
      <c r="G1231" s="671" t="s">
        <v>3952</v>
      </c>
      <c r="H1231" s="671" t="s">
        <v>550</v>
      </c>
      <c r="I1231" s="671" t="s">
        <v>3953</v>
      </c>
      <c r="J1231" s="671" t="s">
        <v>3954</v>
      </c>
      <c r="K1231" s="671" t="s">
        <v>3955</v>
      </c>
      <c r="L1231" s="705">
        <v>0</v>
      </c>
      <c r="M1231" s="705">
        <v>0</v>
      </c>
      <c r="N1231" s="671">
        <v>8</v>
      </c>
      <c r="O1231" s="706">
        <v>6</v>
      </c>
      <c r="P1231" s="705">
        <v>0</v>
      </c>
      <c r="Q1231" s="682"/>
      <c r="R1231" s="671">
        <v>1</v>
      </c>
      <c r="S1231" s="682">
        <v>0.125</v>
      </c>
      <c r="T1231" s="706">
        <v>1</v>
      </c>
      <c r="U1231" s="242">
        <v>0.16666666666666666</v>
      </c>
    </row>
    <row r="1232" spans="1:21" ht="14.4" customHeight="1" x14ac:dyDescent="0.3">
      <c r="A1232" s="680">
        <v>10</v>
      </c>
      <c r="B1232" s="671" t="s">
        <v>551</v>
      </c>
      <c r="C1232" s="671">
        <v>89301107</v>
      </c>
      <c r="D1232" s="703" t="s">
        <v>4590</v>
      </c>
      <c r="E1232" s="704" t="s">
        <v>2589</v>
      </c>
      <c r="F1232" s="671" t="s">
        <v>2515</v>
      </c>
      <c r="G1232" s="671" t="s">
        <v>3960</v>
      </c>
      <c r="H1232" s="671" t="s">
        <v>550</v>
      </c>
      <c r="I1232" s="671" t="s">
        <v>4086</v>
      </c>
      <c r="J1232" s="671" t="s">
        <v>3962</v>
      </c>
      <c r="K1232" s="671" t="s">
        <v>4087</v>
      </c>
      <c r="L1232" s="705">
        <v>347.08</v>
      </c>
      <c r="M1232" s="705">
        <v>3123.72</v>
      </c>
      <c r="N1232" s="671">
        <v>9</v>
      </c>
      <c r="O1232" s="706">
        <v>4</v>
      </c>
      <c r="P1232" s="705">
        <v>694.16</v>
      </c>
      <c r="Q1232" s="682">
        <v>0.22222222222222224</v>
      </c>
      <c r="R1232" s="671">
        <v>2</v>
      </c>
      <c r="S1232" s="682">
        <v>0.22222222222222221</v>
      </c>
      <c r="T1232" s="706">
        <v>0.5</v>
      </c>
      <c r="U1232" s="242">
        <v>0.125</v>
      </c>
    </row>
    <row r="1233" spans="1:21" ht="14.4" customHeight="1" x14ac:dyDescent="0.3">
      <c r="A1233" s="680">
        <v>10</v>
      </c>
      <c r="B1233" s="671" t="s">
        <v>551</v>
      </c>
      <c r="C1233" s="671">
        <v>89301107</v>
      </c>
      <c r="D1233" s="703" t="s">
        <v>4590</v>
      </c>
      <c r="E1233" s="704" t="s">
        <v>2589</v>
      </c>
      <c r="F1233" s="671" t="s">
        <v>2515</v>
      </c>
      <c r="G1233" s="671" t="s">
        <v>3960</v>
      </c>
      <c r="H1233" s="671" t="s">
        <v>550</v>
      </c>
      <c r="I1233" s="671" t="s">
        <v>4088</v>
      </c>
      <c r="J1233" s="671" t="s">
        <v>3962</v>
      </c>
      <c r="K1233" s="671" t="s">
        <v>4087</v>
      </c>
      <c r="L1233" s="705">
        <v>347.08</v>
      </c>
      <c r="M1233" s="705">
        <v>6247.44</v>
      </c>
      <c r="N1233" s="671">
        <v>18</v>
      </c>
      <c r="O1233" s="706">
        <v>7.5</v>
      </c>
      <c r="P1233" s="705">
        <v>2429.56</v>
      </c>
      <c r="Q1233" s="682">
        <v>0.3888888888888889</v>
      </c>
      <c r="R1233" s="671">
        <v>7</v>
      </c>
      <c r="S1233" s="682">
        <v>0.3888888888888889</v>
      </c>
      <c r="T1233" s="706">
        <v>1.5</v>
      </c>
      <c r="U1233" s="242">
        <v>0.2</v>
      </c>
    </row>
    <row r="1234" spans="1:21" ht="14.4" customHeight="1" x14ac:dyDescent="0.3">
      <c r="A1234" s="680">
        <v>10</v>
      </c>
      <c r="B1234" s="671" t="s">
        <v>551</v>
      </c>
      <c r="C1234" s="671">
        <v>89301107</v>
      </c>
      <c r="D1234" s="703" t="s">
        <v>4590</v>
      </c>
      <c r="E1234" s="704" t="s">
        <v>2589</v>
      </c>
      <c r="F1234" s="671" t="s">
        <v>2515</v>
      </c>
      <c r="G1234" s="671" t="s">
        <v>3960</v>
      </c>
      <c r="H1234" s="671" t="s">
        <v>550</v>
      </c>
      <c r="I1234" s="671" t="s">
        <v>4115</v>
      </c>
      <c r="J1234" s="671" t="s">
        <v>3965</v>
      </c>
      <c r="K1234" s="671" t="s">
        <v>3966</v>
      </c>
      <c r="L1234" s="705">
        <v>469.61</v>
      </c>
      <c r="M1234" s="705">
        <v>1408.83</v>
      </c>
      <c r="N1234" s="671">
        <v>3</v>
      </c>
      <c r="O1234" s="706">
        <v>1.5</v>
      </c>
      <c r="P1234" s="705">
        <v>939.22</v>
      </c>
      <c r="Q1234" s="682">
        <v>0.66666666666666674</v>
      </c>
      <c r="R1234" s="671">
        <v>2</v>
      </c>
      <c r="S1234" s="682">
        <v>0.66666666666666663</v>
      </c>
      <c r="T1234" s="706">
        <v>1</v>
      </c>
      <c r="U1234" s="242">
        <v>0.66666666666666663</v>
      </c>
    </row>
    <row r="1235" spans="1:21" ht="14.4" customHeight="1" x14ac:dyDescent="0.3">
      <c r="A1235" s="680">
        <v>10</v>
      </c>
      <c r="B1235" s="671" t="s">
        <v>551</v>
      </c>
      <c r="C1235" s="671">
        <v>89301107</v>
      </c>
      <c r="D1235" s="703" t="s">
        <v>4590</v>
      </c>
      <c r="E1235" s="704" t="s">
        <v>2589</v>
      </c>
      <c r="F1235" s="671" t="s">
        <v>2515</v>
      </c>
      <c r="G1235" s="671" t="s">
        <v>3960</v>
      </c>
      <c r="H1235" s="671" t="s">
        <v>550</v>
      </c>
      <c r="I1235" s="671" t="s">
        <v>4116</v>
      </c>
      <c r="J1235" s="671" t="s">
        <v>4117</v>
      </c>
      <c r="K1235" s="671" t="s">
        <v>4118</v>
      </c>
      <c r="L1235" s="705">
        <v>627.53</v>
      </c>
      <c r="M1235" s="705">
        <v>627.53</v>
      </c>
      <c r="N1235" s="671">
        <v>1</v>
      </c>
      <c r="O1235" s="706">
        <v>0.5</v>
      </c>
      <c r="P1235" s="705"/>
      <c r="Q1235" s="682">
        <v>0</v>
      </c>
      <c r="R1235" s="671"/>
      <c r="S1235" s="682">
        <v>0</v>
      </c>
      <c r="T1235" s="706"/>
      <c r="U1235" s="242">
        <v>0</v>
      </c>
    </row>
    <row r="1236" spans="1:21" ht="14.4" customHeight="1" x14ac:dyDescent="0.3">
      <c r="A1236" s="680">
        <v>10</v>
      </c>
      <c r="B1236" s="671" t="s">
        <v>551</v>
      </c>
      <c r="C1236" s="671">
        <v>89301107</v>
      </c>
      <c r="D1236" s="703" t="s">
        <v>4590</v>
      </c>
      <c r="E1236" s="704" t="s">
        <v>2589</v>
      </c>
      <c r="F1236" s="671" t="s">
        <v>2515</v>
      </c>
      <c r="G1236" s="671" t="s">
        <v>3960</v>
      </c>
      <c r="H1236" s="671" t="s">
        <v>550</v>
      </c>
      <c r="I1236" s="671" t="s">
        <v>4119</v>
      </c>
      <c r="J1236" s="671" t="s">
        <v>3962</v>
      </c>
      <c r="K1236" s="671" t="s">
        <v>4087</v>
      </c>
      <c r="L1236" s="705">
        <v>347.08</v>
      </c>
      <c r="M1236" s="705">
        <v>2776.64</v>
      </c>
      <c r="N1236" s="671">
        <v>8</v>
      </c>
      <c r="O1236" s="706">
        <v>2</v>
      </c>
      <c r="P1236" s="705">
        <v>694.16</v>
      </c>
      <c r="Q1236" s="682">
        <v>0.25</v>
      </c>
      <c r="R1236" s="671">
        <v>2</v>
      </c>
      <c r="S1236" s="682">
        <v>0.25</v>
      </c>
      <c r="T1236" s="706">
        <v>0.5</v>
      </c>
      <c r="U1236" s="242">
        <v>0.25</v>
      </c>
    </row>
    <row r="1237" spans="1:21" ht="14.4" customHeight="1" x14ac:dyDescent="0.3">
      <c r="A1237" s="680">
        <v>10</v>
      </c>
      <c r="B1237" s="671" t="s">
        <v>551</v>
      </c>
      <c r="C1237" s="671">
        <v>89301107</v>
      </c>
      <c r="D1237" s="703" t="s">
        <v>4590</v>
      </c>
      <c r="E1237" s="704" t="s">
        <v>2589</v>
      </c>
      <c r="F1237" s="671" t="s">
        <v>2515</v>
      </c>
      <c r="G1237" s="671" t="s">
        <v>3960</v>
      </c>
      <c r="H1237" s="671" t="s">
        <v>550</v>
      </c>
      <c r="I1237" s="671" t="s">
        <v>3964</v>
      </c>
      <c r="J1237" s="671" t="s">
        <v>3965</v>
      </c>
      <c r="K1237" s="671" t="s">
        <v>3966</v>
      </c>
      <c r="L1237" s="705">
        <v>469.61</v>
      </c>
      <c r="M1237" s="705">
        <v>939.22</v>
      </c>
      <c r="N1237" s="671">
        <v>2</v>
      </c>
      <c r="O1237" s="706">
        <v>1</v>
      </c>
      <c r="P1237" s="705"/>
      <c r="Q1237" s="682">
        <v>0</v>
      </c>
      <c r="R1237" s="671"/>
      <c r="S1237" s="682">
        <v>0</v>
      </c>
      <c r="T1237" s="706"/>
      <c r="U1237" s="242">
        <v>0</v>
      </c>
    </row>
    <row r="1238" spans="1:21" ht="14.4" customHeight="1" x14ac:dyDescent="0.3">
      <c r="A1238" s="680">
        <v>10</v>
      </c>
      <c r="B1238" s="671" t="s">
        <v>551</v>
      </c>
      <c r="C1238" s="671">
        <v>89301107</v>
      </c>
      <c r="D1238" s="703" t="s">
        <v>4590</v>
      </c>
      <c r="E1238" s="704" t="s">
        <v>2589</v>
      </c>
      <c r="F1238" s="671" t="s">
        <v>2515</v>
      </c>
      <c r="G1238" s="671" t="s">
        <v>3518</v>
      </c>
      <c r="H1238" s="671" t="s">
        <v>550</v>
      </c>
      <c r="I1238" s="671" t="s">
        <v>3970</v>
      </c>
      <c r="J1238" s="671" t="s">
        <v>3523</v>
      </c>
      <c r="K1238" s="671" t="s">
        <v>3971</v>
      </c>
      <c r="L1238" s="705">
        <v>1866.4</v>
      </c>
      <c r="M1238" s="705">
        <v>24263.200000000001</v>
      </c>
      <c r="N1238" s="671">
        <v>13</v>
      </c>
      <c r="O1238" s="706">
        <v>8</v>
      </c>
      <c r="P1238" s="705">
        <v>5599.2000000000007</v>
      </c>
      <c r="Q1238" s="682">
        <v>0.23076923076923078</v>
      </c>
      <c r="R1238" s="671">
        <v>3</v>
      </c>
      <c r="S1238" s="682">
        <v>0.23076923076923078</v>
      </c>
      <c r="T1238" s="706">
        <v>2.5</v>
      </c>
      <c r="U1238" s="242">
        <v>0.3125</v>
      </c>
    </row>
    <row r="1239" spans="1:21" ht="14.4" customHeight="1" x14ac:dyDescent="0.3">
      <c r="A1239" s="680">
        <v>10</v>
      </c>
      <c r="B1239" s="671" t="s">
        <v>551</v>
      </c>
      <c r="C1239" s="671">
        <v>89301107</v>
      </c>
      <c r="D1239" s="703" t="s">
        <v>4590</v>
      </c>
      <c r="E1239" s="704" t="s">
        <v>2589</v>
      </c>
      <c r="F1239" s="671" t="s">
        <v>2515</v>
      </c>
      <c r="G1239" s="671" t="s">
        <v>3518</v>
      </c>
      <c r="H1239" s="671" t="s">
        <v>550</v>
      </c>
      <c r="I1239" s="671" t="s">
        <v>3519</v>
      </c>
      <c r="J1239" s="671" t="s">
        <v>3520</v>
      </c>
      <c r="K1239" s="671" t="s">
        <v>3521</v>
      </c>
      <c r="L1239" s="705">
        <v>1866.4</v>
      </c>
      <c r="M1239" s="705">
        <v>5599.2000000000007</v>
      </c>
      <c r="N1239" s="671">
        <v>3</v>
      </c>
      <c r="O1239" s="706">
        <v>2.5</v>
      </c>
      <c r="P1239" s="705">
        <v>3732.8</v>
      </c>
      <c r="Q1239" s="682">
        <v>0.66666666666666663</v>
      </c>
      <c r="R1239" s="671">
        <v>2</v>
      </c>
      <c r="S1239" s="682">
        <v>0.66666666666666663</v>
      </c>
      <c r="T1239" s="706">
        <v>1.5</v>
      </c>
      <c r="U1239" s="242">
        <v>0.6</v>
      </c>
    </row>
    <row r="1240" spans="1:21" ht="14.4" customHeight="1" x14ac:dyDescent="0.3">
      <c r="A1240" s="680">
        <v>10</v>
      </c>
      <c r="B1240" s="671" t="s">
        <v>551</v>
      </c>
      <c r="C1240" s="671">
        <v>89301107</v>
      </c>
      <c r="D1240" s="703" t="s">
        <v>4590</v>
      </c>
      <c r="E1240" s="704" t="s">
        <v>2589</v>
      </c>
      <c r="F1240" s="671" t="s">
        <v>2515</v>
      </c>
      <c r="G1240" s="671" t="s">
        <v>3518</v>
      </c>
      <c r="H1240" s="671" t="s">
        <v>550</v>
      </c>
      <c r="I1240" s="671" t="s">
        <v>3522</v>
      </c>
      <c r="J1240" s="671" t="s">
        <v>3523</v>
      </c>
      <c r="K1240" s="671" t="s">
        <v>3524</v>
      </c>
      <c r="L1240" s="705">
        <v>533.26</v>
      </c>
      <c r="M1240" s="705">
        <v>533.26</v>
      </c>
      <c r="N1240" s="671">
        <v>1</v>
      </c>
      <c r="O1240" s="706">
        <v>1</v>
      </c>
      <c r="P1240" s="705">
        <v>533.26</v>
      </c>
      <c r="Q1240" s="682">
        <v>1</v>
      </c>
      <c r="R1240" s="671">
        <v>1</v>
      </c>
      <c r="S1240" s="682">
        <v>1</v>
      </c>
      <c r="T1240" s="706">
        <v>1</v>
      </c>
      <c r="U1240" s="242">
        <v>1</v>
      </c>
    </row>
    <row r="1241" spans="1:21" ht="14.4" customHeight="1" x14ac:dyDescent="0.3">
      <c r="A1241" s="680">
        <v>10</v>
      </c>
      <c r="B1241" s="671" t="s">
        <v>551</v>
      </c>
      <c r="C1241" s="671">
        <v>89301107</v>
      </c>
      <c r="D1241" s="703" t="s">
        <v>4590</v>
      </c>
      <c r="E1241" s="704" t="s">
        <v>2589</v>
      </c>
      <c r="F1241" s="671" t="s">
        <v>2515</v>
      </c>
      <c r="G1241" s="671" t="s">
        <v>3518</v>
      </c>
      <c r="H1241" s="671" t="s">
        <v>550</v>
      </c>
      <c r="I1241" s="671" t="s">
        <v>4120</v>
      </c>
      <c r="J1241" s="671" t="s">
        <v>3520</v>
      </c>
      <c r="K1241" s="671" t="s">
        <v>4121</v>
      </c>
      <c r="L1241" s="705">
        <v>533.26</v>
      </c>
      <c r="M1241" s="705">
        <v>533.26</v>
      </c>
      <c r="N1241" s="671">
        <v>1</v>
      </c>
      <c r="O1241" s="706">
        <v>0.5</v>
      </c>
      <c r="P1241" s="705"/>
      <c r="Q1241" s="682">
        <v>0</v>
      </c>
      <c r="R1241" s="671"/>
      <c r="S1241" s="682">
        <v>0</v>
      </c>
      <c r="T1241" s="706"/>
      <c r="U1241" s="242">
        <v>0</v>
      </c>
    </row>
    <row r="1242" spans="1:21" ht="14.4" customHeight="1" x14ac:dyDescent="0.3">
      <c r="A1242" s="680">
        <v>10</v>
      </c>
      <c r="B1242" s="671" t="s">
        <v>551</v>
      </c>
      <c r="C1242" s="671">
        <v>89301107</v>
      </c>
      <c r="D1242" s="703" t="s">
        <v>4590</v>
      </c>
      <c r="E1242" s="704" t="s">
        <v>2589</v>
      </c>
      <c r="F1242" s="671" t="s">
        <v>2515</v>
      </c>
      <c r="G1242" s="671" t="s">
        <v>3518</v>
      </c>
      <c r="H1242" s="671" t="s">
        <v>817</v>
      </c>
      <c r="I1242" s="671" t="s">
        <v>3977</v>
      </c>
      <c r="J1242" s="671" t="s">
        <v>3978</v>
      </c>
      <c r="K1242" s="671" t="s">
        <v>3971</v>
      </c>
      <c r="L1242" s="705">
        <v>1866.4</v>
      </c>
      <c r="M1242" s="705">
        <v>5599.2000000000007</v>
      </c>
      <c r="N1242" s="671">
        <v>3</v>
      </c>
      <c r="O1242" s="706">
        <v>1.5</v>
      </c>
      <c r="P1242" s="705">
        <v>1866.4</v>
      </c>
      <c r="Q1242" s="682">
        <v>0.33333333333333331</v>
      </c>
      <c r="R1242" s="671">
        <v>1</v>
      </c>
      <c r="S1242" s="682">
        <v>0.33333333333333331</v>
      </c>
      <c r="T1242" s="706">
        <v>0.5</v>
      </c>
      <c r="U1242" s="242">
        <v>0.33333333333333331</v>
      </c>
    </row>
    <row r="1243" spans="1:21" ht="14.4" customHeight="1" x14ac:dyDescent="0.3">
      <c r="A1243" s="680">
        <v>10</v>
      </c>
      <c r="B1243" s="671" t="s">
        <v>551</v>
      </c>
      <c r="C1243" s="671">
        <v>89301107</v>
      </c>
      <c r="D1243" s="703" t="s">
        <v>4590</v>
      </c>
      <c r="E1243" s="704" t="s">
        <v>2589</v>
      </c>
      <c r="F1243" s="671" t="s">
        <v>2515</v>
      </c>
      <c r="G1243" s="671" t="s">
        <v>3983</v>
      </c>
      <c r="H1243" s="671" t="s">
        <v>550</v>
      </c>
      <c r="I1243" s="671" t="s">
        <v>3984</v>
      </c>
      <c r="J1243" s="671" t="s">
        <v>3985</v>
      </c>
      <c r="K1243" s="671" t="s">
        <v>716</v>
      </c>
      <c r="L1243" s="705">
        <v>63.65</v>
      </c>
      <c r="M1243" s="705">
        <v>1463.9499999999998</v>
      </c>
      <c r="N1243" s="671">
        <v>23</v>
      </c>
      <c r="O1243" s="706">
        <v>12.5</v>
      </c>
      <c r="P1243" s="705">
        <v>509.2</v>
      </c>
      <c r="Q1243" s="682">
        <v>0.34782608695652178</v>
      </c>
      <c r="R1243" s="671">
        <v>8</v>
      </c>
      <c r="S1243" s="682">
        <v>0.34782608695652173</v>
      </c>
      <c r="T1243" s="706">
        <v>4</v>
      </c>
      <c r="U1243" s="242">
        <v>0.32</v>
      </c>
    </row>
    <row r="1244" spans="1:21" ht="14.4" customHeight="1" x14ac:dyDescent="0.3">
      <c r="A1244" s="680">
        <v>10</v>
      </c>
      <c r="B1244" s="671" t="s">
        <v>551</v>
      </c>
      <c r="C1244" s="671">
        <v>89301107</v>
      </c>
      <c r="D1244" s="703" t="s">
        <v>4590</v>
      </c>
      <c r="E1244" s="704" t="s">
        <v>2589</v>
      </c>
      <c r="F1244" s="671" t="s">
        <v>2515</v>
      </c>
      <c r="G1244" s="671" t="s">
        <v>2968</v>
      </c>
      <c r="H1244" s="671" t="s">
        <v>817</v>
      </c>
      <c r="I1244" s="671" t="s">
        <v>875</v>
      </c>
      <c r="J1244" s="671" t="s">
        <v>876</v>
      </c>
      <c r="K1244" s="671" t="s">
        <v>869</v>
      </c>
      <c r="L1244" s="705">
        <v>1431.26</v>
      </c>
      <c r="M1244" s="705">
        <v>14312.6</v>
      </c>
      <c r="N1244" s="671">
        <v>10</v>
      </c>
      <c r="O1244" s="706">
        <v>1</v>
      </c>
      <c r="P1244" s="705"/>
      <c r="Q1244" s="682">
        <v>0</v>
      </c>
      <c r="R1244" s="671"/>
      <c r="S1244" s="682">
        <v>0</v>
      </c>
      <c r="T1244" s="706"/>
      <c r="U1244" s="242">
        <v>0</v>
      </c>
    </row>
    <row r="1245" spans="1:21" ht="14.4" customHeight="1" x14ac:dyDescent="0.3">
      <c r="A1245" s="680">
        <v>10</v>
      </c>
      <c r="B1245" s="671" t="s">
        <v>551</v>
      </c>
      <c r="C1245" s="671">
        <v>89301107</v>
      </c>
      <c r="D1245" s="703" t="s">
        <v>4590</v>
      </c>
      <c r="E1245" s="704" t="s">
        <v>2589</v>
      </c>
      <c r="F1245" s="671" t="s">
        <v>2515</v>
      </c>
      <c r="G1245" s="671" t="s">
        <v>2865</v>
      </c>
      <c r="H1245" s="671" t="s">
        <v>550</v>
      </c>
      <c r="I1245" s="671" t="s">
        <v>1355</v>
      </c>
      <c r="J1245" s="671" t="s">
        <v>2868</v>
      </c>
      <c r="K1245" s="671" t="s">
        <v>2869</v>
      </c>
      <c r="L1245" s="705">
        <v>91.52</v>
      </c>
      <c r="M1245" s="705">
        <v>183.04</v>
      </c>
      <c r="N1245" s="671">
        <v>2</v>
      </c>
      <c r="O1245" s="706">
        <v>1.5</v>
      </c>
      <c r="P1245" s="705">
        <v>91.52</v>
      </c>
      <c r="Q1245" s="682">
        <v>0.5</v>
      </c>
      <c r="R1245" s="671">
        <v>1</v>
      </c>
      <c r="S1245" s="682">
        <v>0.5</v>
      </c>
      <c r="T1245" s="706">
        <v>0.5</v>
      </c>
      <c r="U1245" s="242">
        <v>0.33333333333333331</v>
      </c>
    </row>
    <row r="1246" spans="1:21" ht="14.4" customHeight="1" x14ac:dyDescent="0.3">
      <c r="A1246" s="680">
        <v>10</v>
      </c>
      <c r="B1246" s="671" t="s">
        <v>551</v>
      </c>
      <c r="C1246" s="671">
        <v>89301107</v>
      </c>
      <c r="D1246" s="703" t="s">
        <v>4590</v>
      </c>
      <c r="E1246" s="704" t="s">
        <v>2589</v>
      </c>
      <c r="F1246" s="671" t="s">
        <v>2515</v>
      </c>
      <c r="G1246" s="671" t="s">
        <v>3990</v>
      </c>
      <c r="H1246" s="671" t="s">
        <v>550</v>
      </c>
      <c r="I1246" s="671" t="s">
        <v>4122</v>
      </c>
      <c r="J1246" s="671" t="s">
        <v>4123</v>
      </c>
      <c r="K1246" s="671" t="s">
        <v>4124</v>
      </c>
      <c r="L1246" s="705">
        <v>1647.06</v>
      </c>
      <c r="M1246" s="705">
        <v>1647.06</v>
      </c>
      <c r="N1246" s="671">
        <v>1</v>
      </c>
      <c r="O1246" s="706">
        <v>0.5</v>
      </c>
      <c r="P1246" s="705"/>
      <c r="Q1246" s="682">
        <v>0</v>
      </c>
      <c r="R1246" s="671"/>
      <c r="S1246" s="682">
        <v>0</v>
      </c>
      <c r="T1246" s="706"/>
      <c r="U1246" s="242">
        <v>0</v>
      </c>
    </row>
    <row r="1247" spans="1:21" ht="14.4" customHeight="1" x14ac:dyDescent="0.3">
      <c r="A1247" s="680">
        <v>10</v>
      </c>
      <c r="B1247" s="671" t="s">
        <v>551</v>
      </c>
      <c r="C1247" s="671">
        <v>89301107</v>
      </c>
      <c r="D1247" s="703" t="s">
        <v>4590</v>
      </c>
      <c r="E1247" s="704" t="s">
        <v>2589</v>
      </c>
      <c r="F1247" s="671" t="s">
        <v>2515</v>
      </c>
      <c r="G1247" s="671" t="s">
        <v>3990</v>
      </c>
      <c r="H1247" s="671" t="s">
        <v>550</v>
      </c>
      <c r="I1247" s="671" t="s">
        <v>4125</v>
      </c>
      <c r="J1247" s="671" t="s">
        <v>4123</v>
      </c>
      <c r="K1247" s="671" t="s">
        <v>4126</v>
      </c>
      <c r="L1247" s="705">
        <v>1647.06</v>
      </c>
      <c r="M1247" s="705">
        <v>1647.06</v>
      </c>
      <c r="N1247" s="671">
        <v>1</v>
      </c>
      <c r="O1247" s="706">
        <v>0.5</v>
      </c>
      <c r="P1247" s="705"/>
      <c r="Q1247" s="682">
        <v>0</v>
      </c>
      <c r="R1247" s="671"/>
      <c r="S1247" s="682">
        <v>0</v>
      </c>
      <c r="T1247" s="706"/>
      <c r="U1247" s="242">
        <v>0</v>
      </c>
    </row>
    <row r="1248" spans="1:21" ht="14.4" customHeight="1" x14ac:dyDescent="0.3">
      <c r="A1248" s="680">
        <v>10</v>
      </c>
      <c r="B1248" s="671" t="s">
        <v>551</v>
      </c>
      <c r="C1248" s="671">
        <v>89301107</v>
      </c>
      <c r="D1248" s="703" t="s">
        <v>4590</v>
      </c>
      <c r="E1248" s="704" t="s">
        <v>2589</v>
      </c>
      <c r="F1248" s="671" t="s">
        <v>2515</v>
      </c>
      <c r="G1248" s="671" t="s">
        <v>3990</v>
      </c>
      <c r="H1248" s="671" t="s">
        <v>550</v>
      </c>
      <c r="I1248" s="671" t="s">
        <v>3991</v>
      </c>
      <c r="J1248" s="671" t="s">
        <v>3992</v>
      </c>
      <c r="K1248" s="671" t="s">
        <v>3993</v>
      </c>
      <c r="L1248" s="705">
        <v>1763.71</v>
      </c>
      <c r="M1248" s="705">
        <v>7054.84</v>
      </c>
      <c r="N1248" s="671">
        <v>4</v>
      </c>
      <c r="O1248" s="706">
        <v>1.5</v>
      </c>
      <c r="P1248" s="705">
        <v>1763.71</v>
      </c>
      <c r="Q1248" s="682">
        <v>0.25</v>
      </c>
      <c r="R1248" s="671">
        <v>1</v>
      </c>
      <c r="S1248" s="682">
        <v>0.25</v>
      </c>
      <c r="T1248" s="706">
        <v>0.5</v>
      </c>
      <c r="U1248" s="242">
        <v>0.33333333333333331</v>
      </c>
    </row>
    <row r="1249" spans="1:21" ht="14.4" customHeight="1" x14ac:dyDescent="0.3">
      <c r="A1249" s="680">
        <v>10</v>
      </c>
      <c r="B1249" s="671" t="s">
        <v>551</v>
      </c>
      <c r="C1249" s="671">
        <v>89301107</v>
      </c>
      <c r="D1249" s="703" t="s">
        <v>4590</v>
      </c>
      <c r="E1249" s="704" t="s">
        <v>2589</v>
      </c>
      <c r="F1249" s="671" t="s">
        <v>2515</v>
      </c>
      <c r="G1249" s="671" t="s">
        <v>3990</v>
      </c>
      <c r="H1249" s="671" t="s">
        <v>550</v>
      </c>
      <c r="I1249" s="671" t="s">
        <v>4127</v>
      </c>
      <c r="J1249" s="671" t="s">
        <v>3992</v>
      </c>
      <c r="K1249" s="671" t="s">
        <v>4128</v>
      </c>
      <c r="L1249" s="705">
        <v>1793.12</v>
      </c>
      <c r="M1249" s="705">
        <v>7172.48</v>
      </c>
      <c r="N1249" s="671">
        <v>4</v>
      </c>
      <c r="O1249" s="706">
        <v>2</v>
      </c>
      <c r="P1249" s="705">
        <v>5379.36</v>
      </c>
      <c r="Q1249" s="682">
        <v>0.75</v>
      </c>
      <c r="R1249" s="671">
        <v>3</v>
      </c>
      <c r="S1249" s="682">
        <v>0.75</v>
      </c>
      <c r="T1249" s="706">
        <v>1.5</v>
      </c>
      <c r="U1249" s="242">
        <v>0.75</v>
      </c>
    </row>
    <row r="1250" spans="1:21" ht="14.4" customHeight="1" x14ac:dyDescent="0.3">
      <c r="A1250" s="680">
        <v>10</v>
      </c>
      <c r="B1250" s="671" t="s">
        <v>551</v>
      </c>
      <c r="C1250" s="671">
        <v>89301107</v>
      </c>
      <c r="D1250" s="703" t="s">
        <v>4590</v>
      </c>
      <c r="E1250" s="704" t="s">
        <v>2589</v>
      </c>
      <c r="F1250" s="671" t="s">
        <v>2515</v>
      </c>
      <c r="G1250" s="671" t="s">
        <v>3099</v>
      </c>
      <c r="H1250" s="671" t="s">
        <v>550</v>
      </c>
      <c r="I1250" s="671" t="s">
        <v>3525</v>
      </c>
      <c r="J1250" s="671" t="s">
        <v>3526</v>
      </c>
      <c r="K1250" s="671" t="s">
        <v>2448</v>
      </c>
      <c r="L1250" s="705">
        <v>94.8</v>
      </c>
      <c r="M1250" s="705">
        <v>853.2</v>
      </c>
      <c r="N1250" s="671">
        <v>9</v>
      </c>
      <c r="O1250" s="706">
        <v>6.5</v>
      </c>
      <c r="P1250" s="705">
        <v>379.2</v>
      </c>
      <c r="Q1250" s="682">
        <v>0.44444444444444442</v>
      </c>
      <c r="R1250" s="671">
        <v>4</v>
      </c>
      <c r="S1250" s="682">
        <v>0.44444444444444442</v>
      </c>
      <c r="T1250" s="706">
        <v>3</v>
      </c>
      <c r="U1250" s="242">
        <v>0.46153846153846156</v>
      </c>
    </row>
    <row r="1251" spans="1:21" ht="14.4" customHeight="1" x14ac:dyDescent="0.3">
      <c r="A1251" s="680">
        <v>10</v>
      </c>
      <c r="B1251" s="671" t="s">
        <v>551</v>
      </c>
      <c r="C1251" s="671">
        <v>89301107</v>
      </c>
      <c r="D1251" s="703" t="s">
        <v>4590</v>
      </c>
      <c r="E1251" s="704" t="s">
        <v>2589</v>
      </c>
      <c r="F1251" s="671" t="s">
        <v>2515</v>
      </c>
      <c r="G1251" s="671" t="s">
        <v>3099</v>
      </c>
      <c r="H1251" s="671" t="s">
        <v>817</v>
      </c>
      <c r="I1251" s="671" t="s">
        <v>1145</v>
      </c>
      <c r="J1251" s="671" t="s">
        <v>1146</v>
      </c>
      <c r="K1251" s="671" t="s">
        <v>2448</v>
      </c>
      <c r="L1251" s="705">
        <v>94.8</v>
      </c>
      <c r="M1251" s="705">
        <v>1042.7999999999997</v>
      </c>
      <c r="N1251" s="671">
        <v>11</v>
      </c>
      <c r="O1251" s="706">
        <v>8.5</v>
      </c>
      <c r="P1251" s="705">
        <v>189.6</v>
      </c>
      <c r="Q1251" s="682">
        <v>0.18181818181818185</v>
      </c>
      <c r="R1251" s="671">
        <v>2</v>
      </c>
      <c r="S1251" s="682">
        <v>0.18181818181818182</v>
      </c>
      <c r="T1251" s="706">
        <v>1.5</v>
      </c>
      <c r="U1251" s="242">
        <v>0.17647058823529413</v>
      </c>
    </row>
    <row r="1252" spans="1:21" ht="14.4" customHeight="1" x14ac:dyDescent="0.3">
      <c r="A1252" s="680">
        <v>10</v>
      </c>
      <c r="B1252" s="671" t="s">
        <v>551</v>
      </c>
      <c r="C1252" s="671">
        <v>89301107</v>
      </c>
      <c r="D1252" s="703" t="s">
        <v>4590</v>
      </c>
      <c r="E1252" s="704" t="s">
        <v>2589</v>
      </c>
      <c r="F1252" s="671" t="s">
        <v>2515</v>
      </c>
      <c r="G1252" s="671" t="s">
        <v>3375</v>
      </c>
      <c r="H1252" s="671" t="s">
        <v>550</v>
      </c>
      <c r="I1252" s="671" t="s">
        <v>3376</v>
      </c>
      <c r="J1252" s="671" t="s">
        <v>3377</v>
      </c>
      <c r="K1252" s="671" t="s">
        <v>724</v>
      </c>
      <c r="L1252" s="705">
        <v>71.95</v>
      </c>
      <c r="M1252" s="705">
        <v>791.45</v>
      </c>
      <c r="N1252" s="671">
        <v>11</v>
      </c>
      <c r="O1252" s="706">
        <v>6</v>
      </c>
      <c r="P1252" s="705">
        <v>143.9</v>
      </c>
      <c r="Q1252" s="682">
        <v>0.18181818181818182</v>
      </c>
      <c r="R1252" s="671">
        <v>2</v>
      </c>
      <c r="S1252" s="682">
        <v>0.18181818181818182</v>
      </c>
      <c r="T1252" s="706">
        <v>1</v>
      </c>
      <c r="U1252" s="242">
        <v>0.16666666666666666</v>
      </c>
    </row>
    <row r="1253" spans="1:21" ht="14.4" customHeight="1" x14ac:dyDescent="0.3">
      <c r="A1253" s="680">
        <v>10</v>
      </c>
      <c r="B1253" s="671" t="s">
        <v>551</v>
      </c>
      <c r="C1253" s="671">
        <v>89301107</v>
      </c>
      <c r="D1253" s="703" t="s">
        <v>4590</v>
      </c>
      <c r="E1253" s="704" t="s">
        <v>2589</v>
      </c>
      <c r="F1253" s="671" t="s">
        <v>2515</v>
      </c>
      <c r="G1253" s="671" t="s">
        <v>3375</v>
      </c>
      <c r="H1253" s="671" t="s">
        <v>550</v>
      </c>
      <c r="I1253" s="671" t="s">
        <v>4129</v>
      </c>
      <c r="J1253" s="671" t="s">
        <v>3377</v>
      </c>
      <c r="K1253" s="671" t="s">
        <v>724</v>
      </c>
      <c r="L1253" s="705">
        <v>71.95</v>
      </c>
      <c r="M1253" s="705">
        <v>215.85000000000002</v>
      </c>
      <c r="N1253" s="671">
        <v>3</v>
      </c>
      <c r="O1253" s="706">
        <v>1.5</v>
      </c>
      <c r="P1253" s="705">
        <v>143.9</v>
      </c>
      <c r="Q1253" s="682">
        <v>0.66666666666666663</v>
      </c>
      <c r="R1253" s="671">
        <v>2</v>
      </c>
      <c r="S1253" s="682">
        <v>0.66666666666666663</v>
      </c>
      <c r="T1253" s="706">
        <v>0.5</v>
      </c>
      <c r="U1253" s="242">
        <v>0.33333333333333331</v>
      </c>
    </row>
    <row r="1254" spans="1:21" ht="14.4" customHeight="1" x14ac:dyDescent="0.3">
      <c r="A1254" s="680">
        <v>10</v>
      </c>
      <c r="B1254" s="671" t="s">
        <v>551</v>
      </c>
      <c r="C1254" s="671">
        <v>89301107</v>
      </c>
      <c r="D1254" s="703" t="s">
        <v>4590</v>
      </c>
      <c r="E1254" s="704" t="s">
        <v>2589</v>
      </c>
      <c r="F1254" s="671" t="s">
        <v>2515</v>
      </c>
      <c r="G1254" s="671" t="s">
        <v>4130</v>
      </c>
      <c r="H1254" s="671" t="s">
        <v>550</v>
      </c>
      <c r="I1254" s="671" t="s">
        <v>4131</v>
      </c>
      <c r="J1254" s="671" t="s">
        <v>723</v>
      </c>
      <c r="K1254" s="671" t="s">
        <v>716</v>
      </c>
      <c r="L1254" s="705">
        <v>0</v>
      </c>
      <c r="M1254" s="705">
        <v>0</v>
      </c>
      <c r="N1254" s="671">
        <v>1</v>
      </c>
      <c r="O1254" s="706">
        <v>1</v>
      </c>
      <c r="P1254" s="705"/>
      <c r="Q1254" s="682"/>
      <c r="R1254" s="671"/>
      <c r="S1254" s="682">
        <v>0</v>
      </c>
      <c r="T1254" s="706"/>
      <c r="U1254" s="242">
        <v>0</v>
      </c>
    </row>
    <row r="1255" spans="1:21" ht="14.4" customHeight="1" x14ac:dyDescent="0.3">
      <c r="A1255" s="680">
        <v>10</v>
      </c>
      <c r="B1255" s="671" t="s">
        <v>551</v>
      </c>
      <c r="C1255" s="671">
        <v>89301107</v>
      </c>
      <c r="D1255" s="703" t="s">
        <v>4590</v>
      </c>
      <c r="E1255" s="704" t="s">
        <v>2589</v>
      </c>
      <c r="F1255" s="671" t="s">
        <v>2515</v>
      </c>
      <c r="G1255" s="671" t="s">
        <v>4059</v>
      </c>
      <c r="H1255" s="671" t="s">
        <v>550</v>
      </c>
      <c r="I1255" s="671" t="s">
        <v>959</v>
      </c>
      <c r="J1255" s="671" t="s">
        <v>960</v>
      </c>
      <c r="K1255" s="671" t="s">
        <v>961</v>
      </c>
      <c r="L1255" s="705">
        <v>238.94</v>
      </c>
      <c r="M1255" s="705">
        <v>238.94</v>
      </c>
      <c r="N1255" s="671">
        <v>1</v>
      </c>
      <c r="O1255" s="706">
        <v>0.5</v>
      </c>
      <c r="P1255" s="705">
        <v>238.94</v>
      </c>
      <c r="Q1255" s="682">
        <v>1</v>
      </c>
      <c r="R1255" s="671">
        <v>1</v>
      </c>
      <c r="S1255" s="682">
        <v>1</v>
      </c>
      <c r="T1255" s="706">
        <v>0.5</v>
      </c>
      <c r="U1255" s="242">
        <v>1</v>
      </c>
    </row>
    <row r="1256" spans="1:21" ht="14.4" customHeight="1" x14ac:dyDescent="0.3">
      <c r="A1256" s="680">
        <v>10</v>
      </c>
      <c r="B1256" s="671" t="s">
        <v>551</v>
      </c>
      <c r="C1256" s="671">
        <v>89301107</v>
      </c>
      <c r="D1256" s="703" t="s">
        <v>4590</v>
      </c>
      <c r="E1256" s="704" t="s">
        <v>2589</v>
      </c>
      <c r="F1256" s="671" t="s">
        <v>2515</v>
      </c>
      <c r="G1256" s="671" t="s">
        <v>3060</v>
      </c>
      <c r="H1256" s="671" t="s">
        <v>817</v>
      </c>
      <c r="I1256" s="671" t="s">
        <v>831</v>
      </c>
      <c r="J1256" s="671" t="s">
        <v>832</v>
      </c>
      <c r="K1256" s="671" t="s">
        <v>833</v>
      </c>
      <c r="L1256" s="705">
        <v>974.75</v>
      </c>
      <c r="M1256" s="705">
        <v>1949.5</v>
      </c>
      <c r="N1256" s="671">
        <v>2</v>
      </c>
      <c r="O1256" s="706">
        <v>0.5</v>
      </c>
      <c r="P1256" s="705"/>
      <c r="Q1256" s="682">
        <v>0</v>
      </c>
      <c r="R1256" s="671"/>
      <c r="S1256" s="682">
        <v>0</v>
      </c>
      <c r="T1256" s="706"/>
      <c r="U1256" s="242">
        <v>0</v>
      </c>
    </row>
    <row r="1257" spans="1:21" ht="14.4" customHeight="1" x14ac:dyDescent="0.3">
      <c r="A1257" s="680">
        <v>10</v>
      </c>
      <c r="B1257" s="671" t="s">
        <v>551</v>
      </c>
      <c r="C1257" s="671">
        <v>89301107</v>
      </c>
      <c r="D1257" s="703" t="s">
        <v>4590</v>
      </c>
      <c r="E1257" s="704" t="s">
        <v>2589</v>
      </c>
      <c r="F1257" s="671" t="s">
        <v>2515</v>
      </c>
      <c r="G1257" s="671" t="s">
        <v>3060</v>
      </c>
      <c r="H1257" s="671" t="s">
        <v>817</v>
      </c>
      <c r="I1257" s="671" t="s">
        <v>3378</v>
      </c>
      <c r="J1257" s="671" t="s">
        <v>3379</v>
      </c>
      <c r="K1257" s="671" t="s">
        <v>3380</v>
      </c>
      <c r="L1257" s="705">
        <v>961.21</v>
      </c>
      <c r="M1257" s="705">
        <v>14418.150000000001</v>
      </c>
      <c r="N1257" s="671">
        <v>15</v>
      </c>
      <c r="O1257" s="706">
        <v>4</v>
      </c>
      <c r="P1257" s="705"/>
      <c r="Q1257" s="682">
        <v>0</v>
      </c>
      <c r="R1257" s="671"/>
      <c r="S1257" s="682">
        <v>0</v>
      </c>
      <c r="T1257" s="706"/>
      <c r="U1257" s="242">
        <v>0</v>
      </c>
    </row>
    <row r="1258" spans="1:21" ht="14.4" customHeight="1" x14ac:dyDescent="0.3">
      <c r="A1258" s="680">
        <v>10</v>
      </c>
      <c r="B1258" s="671" t="s">
        <v>551</v>
      </c>
      <c r="C1258" s="671">
        <v>89301107</v>
      </c>
      <c r="D1258" s="703" t="s">
        <v>4590</v>
      </c>
      <c r="E1258" s="704" t="s">
        <v>2589</v>
      </c>
      <c r="F1258" s="671" t="s">
        <v>2515</v>
      </c>
      <c r="G1258" s="671" t="s">
        <v>4003</v>
      </c>
      <c r="H1258" s="671" t="s">
        <v>550</v>
      </c>
      <c r="I1258" s="671" t="s">
        <v>4095</v>
      </c>
      <c r="J1258" s="671" t="s">
        <v>4005</v>
      </c>
      <c r="K1258" s="671" t="s">
        <v>4096</v>
      </c>
      <c r="L1258" s="705">
        <v>1692.27</v>
      </c>
      <c r="M1258" s="705">
        <v>6769.08</v>
      </c>
      <c r="N1258" s="671">
        <v>4</v>
      </c>
      <c r="O1258" s="706">
        <v>2.5</v>
      </c>
      <c r="P1258" s="705">
        <v>1692.27</v>
      </c>
      <c r="Q1258" s="682">
        <v>0.25</v>
      </c>
      <c r="R1258" s="671">
        <v>1</v>
      </c>
      <c r="S1258" s="682">
        <v>0.25</v>
      </c>
      <c r="T1258" s="706">
        <v>1</v>
      </c>
      <c r="U1258" s="242">
        <v>0.4</v>
      </c>
    </row>
    <row r="1259" spans="1:21" ht="14.4" customHeight="1" x14ac:dyDescent="0.3">
      <c r="A1259" s="680">
        <v>10</v>
      </c>
      <c r="B1259" s="671" t="s">
        <v>551</v>
      </c>
      <c r="C1259" s="671">
        <v>89301107</v>
      </c>
      <c r="D1259" s="703" t="s">
        <v>4590</v>
      </c>
      <c r="E1259" s="704" t="s">
        <v>2589</v>
      </c>
      <c r="F1259" s="671" t="s">
        <v>2515</v>
      </c>
      <c r="G1259" s="671" t="s">
        <v>4003</v>
      </c>
      <c r="H1259" s="671" t="s">
        <v>550</v>
      </c>
      <c r="I1259" s="671" t="s">
        <v>4097</v>
      </c>
      <c r="J1259" s="671" t="s">
        <v>4008</v>
      </c>
      <c r="K1259" s="671" t="s">
        <v>4096</v>
      </c>
      <c r="L1259" s="705">
        <v>1313.2</v>
      </c>
      <c r="M1259" s="705">
        <v>1313.2</v>
      </c>
      <c r="N1259" s="671">
        <v>1</v>
      </c>
      <c r="O1259" s="706">
        <v>0.5</v>
      </c>
      <c r="P1259" s="705"/>
      <c r="Q1259" s="682">
        <v>0</v>
      </c>
      <c r="R1259" s="671"/>
      <c r="S1259" s="682">
        <v>0</v>
      </c>
      <c r="T1259" s="706"/>
      <c r="U1259" s="242">
        <v>0</v>
      </c>
    </row>
    <row r="1260" spans="1:21" ht="14.4" customHeight="1" x14ac:dyDescent="0.3">
      <c r="A1260" s="680">
        <v>10</v>
      </c>
      <c r="B1260" s="671" t="s">
        <v>551</v>
      </c>
      <c r="C1260" s="671">
        <v>89301107</v>
      </c>
      <c r="D1260" s="703" t="s">
        <v>4590</v>
      </c>
      <c r="E1260" s="704" t="s">
        <v>2589</v>
      </c>
      <c r="F1260" s="671" t="s">
        <v>2517</v>
      </c>
      <c r="G1260" s="671" t="s">
        <v>2994</v>
      </c>
      <c r="H1260" s="671" t="s">
        <v>550</v>
      </c>
      <c r="I1260" s="671" t="s">
        <v>2995</v>
      </c>
      <c r="J1260" s="671" t="s">
        <v>2996</v>
      </c>
      <c r="K1260" s="671" t="s">
        <v>2997</v>
      </c>
      <c r="L1260" s="705">
        <v>500</v>
      </c>
      <c r="M1260" s="705">
        <v>500</v>
      </c>
      <c r="N1260" s="671">
        <v>1</v>
      </c>
      <c r="O1260" s="706">
        <v>1</v>
      </c>
      <c r="P1260" s="705">
        <v>500</v>
      </c>
      <c r="Q1260" s="682">
        <v>1</v>
      </c>
      <c r="R1260" s="671">
        <v>1</v>
      </c>
      <c r="S1260" s="682">
        <v>1</v>
      </c>
      <c r="T1260" s="706">
        <v>1</v>
      </c>
      <c r="U1260" s="242">
        <v>1</v>
      </c>
    </row>
    <row r="1261" spans="1:21" ht="14.4" customHeight="1" x14ac:dyDescent="0.3">
      <c r="A1261" s="680">
        <v>10</v>
      </c>
      <c r="B1261" s="671" t="s">
        <v>551</v>
      </c>
      <c r="C1261" s="671">
        <v>89301107</v>
      </c>
      <c r="D1261" s="703" t="s">
        <v>4590</v>
      </c>
      <c r="E1261" s="704" t="s">
        <v>2589</v>
      </c>
      <c r="F1261" s="671" t="s">
        <v>2517</v>
      </c>
      <c r="G1261" s="671" t="s">
        <v>2994</v>
      </c>
      <c r="H1261" s="671" t="s">
        <v>550</v>
      </c>
      <c r="I1261" s="671" t="s">
        <v>4013</v>
      </c>
      <c r="J1261" s="671" t="s">
        <v>4014</v>
      </c>
      <c r="K1261" s="671" t="s">
        <v>4012</v>
      </c>
      <c r="L1261" s="705">
        <v>1658</v>
      </c>
      <c r="M1261" s="705">
        <v>1658</v>
      </c>
      <c r="N1261" s="671">
        <v>1</v>
      </c>
      <c r="O1261" s="706">
        <v>1</v>
      </c>
      <c r="P1261" s="705"/>
      <c r="Q1261" s="682">
        <v>0</v>
      </c>
      <c r="R1261" s="671"/>
      <c r="S1261" s="682">
        <v>0</v>
      </c>
      <c r="T1261" s="706"/>
      <c r="U1261" s="242">
        <v>0</v>
      </c>
    </row>
    <row r="1262" spans="1:21" ht="14.4" customHeight="1" x14ac:dyDescent="0.3">
      <c r="A1262" s="680">
        <v>10</v>
      </c>
      <c r="B1262" s="671" t="s">
        <v>551</v>
      </c>
      <c r="C1262" s="671">
        <v>89301108</v>
      </c>
      <c r="D1262" s="703" t="s">
        <v>4591</v>
      </c>
      <c r="E1262" s="704" t="s">
        <v>2561</v>
      </c>
      <c r="F1262" s="671" t="s">
        <v>2515</v>
      </c>
      <c r="G1262" s="671" t="s">
        <v>4015</v>
      </c>
      <c r="H1262" s="671" t="s">
        <v>550</v>
      </c>
      <c r="I1262" s="671" t="s">
        <v>4132</v>
      </c>
      <c r="J1262" s="671" t="s">
        <v>4133</v>
      </c>
      <c r="K1262" s="671" t="s">
        <v>4134</v>
      </c>
      <c r="L1262" s="705">
        <v>222.25</v>
      </c>
      <c r="M1262" s="705">
        <v>2222.5</v>
      </c>
      <c r="N1262" s="671">
        <v>10</v>
      </c>
      <c r="O1262" s="706">
        <v>0.5</v>
      </c>
      <c r="P1262" s="705">
        <v>2222.5</v>
      </c>
      <c r="Q1262" s="682">
        <v>1</v>
      </c>
      <c r="R1262" s="671">
        <v>10</v>
      </c>
      <c r="S1262" s="682">
        <v>1</v>
      </c>
      <c r="T1262" s="706">
        <v>0.5</v>
      </c>
      <c r="U1262" s="242">
        <v>1</v>
      </c>
    </row>
    <row r="1263" spans="1:21" ht="14.4" customHeight="1" x14ac:dyDescent="0.3">
      <c r="A1263" s="680">
        <v>10</v>
      </c>
      <c r="B1263" s="671" t="s">
        <v>551</v>
      </c>
      <c r="C1263" s="671">
        <v>89301108</v>
      </c>
      <c r="D1263" s="703" t="s">
        <v>4591</v>
      </c>
      <c r="E1263" s="704" t="s">
        <v>2561</v>
      </c>
      <c r="F1263" s="671" t="s">
        <v>2515</v>
      </c>
      <c r="G1263" s="671" t="s">
        <v>4015</v>
      </c>
      <c r="H1263" s="671" t="s">
        <v>550</v>
      </c>
      <c r="I1263" s="671" t="s">
        <v>4060</v>
      </c>
      <c r="J1263" s="671" t="s">
        <v>4061</v>
      </c>
      <c r="K1263" s="671" t="s">
        <v>4062</v>
      </c>
      <c r="L1263" s="705">
        <v>111.13</v>
      </c>
      <c r="M1263" s="705">
        <v>3333.8999999999996</v>
      </c>
      <c r="N1263" s="671">
        <v>30</v>
      </c>
      <c r="O1263" s="706">
        <v>3</v>
      </c>
      <c r="P1263" s="705"/>
      <c r="Q1263" s="682">
        <v>0</v>
      </c>
      <c r="R1263" s="671"/>
      <c r="S1263" s="682">
        <v>0</v>
      </c>
      <c r="T1263" s="706"/>
      <c r="U1263" s="242">
        <v>0</v>
      </c>
    </row>
    <row r="1264" spans="1:21" ht="14.4" customHeight="1" x14ac:dyDescent="0.3">
      <c r="A1264" s="680">
        <v>10</v>
      </c>
      <c r="B1264" s="671" t="s">
        <v>551</v>
      </c>
      <c r="C1264" s="671">
        <v>89301108</v>
      </c>
      <c r="D1264" s="703" t="s">
        <v>4591</v>
      </c>
      <c r="E1264" s="704" t="s">
        <v>2561</v>
      </c>
      <c r="F1264" s="671" t="s">
        <v>2515</v>
      </c>
      <c r="G1264" s="671" t="s">
        <v>3191</v>
      </c>
      <c r="H1264" s="671" t="s">
        <v>550</v>
      </c>
      <c r="I1264" s="671" t="s">
        <v>3496</v>
      </c>
      <c r="J1264" s="671" t="s">
        <v>3356</v>
      </c>
      <c r="K1264" s="671" t="s">
        <v>3497</v>
      </c>
      <c r="L1264" s="705">
        <v>206.61</v>
      </c>
      <c r="M1264" s="705">
        <v>206.61</v>
      </c>
      <c r="N1264" s="671">
        <v>1</v>
      </c>
      <c r="O1264" s="706">
        <v>0.5</v>
      </c>
      <c r="P1264" s="705"/>
      <c r="Q1264" s="682">
        <v>0</v>
      </c>
      <c r="R1264" s="671"/>
      <c r="S1264" s="682">
        <v>0</v>
      </c>
      <c r="T1264" s="706"/>
      <c r="U1264" s="242">
        <v>0</v>
      </c>
    </row>
    <row r="1265" spans="1:21" ht="14.4" customHeight="1" x14ac:dyDescent="0.3">
      <c r="A1265" s="680">
        <v>10</v>
      </c>
      <c r="B1265" s="671" t="s">
        <v>551</v>
      </c>
      <c r="C1265" s="671">
        <v>89301108</v>
      </c>
      <c r="D1265" s="703" t="s">
        <v>4591</v>
      </c>
      <c r="E1265" s="704" t="s">
        <v>2561</v>
      </c>
      <c r="F1265" s="671" t="s">
        <v>2515</v>
      </c>
      <c r="G1265" s="671" t="s">
        <v>4135</v>
      </c>
      <c r="H1265" s="671" t="s">
        <v>550</v>
      </c>
      <c r="I1265" s="671" t="s">
        <v>4136</v>
      </c>
      <c r="J1265" s="671" t="s">
        <v>4137</v>
      </c>
      <c r="K1265" s="671" t="s">
        <v>4138</v>
      </c>
      <c r="L1265" s="705">
        <v>4117.74</v>
      </c>
      <c r="M1265" s="705">
        <v>82354.799999999988</v>
      </c>
      <c r="N1265" s="671">
        <v>20</v>
      </c>
      <c r="O1265" s="706">
        <v>1.5</v>
      </c>
      <c r="P1265" s="705">
        <v>82354.799999999988</v>
      </c>
      <c r="Q1265" s="682">
        <v>1</v>
      </c>
      <c r="R1265" s="671">
        <v>20</v>
      </c>
      <c r="S1265" s="682">
        <v>1</v>
      </c>
      <c r="T1265" s="706">
        <v>1.5</v>
      </c>
      <c r="U1265" s="242">
        <v>1</v>
      </c>
    </row>
    <row r="1266" spans="1:21" ht="14.4" customHeight="1" x14ac:dyDescent="0.3">
      <c r="A1266" s="680">
        <v>10</v>
      </c>
      <c r="B1266" s="671" t="s">
        <v>551</v>
      </c>
      <c r="C1266" s="671">
        <v>89301108</v>
      </c>
      <c r="D1266" s="703" t="s">
        <v>4591</v>
      </c>
      <c r="E1266" s="704" t="s">
        <v>2561</v>
      </c>
      <c r="F1266" s="671" t="s">
        <v>2515</v>
      </c>
      <c r="G1266" s="671" t="s">
        <v>2936</v>
      </c>
      <c r="H1266" s="671" t="s">
        <v>817</v>
      </c>
      <c r="I1266" s="671" t="s">
        <v>3919</v>
      </c>
      <c r="J1266" s="671" t="s">
        <v>3920</v>
      </c>
      <c r="K1266" s="671" t="s">
        <v>3921</v>
      </c>
      <c r="L1266" s="705">
        <v>214.03</v>
      </c>
      <c r="M1266" s="705">
        <v>214.03</v>
      </c>
      <c r="N1266" s="671">
        <v>1</v>
      </c>
      <c r="O1266" s="706">
        <v>0.5</v>
      </c>
      <c r="P1266" s="705"/>
      <c r="Q1266" s="682">
        <v>0</v>
      </c>
      <c r="R1266" s="671"/>
      <c r="S1266" s="682">
        <v>0</v>
      </c>
      <c r="T1266" s="706"/>
      <c r="U1266" s="242">
        <v>0</v>
      </c>
    </row>
    <row r="1267" spans="1:21" ht="14.4" customHeight="1" x14ac:dyDescent="0.3">
      <c r="A1267" s="680">
        <v>10</v>
      </c>
      <c r="B1267" s="671" t="s">
        <v>551</v>
      </c>
      <c r="C1267" s="671">
        <v>89301108</v>
      </c>
      <c r="D1267" s="703" t="s">
        <v>4591</v>
      </c>
      <c r="E1267" s="704" t="s">
        <v>2561</v>
      </c>
      <c r="F1267" s="671" t="s">
        <v>2515</v>
      </c>
      <c r="G1267" s="671" t="s">
        <v>2940</v>
      </c>
      <c r="H1267" s="671" t="s">
        <v>550</v>
      </c>
      <c r="I1267" s="671" t="s">
        <v>2941</v>
      </c>
      <c r="J1267" s="671" t="s">
        <v>2942</v>
      </c>
      <c r="K1267" s="671" t="s">
        <v>2943</v>
      </c>
      <c r="L1267" s="705">
        <v>0</v>
      </c>
      <c r="M1267" s="705">
        <v>0</v>
      </c>
      <c r="N1267" s="671">
        <v>1</v>
      </c>
      <c r="O1267" s="706">
        <v>0.5</v>
      </c>
      <c r="P1267" s="705"/>
      <c r="Q1267" s="682"/>
      <c r="R1267" s="671"/>
      <c r="S1267" s="682">
        <v>0</v>
      </c>
      <c r="T1267" s="706"/>
      <c r="U1267" s="242">
        <v>0</v>
      </c>
    </row>
    <row r="1268" spans="1:21" ht="14.4" customHeight="1" x14ac:dyDescent="0.3">
      <c r="A1268" s="680">
        <v>10</v>
      </c>
      <c r="B1268" s="671" t="s">
        <v>551</v>
      </c>
      <c r="C1268" s="671">
        <v>89301108</v>
      </c>
      <c r="D1268" s="703" t="s">
        <v>4591</v>
      </c>
      <c r="E1268" s="704" t="s">
        <v>2561</v>
      </c>
      <c r="F1268" s="671" t="s">
        <v>2515</v>
      </c>
      <c r="G1268" s="671" t="s">
        <v>4139</v>
      </c>
      <c r="H1268" s="671" t="s">
        <v>550</v>
      </c>
      <c r="I1268" s="671" t="s">
        <v>4140</v>
      </c>
      <c r="J1268" s="671" t="s">
        <v>4141</v>
      </c>
      <c r="K1268" s="671" t="s">
        <v>4142</v>
      </c>
      <c r="L1268" s="705">
        <v>569.38</v>
      </c>
      <c r="M1268" s="705">
        <v>569.38</v>
      </c>
      <c r="N1268" s="671">
        <v>1</v>
      </c>
      <c r="O1268" s="706">
        <v>1</v>
      </c>
      <c r="P1268" s="705"/>
      <c r="Q1268" s="682">
        <v>0</v>
      </c>
      <c r="R1268" s="671"/>
      <c r="S1268" s="682">
        <v>0</v>
      </c>
      <c r="T1268" s="706"/>
      <c r="U1268" s="242">
        <v>0</v>
      </c>
    </row>
    <row r="1269" spans="1:21" ht="14.4" customHeight="1" x14ac:dyDescent="0.3">
      <c r="A1269" s="680">
        <v>10</v>
      </c>
      <c r="B1269" s="671" t="s">
        <v>551</v>
      </c>
      <c r="C1269" s="671">
        <v>89301108</v>
      </c>
      <c r="D1269" s="703" t="s">
        <v>4591</v>
      </c>
      <c r="E1269" s="704" t="s">
        <v>2561</v>
      </c>
      <c r="F1269" s="671" t="s">
        <v>2515</v>
      </c>
      <c r="G1269" s="671" t="s">
        <v>3922</v>
      </c>
      <c r="H1269" s="671" t="s">
        <v>550</v>
      </c>
      <c r="I1269" s="671" t="s">
        <v>4034</v>
      </c>
      <c r="J1269" s="671" t="s">
        <v>3924</v>
      </c>
      <c r="K1269" s="671" t="s">
        <v>3309</v>
      </c>
      <c r="L1269" s="705">
        <v>510.95</v>
      </c>
      <c r="M1269" s="705">
        <v>510.95</v>
      </c>
      <c r="N1269" s="671">
        <v>1</v>
      </c>
      <c r="O1269" s="706">
        <v>1</v>
      </c>
      <c r="P1269" s="705"/>
      <c r="Q1269" s="682">
        <v>0</v>
      </c>
      <c r="R1269" s="671"/>
      <c r="S1269" s="682">
        <v>0</v>
      </c>
      <c r="T1269" s="706"/>
      <c r="U1269" s="242">
        <v>0</v>
      </c>
    </row>
    <row r="1270" spans="1:21" ht="14.4" customHeight="1" x14ac:dyDescent="0.3">
      <c r="A1270" s="680">
        <v>10</v>
      </c>
      <c r="B1270" s="671" t="s">
        <v>551</v>
      </c>
      <c r="C1270" s="671">
        <v>89301108</v>
      </c>
      <c r="D1270" s="703" t="s">
        <v>4591</v>
      </c>
      <c r="E1270" s="704" t="s">
        <v>2561</v>
      </c>
      <c r="F1270" s="671" t="s">
        <v>2515</v>
      </c>
      <c r="G1270" s="671" t="s">
        <v>2891</v>
      </c>
      <c r="H1270" s="671" t="s">
        <v>550</v>
      </c>
      <c r="I1270" s="671" t="s">
        <v>3003</v>
      </c>
      <c r="J1270" s="671" t="s">
        <v>2893</v>
      </c>
      <c r="K1270" s="671" t="s">
        <v>3004</v>
      </c>
      <c r="L1270" s="705">
        <v>709.97</v>
      </c>
      <c r="M1270" s="705">
        <v>2129.91</v>
      </c>
      <c r="N1270" s="671">
        <v>3</v>
      </c>
      <c r="O1270" s="706">
        <v>0.5</v>
      </c>
      <c r="P1270" s="705">
        <v>2129.91</v>
      </c>
      <c r="Q1270" s="682">
        <v>1</v>
      </c>
      <c r="R1270" s="671">
        <v>3</v>
      </c>
      <c r="S1270" s="682">
        <v>1</v>
      </c>
      <c r="T1270" s="706">
        <v>0.5</v>
      </c>
      <c r="U1270" s="242">
        <v>1</v>
      </c>
    </row>
    <row r="1271" spans="1:21" ht="14.4" customHeight="1" x14ac:dyDescent="0.3">
      <c r="A1271" s="680">
        <v>10</v>
      </c>
      <c r="B1271" s="671" t="s">
        <v>551</v>
      </c>
      <c r="C1271" s="671">
        <v>89301108</v>
      </c>
      <c r="D1271" s="703" t="s">
        <v>4591</v>
      </c>
      <c r="E1271" s="704" t="s">
        <v>2561</v>
      </c>
      <c r="F1271" s="671" t="s">
        <v>2515</v>
      </c>
      <c r="G1271" s="671" t="s">
        <v>3087</v>
      </c>
      <c r="H1271" s="671" t="s">
        <v>550</v>
      </c>
      <c r="I1271" s="671" t="s">
        <v>4143</v>
      </c>
      <c r="J1271" s="671" t="s">
        <v>4144</v>
      </c>
      <c r="K1271" s="671" t="s">
        <v>1162</v>
      </c>
      <c r="L1271" s="705">
        <v>91.83</v>
      </c>
      <c r="M1271" s="705">
        <v>91.83</v>
      </c>
      <c r="N1271" s="671">
        <v>1</v>
      </c>
      <c r="O1271" s="706">
        <v>0.5</v>
      </c>
      <c r="P1271" s="705"/>
      <c r="Q1271" s="682">
        <v>0</v>
      </c>
      <c r="R1271" s="671"/>
      <c r="S1271" s="682">
        <v>0</v>
      </c>
      <c r="T1271" s="706"/>
      <c r="U1271" s="242">
        <v>0</v>
      </c>
    </row>
    <row r="1272" spans="1:21" ht="14.4" customHeight="1" x14ac:dyDescent="0.3">
      <c r="A1272" s="680">
        <v>10</v>
      </c>
      <c r="B1272" s="671" t="s">
        <v>551</v>
      </c>
      <c r="C1272" s="671">
        <v>89301108</v>
      </c>
      <c r="D1272" s="703" t="s">
        <v>4591</v>
      </c>
      <c r="E1272" s="704" t="s">
        <v>2561</v>
      </c>
      <c r="F1272" s="671" t="s">
        <v>2515</v>
      </c>
      <c r="G1272" s="671" t="s">
        <v>3087</v>
      </c>
      <c r="H1272" s="671" t="s">
        <v>550</v>
      </c>
      <c r="I1272" s="671" t="s">
        <v>3949</v>
      </c>
      <c r="J1272" s="671" t="s">
        <v>3950</v>
      </c>
      <c r="K1272" s="671" t="s">
        <v>1964</v>
      </c>
      <c r="L1272" s="705">
        <v>413.22</v>
      </c>
      <c r="M1272" s="705">
        <v>413.22</v>
      </c>
      <c r="N1272" s="671">
        <v>1</v>
      </c>
      <c r="O1272" s="706">
        <v>0.5</v>
      </c>
      <c r="P1272" s="705"/>
      <c r="Q1272" s="682">
        <v>0</v>
      </c>
      <c r="R1272" s="671"/>
      <c r="S1272" s="682">
        <v>0</v>
      </c>
      <c r="T1272" s="706"/>
      <c r="U1272" s="242">
        <v>0</v>
      </c>
    </row>
    <row r="1273" spans="1:21" ht="14.4" customHeight="1" x14ac:dyDescent="0.3">
      <c r="A1273" s="680">
        <v>10</v>
      </c>
      <c r="B1273" s="671" t="s">
        <v>551</v>
      </c>
      <c r="C1273" s="671">
        <v>89301108</v>
      </c>
      <c r="D1273" s="703" t="s">
        <v>4591</v>
      </c>
      <c r="E1273" s="704" t="s">
        <v>2561</v>
      </c>
      <c r="F1273" s="671" t="s">
        <v>2515</v>
      </c>
      <c r="G1273" s="671" t="s">
        <v>2626</v>
      </c>
      <c r="H1273" s="671" t="s">
        <v>550</v>
      </c>
      <c r="I1273" s="671" t="s">
        <v>4145</v>
      </c>
      <c r="J1273" s="671" t="s">
        <v>2745</v>
      </c>
      <c r="K1273" s="671" t="s">
        <v>2628</v>
      </c>
      <c r="L1273" s="705">
        <v>0</v>
      </c>
      <c r="M1273" s="705">
        <v>0</v>
      </c>
      <c r="N1273" s="671">
        <v>10</v>
      </c>
      <c r="O1273" s="706">
        <v>0.5</v>
      </c>
      <c r="P1273" s="705">
        <v>0</v>
      </c>
      <c r="Q1273" s="682"/>
      <c r="R1273" s="671">
        <v>10</v>
      </c>
      <c r="S1273" s="682">
        <v>1</v>
      </c>
      <c r="T1273" s="706">
        <v>0.5</v>
      </c>
      <c r="U1273" s="242">
        <v>1</v>
      </c>
    </row>
    <row r="1274" spans="1:21" ht="14.4" customHeight="1" x14ac:dyDescent="0.3">
      <c r="A1274" s="680">
        <v>10</v>
      </c>
      <c r="B1274" s="671" t="s">
        <v>551</v>
      </c>
      <c r="C1274" s="671">
        <v>89301108</v>
      </c>
      <c r="D1274" s="703" t="s">
        <v>4591</v>
      </c>
      <c r="E1274" s="704" t="s">
        <v>2561</v>
      </c>
      <c r="F1274" s="671" t="s">
        <v>2515</v>
      </c>
      <c r="G1274" s="671" t="s">
        <v>3060</v>
      </c>
      <c r="H1274" s="671" t="s">
        <v>817</v>
      </c>
      <c r="I1274" s="671" t="s">
        <v>831</v>
      </c>
      <c r="J1274" s="671" t="s">
        <v>832</v>
      </c>
      <c r="K1274" s="671" t="s">
        <v>833</v>
      </c>
      <c r="L1274" s="705">
        <v>974.75</v>
      </c>
      <c r="M1274" s="705">
        <v>3899</v>
      </c>
      <c r="N1274" s="671">
        <v>4</v>
      </c>
      <c r="O1274" s="706">
        <v>2.5</v>
      </c>
      <c r="P1274" s="705">
        <v>974.75</v>
      </c>
      <c r="Q1274" s="682">
        <v>0.25</v>
      </c>
      <c r="R1274" s="671">
        <v>1</v>
      </c>
      <c r="S1274" s="682">
        <v>0.25</v>
      </c>
      <c r="T1274" s="706">
        <v>1</v>
      </c>
      <c r="U1274" s="242">
        <v>0.4</v>
      </c>
    </row>
    <row r="1275" spans="1:21" ht="14.4" customHeight="1" x14ac:dyDescent="0.3">
      <c r="A1275" s="680">
        <v>10</v>
      </c>
      <c r="B1275" s="671" t="s">
        <v>551</v>
      </c>
      <c r="C1275" s="671">
        <v>89301108</v>
      </c>
      <c r="D1275" s="703" t="s">
        <v>4591</v>
      </c>
      <c r="E1275" s="704" t="s">
        <v>2561</v>
      </c>
      <c r="F1275" s="671" t="s">
        <v>2517</v>
      </c>
      <c r="G1275" s="671" t="s">
        <v>2994</v>
      </c>
      <c r="H1275" s="671" t="s">
        <v>550</v>
      </c>
      <c r="I1275" s="671" t="s">
        <v>2995</v>
      </c>
      <c r="J1275" s="671" t="s">
        <v>2996</v>
      </c>
      <c r="K1275" s="671" t="s">
        <v>2997</v>
      </c>
      <c r="L1275" s="705">
        <v>500</v>
      </c>
      <c r="M1275" s="705">
        <v>500</v>
      </c>
      <c r="N1275" s="671">
        <v>1</v>
      </c>
      <c r="O1275" s="706">
        <v>1</v>
      </c>
      <c r="P1275" s="705"/>
      <c r="Q1275" s="682">
        <v>0</v>
      </c>
      <c r="R1275" s="671"/>
      <c r="S1275" s="682">
        <v>0</v>
      </c>
      <c r="T1275" s="706"/>
      <c r="U1275" s="242">
        <v>0</v>
      </c>
    </row>
    <row r="1276" spans="1:21" ht="14.4" customHeight="1" x14ac:dyDescent="0.3">
      <c r="A1276" s="680">
        <v>10</v>
      </c>
      <c r="B1276" s="671" t="s">
        <v>551</v>
      </c>
      <c r="C1276" s="671">
        <v>89301108</v>
      </c>
      <c r="D1276" s="703" t="s">
        <v>4591</v>
      </c>
      <c r="E1276" s="704" t="s">
        <v>2589</v>
      </c>
      <c r="F1276" s="671" t="s">
        <v>2515</v>
      </c>
      <c r="G1276" s="671" t="s">
        <v>4015</v>
      </c>
      <c r="H1276" s="671" t="s">
        <v>817</v>
      </c>
      <c r="I1276" s="671" t="s">
        <v>1519</v>
      </c>
      <c r="J1276" s="671" t="s">
        <v>1520</v>
      </c>
      <c r="K1276" s="671" t="s">
        <v>1521</v>
      </c>
      <c r="L1276" s="705">
        <v>125.14</v>
      </c>
      <c r="M1276" s="705">
        <v>375.42</v>
      </c>
      <c r="N1276" s="671">
        <v>3</v>
      </c>
      <c r="O1276" s="706">
        <v>0.5</v>
      </c>
      <c r="P1276" s="705">
        <v>375.42</v>
      </c>
      <c r="Q1276" s="682">
        <v>1</v>
      </c>
      <c r="R1276" s="671">
        <v>3</v>
      </c>
      <c r="S1276" s="682">
        <v>1</v>
      </c>
      <c r="T1276" s="706">
        <v>0.5</v>
      </c>
      <c r="U1276" s="242">
        <v>1</v>
      </c>
    </row>
    <row r="1277" spans="1:21" ht="14.4" customHeight="1" x14ac:dyDescent="0.3">
      <c r="A1277" s="680">
        <v>10</v>
      </c>
      <c r="B1277" s="671" t="s">
        <v>551</v>
      </c>
      <c r="C1277" s="671">
        <v>89301108</v>
      </c>
      <c r="D1277" s="703" t="s">
        <v>4591</v>
      </c>
      <c r="E1277" s="704" t="s">
        <v>2589</v>
      </c>
      <c r="F1277" s="671" t="s">
        <v>2515</v>
      </c>
      <c r="G1277" s="671" t="s">
        <v>4015</v>
      </c>
      <c r="H1277" s="671" t="s">
        <v>817</v>
      </c>
      <c r="I1277" s="671" t="s">
        <v>4146</v>
      </c>
      <c r="J1277" s="671" t="s">
        <v>4147</v>
      </c>
      <c r="K1277" s="671" t="s">
        <v>4148</v>
      </c>
      <c r="L1277" s="705">
        <v>0</v>
      </c>
      <c r="M1277" s="705">
        <v>0</v>
      </c>
      <c r="N1277" s="671">
        <v>20</v>
      </c>
      <c r="O1277" s="706">
        <v>1.5</v>
      </c>
      <c r="P1277" s="705">
        <v>0</v>
      </c>
      <c r="Q1277" s="682"/>
      <c r="R1277" s="671">
        <v>10</v>
      </c>
      <c r="S1277" s="682">
        <v>0.5</v>
      </c>
      <c r="T1277" s="706">
        <v>0.5</v>
      </c>
      <c r="U1277" s="242">
        <v>0.33333333333333331</v>
      </c>
    </row>
    <row r="1278" spans="1:21" ht="14.4" customHeight="1" x14ac:dyDescent="0.3">
      <c r="A1278" s="680">
        <v>10</v>
      </c>
      <c r="B1278" s="671" t="s">
        <v>551</v>
      </c>
      <c r="C1278" s="671">
        <v>89301108</v>
      </c>
      <c r="D1278" s="703" t="s">
        <v>4591</v>
      </c>
      <c r="E1278" s="704" t="s">
        <v>2589</v>
      </c>
      <c r="F1278" s="671" t="s">
        <v>2515</v>
      </c>
      <c r="G1278" s="671" t="s">
        <v>3347</v>
      </c>
      <c r="H1278" s="671" t="s">
        <v>550</v>
      </c>
      <c r="I1278" s="671" t="s">
        <v>3348</v>
      </c>
      <c r="J1278" s="671" t="s">
        <v>3349</v>
      </c>
      <c r="K1278" s="671" t="s">
        <v>3350</v>
      </c>
      <c r="L1278" s="705">
        <v>542.41</v>
      </c>
      <c r="M1278" s="705">
        <v>542.41</v>
      </c>
      <c r="N1278" s="671">
        <v>1</v>
      </c>
      <c r="O1278" s="706">
        <v>0.5</v>
      </c>
      <c r="P1278" s="705"/>
      <c r="Q1278" s="682">
        <v>0</v>
      </c>
      <c r="R1278" s="671"/>
      <c r="S1278" s="682">
        <v>0</v>
      </c>
      <c r="T1278" s="706"/>
      <c r="U1278" s="242">
        <v>0</v>
      </c>
    </row>
    <row r="1279" spans="1:21" ht="14.4" customHeight="1" x14ac:dyDescent="0.3">
      <c r="A1279" s="680">
        <v>10</v>
      </c>
      <c r="B1279" s="671" t="s">
        <v>551</v>
      </c>
      <c r="C1279" s="671">
        <v>89301108</v>
      </c>
      <c r="D1279" s="703" t="s">
        <v>4591</v>
      </c>
      <c r="E1279" s="704" t="s">
        <v>2589</v>
      </c>
      <c r="F1279" s="671" t="s">
        <v>2515</v>
      </c>
      <c r="G1279" s="671" t="s">
        <v>3611</v>
      </c>
      <c r="H1279" s="671" t="s">
        <v>550</v>
      </c>
      <c r="I1279" s="671" t="s">
        <v>4149</v>
      </c>
      <c r="J1279" s="671" t="s">
        <v>3613</v>
      </c>
      <c r="K1279" s="671" t="s">
        <v>2457</v>
      </c>
      <c r="L1279" s="705">
        <v>184.22</v>
      </c>
      <c r="M1279" s="705">
        <v>552.66</v>
      </c>
      <c r="N1279" s="671">
        <v>3</v>
      </c>
      <c r="O1279" s="706">
        <v>1</v>
      </c>
      <c r="P1279" s="705"/>
      <c r="Q1279" s="682">
        <v>0</v>
      </c>
      <c r="R1279" s="671"/>
      <c r="S1279" s="682">
        <v>0</v>
      </c>
      <c r="T1279" s="706"/>
      <c r="U1279" s="242">
        <v>0</v>
      </c>
    </row>
    <row r="1280" spans="1:21" ht="14.4" customHeight="1" x14ac:dyDescent="0.3">
      <c r="A1280" s="680">
        <v>10</v>
      </c>
      <c r="B1280" s="671" t="s">
        <v>551</v>
      </c>
      <c r="C1280" s="671">
        <v>89301108</v>
      </c>
      <c r="D1280" s="703" t="s">
        <v>4591</v>
      </c>
      <c r="E1280" s="704" t="s">
        <v>2589</v>
      </c>
      <c r="F1280" s="671" t="s">
        <v>2515</v>
      </c>
      <c r="G1280" s="671" t="s">
        <v>2827</v>
      </c>
      <c r="H1280" s="671" t="s">
        <v>817</v>
      </c>
      <c r="I1280" s="671" t="s">
        <v>4020</v>
      </c>
      <c r="J1280" s="671" t="s">
        <v>828</v>
      </c>
      <c r="K1280" s="671" t="s">
        <v>4021</v>
      </c>
      <c r="L1280" s="705">
        <v>275.48</v>
      </c>
      <c r="M1280" s="705">
        <v>275.48</v>
      </c>
      <c r="N1280" s="671">
        <v>1</v>
      </c>
      <c r="O1280" s="706">
        <v>0.5</v>
      </c>
      <c r="P1280" s="705"/>
      <c r="Q1280" s="682">
        <v>0</v>
      </c>
      <c r="R1280" s="671"/>
      <c r="S1280" s="682">
        <v>0</v>
      </c>
      <c r="T1280" s="706"/>
      <c r="U1280" s="242">
        <v>0</v>
      </c>
    </row>
    <row r="1281" spans="1:21" ht="14.4" customHeight="1" x14ac:dyDescent="0.3">
      <c r="A1281" s="680">
        <v>10</v>
      </c>
      <c r="B1281" s="671" t="s">
        <v>551</v>
      </c>
      <c r="C1281" s="671">
        <v>89301108</v>
      </c>
      <c r="D1281" s="703" t="s">
        <v>4591</v>
      </c>
      <c r="E1281" s="704" t="s">
        <v>2589</v>
      </c>
      <c r="F1281" s="671" t="s">
        <v>2515</v>
      </c>
      <c r="G1281" s="671" t="s">
        <v>2827</v>
      </c>
      <c r="H1281" s="671" t="s">
        <v>817</v>
      </c>
      <c r="I1281" s="671" t="s">
        <v>1445</v>
      </c>
      <c r="J1281" s="671" t="s">
        <v>828</v>
      </c>
      <c r="K1281" s="671" t="s">
        <v>1446</v>
      </c>
      <c r="L1281" s="705">
        <v>413.22</v>
      </c>
      <c r="M1281" s="705">
        <v>413.22</v>
      </c>
      <c r="N1281" s="671">
        <v>1</v>
      </c>
      <c r="O1281" s="706">
        <v>0.5</v>
      </c>
      <c r="P1281" s="705"/>
      <c r="Q1281" s="682">
        <v>0</v>
      </c>
      <c r="R1281" s="671"/>
      <c r="S1281" s="682">
        <v>0</v>
      </c>
      <c r="T1281" s="706"/>
      <c r="U1281" s="242">
        <v>0</v>
      </c>
    </row>
    <row r="1282" spans="1:21" ht="14.4" customHeight="1" x14ac:dyDescent="0.3">
      <c r="A1282" s="680">
        <v>10</v>
      </c>
      <c r="B1282" s="671" t="s">
        <v>551</v>
      </c>
      <c r="C1282" s="671">
        <v>89301108</v>
      </c>
      <c r="D1282" s="703" t="s">
        <v>4591</v>
      </c>
      <c r="E1282" s="704" t="s">
        <v>2589</v>
      </c>
      <c r="F1282" s="671" t="s">
        <v>2515</v>
      </c>
      <c r="G1282" s="671" t="s">
        <v>3024</v>
      </c>
      <c r="H1282" s="671" t="s">
        <v>550</v>
      </c>
      <c r="I1282" s="671" t="s">
        <v>4150</v>
      </c>
      <c r="J1282" s="671" t="s">
        <v>3429</v>
      </c>
      <c r="K1282" s="671" t="s">
        <v>3027</v>
      </c>
      <c r="L1282" s="705">
        <v>349.29</v>
      </c>
      <c r="M1282" s="705">
        <v>349.29</v>
      </c>
      <c r="N1282" s="671">
        <v>1</v>
      </c>
      <c r="O1282" s="706">
        <v>1</v>
      </c>
      <c r="P1282" s="705"/>
      <c r="Q1282" s="682">
        <v>0</v>
      </c>
      <c r="R1282" s="671"/>
      <c r="S1282" s="682">
        <v>0</v>
      </c>
      <c r="T1282" s="706"/>
      <c r="U1282" s="242">
        <v>0</v>
      </c>
    </row>
    <row r="1283" spans="1:21" ht="14.4" customHeight="1" x14ac:dyDescent="0.3">
      <c r="A1283" s="680">
        <v>10</v>
      </c>
      <c r="B1283" s="671" t="s">
        <v>551</v>
      </c>
      <c r="C1283" s="671">
        <v>89301108</v>
      </c>
      <c r="D1283" s="703" t="s">
        <v>4591</v>
      </c>
      <c r="E1283" s="704" t="s">
        <v>2589</v>
      </c>
      <c r="F1283" s="671" t="s">
        <v>2515</v>
      </c>
      <c r="G1283" s="671" t="s">
        <v>4135</v>
      </c>
      <c r="H1283" s="671" t="s">
        <v>550</v>
      </c>
      <c r="I1283" s="671" t="s">
        <v>4136</v>
      </c>
      <c r="J1283" s="671" t="s">
        <v>4137</v>
      </c>
      <c r="K1283" s="671" t="s">
        <v>4138</v>
      </c>
      <c r="L1283" s="705">
        <v>4117.74</v>
      </c>
      <c r="M1283" s="705">
        <v>350007.89999999997</v>
      </c>
      <c r="N1283" s="671">
        <v>85</v>
      </c>
      <c r="O1283" s="706">
        <v>5</v>
      </c>
      <c r="P1283" s="705">
        <v>205886.99999999997</v>
      </c>
      <c r="Q1283" s="682">
        <v>0.58823529411764708</v>
      </c>
      <c r="R1283" s="671">
        <v>50</v>
      </c>
      <c r="S1283" s="682">
        <v>0.58823529411764708</v>
      </c>
      <c r="T1283" s="706">
        <v>2.5</v>
      </c>
      <c r="U1283" s="242">
        <v>0.5</v>
      </c>
    </row>
    <row r="1284" spans="1:21" ht="14.4" customHeight="1" x14ac:dyDescent="0.3">
      <c r="A1284" s="680">
        <v>10</v>
      </c>
      <c r="B1284" s="671" t="s">
        <v>551</v>
      </c>
      <c r="C1284" s="671">
        <v>89301108</v>
      </c>
      <c r="D1284" s="703" t="s">
        <v>4591</v>
      </c>
      <c r="E1284" s="704" t="s">
        <v>2589</v>
      </c>
      <c r="F1284" s="671" t="s">
        <v>2515</v>
      </c>
      <c r="G1284" s="671" t="s">
        <v>2930</v>
      </c>
      <c r="H1284" s="671" t="s">
        <v>550</v>
      </c>
      <c r="I1284" s="671" t="s">
        <v>2091</v>
      </c>
      <c r="J1284" s="671" t="s">
        <v>1264</v>
      </c>
      <c r="K1284" s="671" t="s">
        <v>3384</v>
      </c>
      <c r="L1284" s="705">
        <v>128.9</v>
      </c>
      <c r="M1284" s="705">
        <v>644.5</v>
      </c>
      <c r="N1284" s="671">
        <v>5</v>
      </c>
      <c r="O1284" s="706">
        <v>0.5</v>
      </c>
      <c r="P1284" s="705"/>
      <c r="Q1284" s="682">
        <v>0</v>
      </c>
      <c r="R1284" s="671"/>
      <c r="S1284" s="682">
        <v>0</v>
      </c>
      <c r="T1284" s="706"/>
      <c r="U1284" s="242">
        <v>0</v>
      </c>
    </row>
    <row r="1285" spans="1:21" ht="14.4" customHeight="1" x14ac:dyDescent="0.3">
      <c r="A1285" s="680">
        <v>10</v>
      </c>
      <c r="B1285" s="671" t="s">
        <v>551</v>
      </c>
      <c r="C1285" s="671">
        <v>89301108</v>
      </c>
      <c r="D1285" s="703" t="s">
        <v>4591</v>
      </c>
      <c r="E1285" s="704" t="s">
        <v>2589</v>
      </c>
      <c r="F1285" s="671" t="s">
        <v>2515</v>
      </c>
      <c r="G1285" s="671" t="s">
        <v>3025</v>
      </c>
      <c r="H1285" s="671" t="s">
        <v>817</v>
      </c>
      <c r="I1285" s="671" t="s">
        <v>1543</v>
      </c>
      <c r="J1285" s="671" t="s">
        <v>1544</v>
      </c>
      <c r="K1285" s="671" t="s">
        <v>2466</v>
      </c>
      <c r="L1285" s="705">
        <v>3127.19</v>
      </c>
      <c r="M1285" s="705">
        <v>3127.19</v>
      </c>
      <c r="N1285" s="671">
        <v>1</v>
      </c>
      <c r="O1285" s="706">
        <v>0.5</v>
      </c>
      <c r="P1285" s="705">
        <v>3127.19</v>
      </c>
      <c r="Q1285" s="682">
        <v>1</v>
      </c>
      <c r="R1285" s="671">
        <v>1</v>
      </c>
      <c r="S1285" s="682">
        <v>1</v>
      </c>
      <c r="T1285" s="706">
        <v>0.5</v>
      </c>
      <c r="U1285" s="242">
        <v>1</v>
      </c>
    </row>
    <row r="1286" spans="1:21" ht="14.4" customHeight="1" x14ac:dyDescent="0.3">
      <c r="A1286" s="680">
        <v>10</v>
      </c>
      <c r="B1286" s="671" t="s">
        <v>551</v>
      </c>
      <c r="C1286" s="671">
        <v>89301108</v>
      </c>
      <c r="D1286" s="703" t="s">
        <v>4591</v>
      </c>
      <c r="E1286" s="704" t="s">
        <v>2589</v>
      </c>
      <c r="F1286" s="671" t="s">
        <v>2515</v>
      </c>
      <c r="G1286" s="671" t="s">
        <v>2940</v>
      </c>
      <c r="H1286" s="671" t="s">
        <v>550</v>
      </c>
      <c r="I1286" s="671" t="s">
        <v>741</v>
      </c>
      <c r="J1286" s="671" t="s">
        <v>2942</v>
      </c>
      <c r="K1286" s="671" t="s">
        <v>3501</v>
      </c>
      <c r="L1286" s="705">
        <v>184.8</v>
      </c>
      <c r="M1286" s="705">
        <v>369.6</v>
      </c>
      <c r="N1286" s="671">
        <v>2</v>
      </c>
      <c r="O1286" s="706">
        <v>0.5</v>
      </c>
      <c r="P1286" s="705"/>
      <c r="Q1286" s="682">
        <v>0</v>
      </c>
      <c r="R1286" s="671"/>
      <c r="S1286" s="682">
        <v>0</v>
      </c>
      <c r="T1286" s="706"/>
      <c r="U1286" s="242">
        <v>0</v>
      </c>
    </row>
    <row r="1287" spans="1:21" ht="14.4" customHeight="1" x14ac:dyDescent="0.3">
      <c r="A1287" s="680">
        <v>10</v>
      </c>
      <c r="B1287" s="671" t="s">
        <v>551</v>
      </c>
      <c r="C1287" s="671">
        <v>89301108</v>
      </c>
      <c r="D1287" s="703" t="s">
        <v>4591</v>
      </c>
      <c r="E1287" s="704" t="s">
        <v>2589</v>
      </c>
      <c r="F1287" s="671" t="s">
        <v>2515</v>
      </c>
      <c r="G1287" s="671" t="s">
        <v>4151</v>
      </c>
      <c r="H1287" s="671" t="s">
        <v>550</v>
      </c>
      <c r="I1287" s="671" t="s">
        <v>2060</v>
      </c>
      <c r="J1287" s="671" t="s">
        <v>1038</v>
      </c>
      <c r="K1287" s="671" t="s">
        <v>4152</v>
      </c>
      <c r="L1287" s="705">
        <v>99</v>
      </c>
      <c r="M1287" s="705">
        <v>396</v>
      </c>
      <c r="N1287" s="671">
        <v>4</v>
      </c>
      <c r="O1287" s="706">
        <v>1.5</v>
      </c>
      <c r="P1287" s="705">
        <v>198</v>
      </c>
      <c r="Q1287" s="682">
        <v>0.5</v>
      </c>
      <c r="R1287" s="671">
        <v>2</v>
      </c>
      <c r="S1287" s="682">
        <v>0.5</v>
      </c>
      <c r="T1287" s="706">
        <v>1</v>
      </c>
      <c r="U1287" s="242">
        <v>0.66666666666666663</v>
      </c>
    </row>
    <row r="1288" spans="1:21" ht="14.4" customHeight="1" x14ac:dyDescent="0.3">
      <c r="A1288" s="680">
        <v>10</v>
      </c>
      <c r="B1288" s="671" t="s">
        <v>551</v>
      </c>
      <c r="C1288" s="671">
        <v>89301108</v>
      </c>
      <c r="D1288" s="703" t="s">
        <v>4591</v>
      </c>
      <c r="E1288" s="704" t="s">
        <v>2589</v>
      </c>
      <c r="F1288" s="671" t="s">
        <v>2515</v>
      </c>
      <c r="G1288" s="671" t="s">
        <v>4153</v>
      </c>
      <c r="H1288" s="671" t="s">
        <v>550</v>
      </c>
      <c r="I1288" s="671" t="s">
        <v>775</v>
      </c>
      <c r="J1288" s="671" t="s">
        <v>4154</v>
      </c>
      <c r="K1288" s="671" t="s">
        <v>4155</v>
      </c>
      <c r="L1288" s="705">
        <v>47.54</v>
      </c>
      <c r="M1288" s="705">
        <v>2139.2999999999997</v>
      </c>
      <c r="N1288" s="671">
        <v>45</v>
      </c>
      <c r="O1288" s="706">
        <v>3.5</v>
      </c>
      <c r="P1288" s="705">
        <v>475.4</v>
      </c>
      <c r="Q1288" s="682">
        <v>0.22222222222222224</v>
      </c>
      <c r="R1288" s="671">
        <v>10</v>
      </c>
      <c r="S1288" s="682">
        <v>0.22222222222222221</v>
      </c>
      <c r="T1288" s="706">
        <v>1</v>
      </c>
      <c r="U1288" s="242">
        <v>0.2857142857142857</v>
      </c>
    </row>
    <row r="1289" spans="1:21" ht="14.4" customHeight="1" x14ac:dyDescent="0.3">
      <c r="A1289" s="680">
        <v>10</v>
      </c>
      <c r="B1289" s="671" t="s">
        <v>551</v>
      </c>
      <c r="C1289" s="671">
        <v>89301108</v>
      </c>
      <c r="D1289" s="703" t="s">
        <v>4591</v>
      </c>
      <c r="E1289" s="704" t="s">
        <v>2589</v>
      </c>
      <c r="F1289" s="671" t="s">
        <v>2515</v>
      </c>
      <c r="G1289" s="671" t="s">
        <v>2944</v>
      </c>
      <c r="H1289" s="671" t="s">
        <v>550</v>
      </c>
      <c r="I1289" s="671" t="s">
        <v>726</v>
      </c>
      <c r="J1289" s="671" t="s">
        <v>727</v>
      </c>
      <c r="K1289" s="671" t="s">
        <v>2443</v>
      </c>
      <c r="L1289" s="705">
        <v>23.72</v>
      </c>
      <c r="M1289" s="705">
        <v>118.6</v>
      </c>
      <c r="N1289" s="671">
        <v>5</v>
      </c>
      <c r="O1289" s="706">
        <v>1.5</v>
      </c>
      <c r="P1289" s="705">
        <v>71.16</v>
      </c>
      <c r="Q1289" s="682">
        <v>0.6</v>
      </c>
      <c r="R1289" s="671">
        <v>3</v>
      </c>
      <c r="S1289" s="682">
        <v>0.6</v>
      </c>
      <c r="T1289" s="706">
        <v>1</v>
      </c>
      <c r="U1289" s="242">
        <v>0.66666666666666663</v>
      </c>
    </row>
    <row r="1290" spans="1:21" ht="14.4" customHeight="1" x14ac:dyDescent="0.3">
      <c r="A1290" s="680">
        <v>10</v>
      </c>
      <c r="B1290" s="671" t="s">
        <v>551</v>
      </c>
      <c r="C1290" s="671">
        <v>89301108</v>
      </c>
      <c r="D1290" s="703" t="s">
        <v>4591</v>
      </c>
      <c r="E1290" s="704" t="s">
        <v>2589</v>
      </c>
      <c r="F1290" s="671" t="s">
        <v>2515</v>
      </c>
      <c r="G1290" s="671" t="s">
        <v>4156</v>
      </c>
      <c r="H1290" s="671" t="s">
        <v>550</v>
      </c>
      <c r="I1290" s="671" t="s">
        <v>4157</v>
      </c>
      <c r="J1290" s="671" t="s">
        <v>4158</v>
      </c>
      <c r="K1290" s="671" t="s">
        <v>4159</v>
      </c>
      <c r="L1290" s="705">
        <v>1499.51</v>
      </c>
      <c r="M1290" s="705">
        <v>1499.51</v>
      </c>
      <c r="N1290" s="671">
        <v>1</v>
      </c>
      <c r="O1290" s="706">
        <v>0.5</v>
      </c>
      <c r="P1290" s="705"/>
      <c r="Q1290" s="682">
        <v>0</v>
      </c>
      <c r="R1290" s="671"/>
      <c r="S1290" s="682">
        <v>0</v>
      </c>
      <c r="T1290" s="706"/>
      <c r="U1290" s="242">
        <v>0</v>
      </c>
    </row>
    <row r="1291" spans="1:21" ht="14.4" customHeight="1" x14ac:dyDescent="0.3">
      <c r="A1291" s="680">
        <v>10</v>
      </c>
      <c r="B1291" s="671" t="s">
        <v>551</v>
      </c>
      <c r="C1291" s="671">
        <v>89301108</v>
      </c>
      <c r="D1291" s="703" t="s">
        <v>4591</v>
      </c>
      <c r="E1291" s="704" t="s">
        <v>2589</v>
      </c>
      <c r="F1291" s="671" t="s">
        <v>2515</v>
      </c>
      <c r="G1291" s="671" t="s">
        <v>2891</v>
      </c>
      <c r="H1291" s="671" t="s">
        <v>550</v>
      </c>
      <c r="I1291" s="671" t="s">
        <v>1222</v>
      </c>
      <c r="J1291" s="671" t="s">
        <v>1223</v>
      </c>
      <c r="K1291" s="671" t="s">
        <v>3004</v>
      </c>
      <c r="L1291" s="705">
        <v>709.97</v>
      </c>
      <c r="M1291" s="705">
        <v>2839.88</v>
      </c>
      <c r="N1291" s="671">
        <v>4</v>
      </c>
      <c r="O1291" s="706">
        <v>1</v>
      </c>
      <c r="P1291" s="705"/>
      <c r="Q1291" s="682">
        <v>0</v>
      </c>
      <c r="R1291" s="671"/>
      <c r="S1291" s="682">
        <v>0</v>
      </c>
      <c r="T1291" s="706"/>
      <c r="U1291" s="242">
        <v>0</v>
      </c>
    </row>
    <row r="1292" spans="1:21" ht="14.4" customHeight="1" x14ac:dyDescent="0.3">
      <c r="A1292" s="680">
        <v>10</v>
      </c>
      <c r="B1292" s="671" t="s">
        <v>551</v>
      </c>
      <c r="C1292" s="671">
        <v>89301108</v>
      </c>
      <c r="D1292" s="703" t="s">
        <v>4591</v>
      </c>
      <c r="E1292" s="704" t="s">
        <v>2589</v>
      </c>
      <c r="F1292" s="671" t="s">
        <v>2515</v>
      </c>
      <c r="G1292" s="671" t="s">
        <v>3087</v>
      </c>
      <c r="H1292" s="671" t="s">
        <v>817</v>
      </c>
      <c r="I1292" s="671" t="s">
        <v>1962</v>
      </c>
      <c r="J1292" s="671" t="s">
        <v>1963</v>
      </c>
      <c r="K1292" s="671" t="s">
        <v>1964</v>
      </c>
      <c r="L1292" s="705">
        <v>413.22</v>
      </c>
      <c r="M1292" s="705">
        <v>413.22</v>
      </c>
      <c r="N1292" s="671">
        <v>1</v>
      </c>
      <c r="O1292" s="706">
        <v>0.5</v>
      </c>
      <c r="P1292" s="705"/>
      <c r="Q1292" s="682">
        <v>0</v>
      </c>
      <c r="R1292" s="671"/>
      <c r="S1292" s="682">
        <v>0</v>
      </c>
      <c r="T1292" s="706"/>
      <c r="U1292" s="242">
        <v>0</v>
      </c>
    </row>
    <row r="1293" spans="1:21" ht="14.4" customHeight="1" x14ac:dyDescent="0.3">
      <c r="A1293" s="680">
        <v>10</v>
      </c>
      <c r="B1293" s="671" t="s">
        <v>551</v>
      </c>
      <c r="C1293" s="671">
        <v>89301108</v>
      </c>
      <c r="D1293" s="703" t="s">
        <v>4591</v>
      </c>
      <c r="E1293" s="704" t="s">
        <v>2589</v>
      </c>
      <c r="F1293" s="671" t="s">
        <v>2515</v>
      </c>
      <c r="G1293" s="671" t="s">
        <v>3090</v>
      </c>
      <c r="H1293" s="671" t="s">
        <v>550</v>
      </c>
      <c r="I1293" s="671" t="s">
        <v>4160</v>
      </c>
      <c r="J1293" s="671" t="s">
        <v>3126</v>
      </c>
      <c r="K1293" s="671" t="s">
        <v>3127</v>
      </c>
      <c r="L1293" s="705">
        <v>0</v>
      </c>
      <c r="M1293" s="705">
        <v>0</v>
      </c>
      <c r="N1293" s="671">
        <v>1</v>
      </c>
      <c r="O1293" s="706">
        <v>0.5</v>
      </c>
      <c r="P1293" s="705"/>
      <c r="Q1293" s="682"/>
      <c r="R1293" s="671"/>
      <c r="S1293" s="682">
        <v>0</v>
      </c>
      <c r="T1293" s="706"/>
      <c r="U1293" s="242">
        <v>0</v>
      </c>
    </row>
    <row r="1294" spans="1:21" ht="14.4" customHeight="1" x14ac:dyDescent="0.3">
      <c r="A1294" s="680">
        <v>10</v>
      </c>
      <c r="B1294" s="671" t="s">
        <v>551</v>
      </c>
      <c r="C1294" s="671">
        <v>89301108</v>
      </c>
      <c r="D1294" s="703" t="s">
        <v>4591</v>
      </c>
      <c r="E1294" s="704" t="s">
        <v>2589</v>
      </c>
      <c r="F1294" s="671" t="s">
        <v>2515</v>
      </c>
      <c r="G1294" s="671" t="s">
        <v>3960</v>
      </c>
      <c r="H1294" s="671" t="s">
        <v>550</v>
      </c>
      <c r="I1294" s="671" t="s">
        <v>4088</v>
      </c>
      <c r="J1294" s="671" t="s">
        <v>3962</v>
      </c>
      <c r="K1294" s="671" t="s">
        <v>4087</v>
      </c>
      <c r="L1294" s="705">
        <v>347.08</v>
      </c>
      <c r="M1294" s="705">
        <v>694.16</v>
      </c>
      <c r="N1294" s="671">
        <v>2</v>
      </c>
      <c r="O1294" s="706">
        <v>0.5</v>
      </c>
      <c r="P1294" s="705"/>
      <c r="Q1294" s="682">
        <v>0</v>
      </c>
      <c r="R1294" s="671"/>
      <c r="S1294" s="682">
        <v>0</v>
      </c>
      <c r="T1294" s="706"/>
      <c r="U1294" s="242">
        <v>0</v>
      </c>
    </row>
    <row r="1295" spans="1:21" ht="14.4" customHeight="1" x14ac:dyDescent="0.3">
      <c r="A1295" s="680">
        <v>10</v>
      </c>
      <c r="B1295" s="671" t="s">
        <v>551</v>
      </c>
      <c r="C1295" s="671">
        <v>89301108</v>
      </c>
      <c r="D1295" s="703" t="s">
        <v>4591</v>
      </c>
      <c r="E1295" s="704" t="s">
        <v>2589</v>
      </c>
      <c r="F1295" s="671" t="s">
        <v>2515</v>
      </c>
      <c r="G1295" s="671" t="s">
        <v>3518</v>
      </c>
      <c r="H1295" s="671" t="s">
        <v>550</v>
      </c>
      <c r="I1295" s="671" t="s">
        <v>3970</v>
      </c>
      <c r="J1295" s="671" t="s">
        <v>3523</v>
      </c>
      <c r="K1295" s="671" t="s">
        <v>3971</v>
      </c>
      <c r="L1295" s="705">
        <v>1866.4</v>
      </c>
      <c r="M1295" s="705">
        <v>7465.6</v>
      </c>
      <c r="N1295" s="671">
        <v>4</v>
      </c>
      <c r="O1295" s="706">
        <v>2</v>
      </c>
      <c r="P1295" s="705">
        <v>1866.4</v>
      </c>
      <c r="Q1295" s="682">
        <v>0.25</v>
      </c>
      <c r="R1295" s="671">
        <v>1</v>
      </c>
      <c r="S1295" s="682">
        <v>0.25</v>
      </c>
      <c r="T1295" s="706">
        <v>0.5</v>
      </c>
      <c r="U1295" s="242">
        <v>0.25</v>
      </c>
    </row>
    <row r="1296" spans="1:21" ht="14.4" customHeight="1" x14ac:dyDescent="0.3">
      <c r="A1296" s="680">
        <v>10</v>
      </c>
      <c r="B1296" s="671" t="s">
        <v>551</v>
      </c>
      <c r="C1296" s="671">
        <v>89301108</v>
      </c>
      <c r="D1296" s="703" t="s">
        <v>4591</v>
      </c>
      <c r="E1296" s="704" t="s">
        <v>2589</v>
      </c>
      <c r="F1296" s="671" t="s">
        <v>2515</v>
      </c>
      <c r="G1296" s="671" t="s">
        <v>3518</v>
      </c>
      <c r="H1296" s="671" t="s">
        <v>550</v>
      </c>
      <c r="I1296" s="671" t="s">
        <v>3972</v>
      </c>
      <c r="J1296" s="671" t="s">
        <v>3973</v>
      </c>
      <c r="K1296" s="671" t="s">
        <v>3969</v>
      </c>
      <c r="L1296" s="705">
        <v>1866.4</v>
      </c>
      <c r="M1296" s="705">
        <v>1866.4</v>
      </c>
      <c r="N1296" s="671">
        <v>1</v>
      </c>
      <c r="O1296" s="706">
        <v>0.5</v>
      </c>
      <c r="P1296" s="705">
        <v>1866.4</v>
      </c>
      <c r="Q1296" s="682">
        <v>1</v>
      </c>
      <c r="R1296" s="671">
        <v>1</v>
      </c>
      <c r="S1296" s="682">
        <v>1</v>
      </c>
      <c r="T1296" s="706">
        <v>0.5</v>
      </c>
      <c r="U1296" s="242">
        <v>1</v>
      </c>
    </row>
    <row r="1297" spans="1:21" ht="14.4" customHeight="1" x14ac:dyDescent="0.3">
      <c r="A1297" s="680">
        <v>10</v>
      </c>
      <c r="B1297" s="671" t="s">
        <v>551</v>
      </c>
      <c r="C1297" s="671">
        <v>89301108</v>
      </c>
      <c r="D1297" s="703" t="s">
        <v>4591</v>
      </c>
      <c r="E1297" s="704" t="s">
        <v>2589</v>
      </c>
      <c r="F1297" s="671" t="s">
        <v>2515</v>
      </c>
      <c r="G1297" s="671" t="s">
        <v>2626</v>
      </c>
      <c r="H1297" s="671" t="s">
        <v>550</v>
      </c>
      <c r="I1297" s="671" t="s">
        <v>970</v>
      </c>
      <c r="J1297" s="671" t="s">
        <v>971</v>
      </c>
      <c r="K1297" s="671" t="s">
        <v>2629</v>
      </c>
      <c r="L1297" s="705">
        <v>391.83</v>
      </c>
      <c r="M1297" s="705">
        <v>23509.8</v>
      </c>
      <c r="N1297" s="671">
        <v>60</v>
      </c>
      <c r="O1297" s="706">
        <v>3</v>
      </c>
      <c r="P1297" s="705">
        <v>7836.5999999999995</v>
      </c>
      <c r="Q1297" s="682">
        <v>0.33333333333333331</v>
      </c>
      <c r="R1297" s="671">
        <v>20</v>
      </c>
      <c r="S1297" s="682">
        <v>0.33333333333333331</v>
      </c>
      <c r="T1297" s="706">
        <v>1</v>
      </c>
      <c r="U1297" s="242">
        <v>0.33333333333333331</v>
      </c>
    </row>
    <row r="1298" spans="1:21" ht="14.4" customHeight="1" x14ac:dyDescent="0.3">
      <c r="A1298" s="680">
        <v>10</v>
      </c>
      <c r="B1298" s="671" t="s">
        <v>551</v>
      </c>
      <c r="C1298" s="671">
        <v>89301108</v>
      </c>
      <c r="D1298" s="703" t="s">
        <v>4591</v>
      </c>
      <c r="E1298" s="704" t="s">
        <v>2589</v>
      </c>
      <c r="F1298" s="671" t="s">
        <v>2515</v>
      </c>
      <c r="G1298" s="671" t="s">
        <v>2626</v>
      </c>
      <c r="H1298" s="671" t="s">
        <v>550</v>
      </c>
      <c r="I1298" s="671" t="s">
        <v>2744</v>
      </c>
      <c r="J1298" s="671" t="s">
        <v>2745</v>
      </c>
      <c r="K1298" s="671" t="s">
        <v>2629</v>
      </c>
      <c r="L1298" s="705">
        <v>250.87</v>
      </c>
      <c r="M1298" s="705">
        <v>17560.900000000001</v>
      </c>
      <c r="N1298" s="671">
        <v>70</v>
      </c>
      <c r="O1298" s="706">
        <v>3.5</v>
      </c>
      <c r="P1298" s="705">
        <v>8780.4500000000007</v>
      </c>
      <c r="Q1298" s="682">
        <v>0.5</v>
      </c>
      <c r="R1298" s="671">
        <v>35</v>
      </c>
      <c r="S1298" s="682">
        <v>0.5</v>
      </c>
      <c r="T1298" s="706">
        <v>1.5</v>
      </c>
      <c r="U1298" s="242">
        <v>0.42857142857142855</v>
      </c>
    </row>
    <row r="1299" spans="1:21" ht="14.4" customHeight="1" x14ac:dyDescent="0.3">
      <c r="A1299" s="680">
        <v>10</v>
      </c>
      <c r="B1299" s="671" t="s">
        <v>551</v>
      </c>
      <c r="C1299" s="671">
        <v>89301108</v>
      </c>
      <c r="D1299" s="703" t="s">
        <v>4591</v>
      </c>
      <c r="E1299" s="704" t="s">
        <v>2589</v>
      </c>
      <c r="F1299" s="671" t="s">
        <v>2515</v>
      </c>
      <c r="G1299" s="671" t="s">
        <v>2626</v>
      </c>
      <c r="H1299" s="671" t="s">
        <v>550</v>
      </c>
      <c r="I1299" s="671" t="s">
        <v>4161</v>
      </c>
      <c r="J1299" s="671" t="s">
        <v>971</v>
      </c>
      <c r="K1299" s="671" t="s">
        <v>2629</v>
      </c>
      <c r="L1299" s="705">
        <v>391.83</v>
      </c>
      <c r="M1299" s="705">
        <v>3918.2999999999997</v>
      </c>
      <c r="N1299" s="671">
        <v>10</v>
      </c>
      <c r="O1299" s="706">
        <v>0.5</v>
      </c>
      <c r="P1299" s="705"/>
      <c r="Q1299" s="682">
        <v>0</v>
      </c>
      <c r="R1299" s="671"/>
      <c r="S1299" s="682">
        <v>0</v>
      </c>
      <c r="T1299" s="706"/>
      <c r="U1299" s="242">
        <v>0</v>
      </c>
    </row>
    <row r="1300" spans="1:21" ht="14.4" customHeight="1" x14ac:dyDescent="0.3">
      <c r="A1300" s="680">
        <v>10</v>
      </c>
      <c r="B1300" s="671" t="s">
        <v>551</v>
      </c>
      <c r="C1300" s="671">
        <v>89301108</v>
      </c>
      <c r="D1300" s="703" t="s">
        <v>4591</v>
      </c>
      <c r="E1300" s="704" t="s">
        <v>2589</v>
      </c>
      <c r="F1300" s="671" t="s">
        <v>2515</v>
      </c>
      <c r="G1300" s="671" t="s">
        <v>2746</v>
      </c>
      <c r="H1300" s="671" t="s">
        <v>550</v>
      </c>
      <c r="I1300" s="671" t="s">
        <v>4162</v>
      </c>
      <c r="J1300" s="671" t="s">
        <v>3311</v>
      </c>
      <c r="K1300" s="671" t="s">
        <v>4163</v>
      </c>
      <c r="L1300" s="705">
        <v>349.88</v>
      </c>
      <c r="M1300" s="705">
        <v>699.76</v>
      </c>
      <c r="N1300" s="671">
        <v>2</v>
      </c>
      <c r="O1300" s="706">
        <v>1</v>
      </c>
      <c r="P1300" s="705"/>
      <c r="Q1300" s="682">
        <v>0</v>
      </c>
      <c r="R1300" s="671"/>
      <c r="S1300" s="682">
        <v>0</v>
      </c>
      <c r="T1300" s="706"/>
      <c r="U1300" s="242">
        <v>0</v>
      </c>
    </row>
    <row r="1301" spans="1:21" ht="14.4" customHeight="1" x14ac:dyDescent="0.3">
      <c r="A1301" s="680">
        <v>10</v>
      </c>
      <c r="B1301" s="671" t="s">
        <v>551</v>
      </c>
      <c r="C1301" s="671">
        <v>89301108</v>
      </c>
      <c r="D1301" s="703" t="s">
        <v>4591</v>
      </c>
      <c r="E1301" s="704" t="s">
        <v>2589</v>
      </c>
      <c r="F1301" s="671" t="s">
        <v>2515</v>
      </c>
      <c r="G1301" s="671" t="s">
        <v>2746</v>
      </c>
      <c r="H1301" s="671" t="s">
        <v>550</v>
      </c>
      <c r="I1301" s="671" t="s">
        <v>2747</v>
      </c>
      <c r="J1301" s="671" t="s">
        <v>2748</v>
      </c>
      <c r="K1301" s="671" t="s">
        <v>1235</v>
      </c>
      <c r="L1301" s="705">
        <v>314.89999999999998</v>
      </c>
      <c r="M1301" s="705">
        <v>314.89999999999998</v>
      </c>
      <c r="N1301" s="671">
        <v>1</v>
      </c>
      <c r="O1301" s="706">
        <v>0.5</v>
      </c>
      <c r="P1301" s="705"/>
      <c r="Q1301" s="682">
        <v>0</v>
      </c>
      <c r="R1301" s="671"/>
      <c r="S1301" s="682">
        <v>0</v>
      </c>
      <c r="T1301" s="706"/>
      <c r="U1301" s="242">
        <v>0</v>
      </c>
    </row>
    <row r="1302" spans="1:21" ht="14.4" customHeight="1" x14ac:dyDescent="0.3">
      <c r="A1302" s="680">
        <v>10</v>
      </c>
      <c r="B1302" s="671" t="s">
        <v>551</v>
      </c>
      <c r="C1302" s="671">
        <v>89301108</v>
      </c>
      <c r="D1302" s="703" t="s">
        <v>4591</v>
      </c>
      <c r="E1302" s="704" t="s">
        <v>2589</v>
      </c>
      <c r="F1302" s="671" t="s">
        <v>2515</v>
      </c>
      <c r="G1302" s="671" t="s">
        <v>2746</v>
      </c>
      <c r="H1302" s="671" t="s">
        <v>550</v>
      </c>
      <c r="I1302" s="671" t="s">
        <v>1234</v>
      </c>
      <c r="J1302" s="671" t="s">
        <v>979</v>
      </c>
      <c r="K1302" s="671" t="s">
        <v>2967</v>
      </c>
      <c r="L1302" s="705">
        <v>314.89999999999998</v>
      </c>
      <c r="M1302" s="705">
        <v>314.89999999999998</v>
      </c>
      <c r="N1302" s="671">
        <v>1</v>
      </c>
      <c r="O1302" s="706">
        <v>0.5</v>
      </c>
      <c r="P1302" s="705"/>
      <c r="Q1302" s="682">
        <v>0</v>
      </c>
      <c r="R1302" s="671"/>
      <c r="S1302" s="682">
        <v>0</v>
      </c>
      <c r="T1302" s="706"/>
      <c r="U1302" s="242">
        <v>0</v>
      </c>
    </row>
    <row r="1303" spans="1:21" ht="14.4" customHeight="1" x14ac:dyDescent="0.3">
      <c r="A1303" s="680">
        <v>10</v>
      </c>
      <c r="B1303" s="671" t="s">
        <v>551</v>
      </c>
      <c r="C1303" s="671">
        <v>89301108</v>
      </c>
      <c r="D1303" s="703" t="s">
        <v>4591</v>
      </c>
      <c r="E1303" s="704" t="s">
        <v>2589</v>
      </c>
      <c r="F1303" s="671" t="s">
        <v>2515</v>
      </c>
      <c r="G1303" s="671" t="s">
        <v>2968</v>
      </c>
      <c r="H1303" s="671" t="s">
        <v>817</v>
      </c>
      <c r="I1303" s="671" t="s">
        <v>4164</v>
      </c>
      <c r="J1303" s="671" t="s">
        <v>4165</v>
      </c>
      <c r="K1303" s="671" t="s">
        <v>1162</v>
      </c>
      <c r="L1303" s="705">
        <v>31.59</v>
      </c>
      <c r="M1303" s="705">
        <v>315.89999999999998</v>
      </c>
      <c r="N1303" s="671">
        <v>10</v>
      </c>
      <c r="O1303" s="706">
        <v>1</v>
      </c>
      <c r="P1303" s="705">
        <v>315.89999999999998</v>
      </c>
      <c r="Q1303" s="682">
        <v>1</v>
      </c>
      <c r="R1303" s="671">
        <v>10</v>
      </c>
      <c r="S1303" s="682">
        <v>1</v>
      </c>
      <c r="T1303" s="706">
        <v>1</v>
      </c>
      <c r="U1303" s="242">
        <v>1</v>
      </c>
    </row>
    <row r="1304" spans="1:21" ht="14.4" customHeight="1" x14ac:dyDescent="0.3">
      <c r="A1304" s="680">
        <v>10</v>
      </c>
      <c r="B1304" s="671" t="s">
        <v>551</v>
      </c>
      <c r="C1304" s="671">
        <v>89301108</v>
      </c>
      <c r="D1304" s="703" t="s">
        <v>4591</v>
      </c>
      <c r="E1304" s="704" t="s">
        <v>2589</v>
      </c>
      <c r="F1304" s="671" t="s">
        <v>2515</v>
      </c>
      <c r="G1304" s="671" t="s">
        <v>2968</v>
      </c>
      <c r="H1304" s="671" t="s">
        <v>817</v>
      </c>
      <c r="I1304" s="671" t="s">
        <v>4166</v>
      </c>
      <c r="J1304" s="671" t="s">
        <v>4167</v>
      </c>
      <c r="K1304" s="671" t="s">
        <v>1162</v>
      </c>
      <c r="L1304" s="705">
        <v>31.59</v>
      </c>
      <c r="M1304" s="705">
        <v>315.89999999999998</v>
      </c>
      <c r="N1304" s="671">
        <v>10</v>
      </c>
      <c r="O1304" s="706">
        <v>0.5</v>
      </c>
      <c r="P1304" s="705">
        <v>315.89999999999998</v>
      </c>
      <c r="Q1304" s="682">
        <v>1</v>
      </c>
      <c r="R1304" s="671">
        <v>10</v>
      </c>
      <c r="S1304" s="682">
        <v>1</v>
      </c>
      <c r="T1304" s="706">
        <v>0.5</v>
      </c>
      <c r="U1304" s="242">
        <v>1</v>
      </c>
    </row>
    <row r="1305" spans="1:21" ht="14.4" customHeight="1" x14ac:dyDescent="0.3">
      <c r="A1305" s="680">
        <v>10</v>
      </c>
      <c r="B1305" s="671" t="s">
        <v>551</v>
      </c>
      <c r="C1305" s="671">
        <v>89301108</v>
      </c>
      <c r="D1305" s="703" t="s">
        <v>4591</v>
      </c>
      <c r="E1305" s="704" t="s">
        <v>2589</v>
      </c>
      <c r="F1305" s="671" t="s">
        <v>2515</v>
      </c>
      <c r="G1305" s="671" t="s">
        <v>2968</v>
      </c>
      <c r="H1305" s="671" t="s">
        <v>817</v>
      </c>
      <c r="I1305" s="671" t="s">
        <v>4168</v>
      </c>
      <c r="J1305" s="671" t="s">
        <v>4169</v>
      </c>
      <c r="K1305" s="671" t="s">
        <v>1162</v>
      </c>
      <c r="L1305" s="705">
        <v>31.59</v>
      </c>
      <c r="M1305" s="705">
        <v>631.79999999999995</v>
      </c>
      <c r="N1305" s="671">
        <v>20</v>
      </c>
      <c r="O1305" s="706">
        <v>0.5</v>
      </c>
      <c r="P1305" s="705">
        <v>631.79999999999995</v>
      </c>
      <c r="Q1305" s="682">
        <v>1</v>
      </c>
      <c r="R1305" s="671">
        <v>20</v>
      </c>
      <c r="S1305" s="682">
        <v>1</v>
      </c>
      <c r="T1305" s="706">
        <v>0.5</v>
      </c>
      <c r="U1305" s="242">
        <v>1</v>
      </c>
    </row>
    <row r="1306" spans="1:21" ht="14.4" customHeight="1" x14ac:dyDescent="0.3">
      <c r="A1306" s="680">
        <v>10</v>
      </c>
      <c r="B1306" s="671" t="s">
        <v>551</v>
      </c>
      <c r="C1306" s="671">
        <v>89301108</v>
      </c>
      <c r="D1306" s="703" t="s">
        <v>4591</v>
      </c>
      <c r="E1306" s="704" t="s">
        <v>2589</v>
      </c>
      <c r="F1306" s="671" t="s">
        <v>2515</v>
      </c>
      <c r="G1306" s="671" t="s">
        <v>2968</v>
      </c>
      <c r="H1306" s="671" t="s">
        <v>817</v>
      </c>
      <c r="I1306" s="671" t="s">
        <v>4170</v>
      </c>
      <c r="J1306" s="671" t="s">
        <v>4171</v>
      </c>
      <c r="K1306" s="671" t="s">
        <v>1162</v>
      </c>
      <c r="L1306" s="705">
        <v>31.59</v>
      </c>
      <c r="M1306" s="705">
        <v>315.89999999999998</v>
      </c>
      <c r="N1306" s="671">
        <v>10</v>
      </c>
      <c r="O1306" s="706">
        <v>0.5</v>
      </c>
      <c r="P1306" s="705">
        <v>315.89999999999998</v>
      </c>
      <c r="Q1306" s="682">
        <v>1</v>
      </c>
      <c r="R1306" s="671">
        <v>10</v>
      </c>
      <c r="S1306" s="682">
        <v>1</v>
      </c>
      <c r="T1306" s="706">
        <v>0.5</v>
      </c>
      <c r="U1306" s="242">
        <v>1</v>
      </c>
    </row>
    <row r="1307" spans="1:21" ht="14.4" customHeight="1" x14ac:dyDescent="0.3">
      <c r="A1307" s="680">
        <v>10</v>
      </c>
      <c r="B1307" s="671" t="s">
        <v>551</v>
      </c>
      <c r="C1307" s="671">
        <v>89301108</v>
      </c>
      <c r="D1307" s="703" t="s">
        <v>4591</v>
      </c>
      <c r="E1307" s="704" t="s">
        <v>2589</v>
      </c>
      <c r="F1307" s="671" t="s">
        <v>2515</v>
      </c>
      <c r="G1307" s="671" t="s">
        <v>2968</v>
      </c>
      <c r="H1307" s="671" t="s">
        <v>817</v>
      </c>
      <c r="I1307" s="671" t="s">
        <v>3114</v>
      </c>
      <c r="J1307" s="671" t="s">
        <v>3115</v>
      </c>
      <c r="K1307" s="671" t="s">
        <v>1162</v>
      </c>
      <c r="L1307" s="705">
        <v>65.81</v>
      </c>
      <c r="M1307" s="705">
        <v>3290.5</v>
      </c>
      <c r="N1307" s="671">
        <v>50</v>
      </c>
      <c r="O1307" s="706">
        <v>0.5</v>
      </c>
      <c r="P1307" s="705"/>
      <c r="Q1307" s="682">
        <v>0</v>
      </c>
      <c r="R1307" s="671"/>
      <c r="S1307" s="682">
        <v>0</v>
      </c>
      <c r="T1307" s="706"/>
      <c r="U1307" s="242">
        <v>0</v>
      </c>
    </row>
    <row r="1308" spans="1:21" ht="14.4" customHeight="1" x14ac:dyDescent="0.3">
      <c r="A1308" s="680">
        <v>10</v>
      </c>
      <c r="B1308" s="671" t="s">
        <v>551</v>
      </c>
      <c r="C1308" s="671">
        <v>89301108</v>
      </c>
      <c r="D1308" s="703" t="s">
        <v>4591</v>
      </c>
      <c r="E1308" s="704" t="s">
        <v>2589</v>
      </c>
      <c r="F1308" s="671" t="s">
        <v>2515</v>
      </c>
      <c r="G1308" s="671" t="s">
        <v>4172</v>
      </c>
      <c r="H1308" s="671" t="s">
        <v>550</v>
      </c>
      <c r="I1308" s="671" t="s">
        <v>4173</v>
      </c>
      <c r="J1308" s="671" t="s">
        <v>4174</v>
      </c>
      <c r="K1308" s="671" t="s">
        <v>4175</v>
      </c>
      <c r="L1308" s="705">
        <v>32.869999999999997</v>
      </c>
      <c r="M1308" s="705">
        <v>98.609999999999985</v>
      </c>
      <c r="N1308" s="671">
        <v>3</v>
      </c>
      <c r="O1308" s="706">
        <v>2</v>
      </c>
      <c r="P1308" s="705">
        <v>32.869999999999997</v>
      </c>
      <c r="Q1308" s="682">
        <v>0.33333333333333337</v>
      </c>
      <c r="R1308" s="671">
        <v>1</v>
      </c>
      <c r="S1308" s="682">
        <v>0.33333333333333331</v>
      </c>
      <c r="T1308" s="706">
        <v>0.5</v>
      </c>
      <c r="U1308" s="242">
        <v>0.25</v>
      </c>
    </row>
    <row r="1309" spans="1:21" ht="14.4" customHeight="1" x14ac:dyDescent="0.3">
      <c r="A1309" s="680">
        <v>10</v>
      </c>
      <c r="B1309" s="671" t="s">
        <v>551</v>
      </c>
      <c r="C1309" s="671">
        <v>89301108</v>
      </c>
      <c r="D1309" s="703" t="s">
        <v>4591</v>
      </c>
      <c r="E1309" s="704" t="s">
        <v>2589</v>
      </c>
      <c r="F1309" s="671" t="s">
        <v>2515</v>
      </c>
      <c r="G1309" s="671" t="s">
        <v>2895</v>
      </c>
      <c r="H1309" s="671" t="s">
        <v>550</v>
      </c>
      <c r="I1309" s="671" t="s">
        <v>2983</v>
      </c>
      <c r="J1309" s="671" t="s">
        <v>719</v>
      </c>
      <c r="K1309" s="671" t="s">
        <v>2984</v>
      </c>
      <c r="L1309" s="705">
        <v>74.930000000000007</v>
      </c>
      <c r="M1309" s="705">
        <v>74.930000000000007</v>
      </c>
      <c r="N1309" s="671">
        <v>1</v>
      </c>
      <c r="O1309" s="706">
        <v>0.5</v>
      </c>
      <c r="P1309" s="705">
        <v>74.930000000000007</v>
      </c>
      <c r="Q1309" s="682">
        <v>1</v>
      </c>
      <c r="R1309" s="671">
        <v>1</v>
      </c>
      <c r="S1309" s="682">
        <v>1</v>
      </c>
      <c r="T1309" s="706">
        <v>0.5</v>
      </c>
      <c r="U1309" s="242">
        <v>1</v>
      </c>
    </row>
    <row r="1310" spans="1:21" ht="14.4" customHeight="1" x14ac:dyDescent="0.3">
      <c r="A1310" s="680">
        <v>10</v>
      </c>
      <c r="B1310" s="671" t="s">
        <v>551</v>
      </c>
      <c r="C1310" s="671">
        <v>89301108</v>
      </c>
      <c r="D1310" s="703" t="s">
        <v>4591</v>
      </c>
      <c r="E1310" s="704" t="s">
        <v>2589</v>
      </c>
      <c r="F1310" s="671" t="s">
        <v>2515</v>
      </c>
      <c r="G1310" s="671" t="s">
        <v>3099</v>
      </c>
      <c r="H1310" s="671" t="s">
        <v>817</v>
      </c>
      <c r="I1310" s="671" t="s">
        <v>1145</v>
      </c>
      <c r="J1310" s="671" t="s">
        <v>1146</v>
      </c>
      <c r="K1310" s="671" t="s">
        <v>2448</v>
      </c>
      <c r="L1310" s="705">
        <v>94.8</v>
      </c>
      <c r="M1310" s="705">
        <v>189.6</v>
      </c>
      <c r="N1310" s="671">
        <v>2</v>
      </c>
      <c r="O1310" s="706">
        <v>1</v>
      </c>
      <c r="P1310" s="705"/>
      <c r="Q1310" s="682">
        <v>0</v>
      </c>
      <c r="R1310" s="671"/>
      <c r="S1310" s="682">
        <v>0</v>
      </c>
      <c r="T1310" s="706"/>
      <c r="U1310" s="242">
        <v>0</v>
      </c>
    </row>
    <row r="1311" spans="1:21" ht="14.4" customHeight="1" x14ac:dyDescent="0.3">
      <c r="A1311" s="680">
        <v>10</v>
      </c>
      <c r="B1311" s="671" t="s">
        <v>551</v>
      </c>
      <c r="C1311" s="671">
        <v>89301108</v>
      </c>
      <c r="D1311" s="703" t="s">
        <v>4591</v>
      </c>
      <c r="E1311" s="704" t="s">
        <v>2589</v>
      </c>
      <c r="F1311" s="671" t="s">
        <v>2515</v>
      </c>
      <c r="G1311" s="671" t="s">
        <v>2658</v>
      </c>
      <c r="H1311" s="671" t="s">
        <v>550</v>
      </c>
      <c r="I1311" s="671" t="s">
        <v>4176</v>
      </c>
      <c r="J1311" s="671" t="s">
        <v>4177</v>
      </c>
      <c r="K1311" s="671" t="s">
        <v>4178</v>
      </c>
      <c r="L1311" s="705">
        <v>48478.1</v>
      </c>
      <c r="M1311" s="705">
        <v>242390.5</v>
      </c>
      <c r="N1311" s="671">
        <v>5</v>
      </c>
      <c r="O1311" s="706">
        <v>2.5</v>
      </c>
      <c r="P1311" s="705">
        <v>96956.2</v>
      </c>
      <c r="Q1311" s="682">
        <v>0.39999999999999997</v>
      </c>
      <c r="R1311" s="671">
        <v>2</v>
      </c>
      <c r="S1311" s="682">
        <v>0.4</v>
      </c>
      <c r="T1311" s="706">
        <v>0.5</v>
      </c>
      <c r="U1311" s="242">
        <v>0.2</v>
      </c>
    </row>
    <row r="1312" spans="1:21" ht="14.4" customHeight="1" x14ac:dyDescent="0.3">
      <c r="A1312" s="680">
        <v>10</v>
      </c>
      <c r="B1312" s="671" t="s">
        <v>551</v>
      </c>
      <c r="C1312" s="671">
        <v>89301108</v>
      </c>
      <c r="D1312" s="703" t="s">
        <v>4591</v>
      </c>
      <c r="E1312" s="704" t="s">
        <v>2589</v>
      </c>
      <c r="F1312" s="671" t="s">
        <v>2515</v>
      </c>
      <c r="G1312" s="671" t="s">
        <v>2658</v>
      </c>
      <c r="H1312" s="671" t="s">
        <v>550</v>
      </c>
      <c r="I1312" s="671" t="s">
        <v>4179</v>
      </c>
      <c r="J1312" s="671" t="s">
        <v>4180</v>
      </c>
      <c r="K1312" s="671" t="s">
        <v>4181</v>
      </c>
      <c r="L1312" s="705">
        <v>48478.11</v>
      </c>
      <c r="M1312" s="705">
        <v>48478.11</v>
      </c>
      <c r="N1312" s="671">
        <v>1</v>
      </c>
      <c r="O1312" s="706">
        <v>1</v>
      </c>
      <c r="P1312" s="705"/>
      <c r="Q1312" s="682">
        <v>0</v>
      </c>
      <c r="R1312" s="671"/>
      <c r="S1312" s="682">
        <v>0</v>
      </c>
      <c r="T1312" s="706"/>
      <c r="U1312" s="242">
        <v>0</v>
      </c>
    </row>
    <row r="1313" spans="1:21" ht="14.4" customHeight="1" x14ac:dyDescent="0.3">
      <c r="A1313" s="680">
        <v>10</v>
      </c>
      <c r="B1313" s="671" t="s">
        <v>551</v>
      </c>
      <c r="C1313" s="671">
        <v>89301108</v>
      </c>
      <c r="D1313" s="703" t="s">
        <v>4591</v>
      </c>
      <c r="E1313" s="704" t="s">
        <v>2589</v>
      </c>
      <c r="F1313" s="671" t="s">
        <v>2515</v>
      </c>
      <c r="G1313" s="671" t="s">
        <v>4182</v>
      </c>
      <c r="H1313" s="671" t="s">
        <v>550</v>
      </c>
      <c r="I1313" s="671" t="s">
        <v>1407</v>
      </c>
      <c r="J1313" s="671" t="s">
        <v>4183</v>
      </c>
      <c r="K1313" s="671" t="s">
        <v>4184</v>
      </c>
      <c r="L1313" s="705">
        <v>0</v>
      </c>
      <c r="M1313" s="705">
        <v>0</v>
      </c>
      <c r="N1313" s="671">
        <v>4</v>
      </c>
      <c r="O1313" s="706">
        <v>1.5</v>
      </c>
      <c r="P1313" s="705">
        <v>0</v>
      </c>
      <c r="Q1313" s="682"/>
      <c r="R1313" s="671">
        <v>2</v>
      </c>
      <c r="S1313" s="682">
        <v>0.5</v>
      </c>
      <c r="T1313" s="706">
        <v>0.5</v>
      </c>
      <c r="U1313" s="242">
        <v>0.33333333333333331</v>
      </c>
    </row>
    <row r="1314" spans="1:21" ht="14.4" customHeight="1" x14ac:dyDescent="0.3">
      <c r="A1314" s="680">
        <v>10</v>
      </c>
      <c r="B1314" s="671" t="s">
        <v>551</v>
      </c>
      <c r="C1314" s="671">
        <v>89301108</v>
      </c>
      <c r="D1314" s="703" t="s">
        <v>4591</v>
      </c>
      <c r="E1314" s="704" t="s">
        <v>2589</v>
      </c>
      <c r="F1314" s="671" t="s">
        <v>2515</v>
      </c>
      <c r="G1314" s="671" t="s">
        <v>3011</v>
      </c>
      <c r="H1314" s="671" t="s">
        <v>550</v>
      </c>
      <c r="I1314" s="671" t="s">
        <v>986</v>
      </c>
      <c r="J1314" s="671" t="s">
        <v>987</v>
      </c>
      <c r="K1314" s="671" t="s">
        <v>3012</v>
      </c>
      <c r="L1314" s="705">
        <v>0</v>
      </c>
      <c r="M1314" s="705">
        <v>0</v>
      </c>
      <c r="N1314" s="671">
        <v>2</v>
      </c>
      <c r="O1314" s="706">
        <v>0.5</v>
      </c>
      <c r="P1314" s="705"/>
      <c r="Q1314" s="682"/>
      <c r="R1314" s="671"/>
      <c r="S1314" s="682">
        <v>0</v>
      </c>
      <c r="T1314" s="706"/>
      <c r="U1314" s="242">
        <v>0</v>
      </c>
    </row>
    <row r="1315" spans="1:21" ht="14.4" customHeight="1" x14ac:dyDescent="0.3">
      <c r="A1315" s="680">
        <v>10</v>
      </c>
      <c r="B1315" s="671" t="s">
        <v>551</v>
      </c>
      <c r="C1315" s="671">
        <v>89301108</v>
      </c>
      <c r="D1315" s="703" t="s">
        <v>4591</v>
      </c>
      <c r="E1315" s="704" t="s">
        <v>2589</v>
      </c>
      <c r="F1315" s="671" t="s">
        <v>2515</v>
      </c>
      <c r="G1315" s="671" t="s">
        <v>4059</v>
      </c>
      <c r="H1315" s="671" t="s">
        <v>550</v>
      </c>
      <c r="I1315" s="671" t="s">
        <v>959</v>
      </c>
      <c r="J1315" s="671" t="s">
        <v>960</v>
      </c>
      <c r="K1315" s="671" t="s">
        <v>961</v>
      </c>
      <c r="L1315" s="705">
        <v>238.94</v>
      </c>
      <c r="M1315" s="705">
        <v>238.94</v>
      </c>
      <c r="N1315" s="671">
        <v>1</v>
      </c>
      <c r="O1315" s="706">
        <v>0.5</v>
      </c>
      <c r="P1315" s="705"/>
      <c r="Q1315" s="682">
        <v>0</v>
      </c>
      <c r="R1315" s="671"/>
      <c r="S1315" s="682">
        <v>0</v>
      </c>
      <c r="T1315" s="706"/>
      <c r="U1315" s="242">
        <v>0</v>
      </c>
    </row>
    <row r="1316" spans="1:21" ht="14.4" customHeight="1" x14ac:dyDescent="0.3">
      <c r="A1316" s="680">
        <v>10</v>
      </c>
      <c r="B1316" s="671" t="s">
        <v>551</v>
      </c>
      <c r="C1316" s="671">
        <v>89301108</v>
      </c>
      <c r="D1316" s="703" t="s">
        <v>4591</v>
      </c>
      <c r="E1316" s="704" t="s">
        <v>2589</v>
      </c>
      <c r="F1316" s="671" t="s">
        <v>2515</v>
      </c>
      <c r="G1316" s="671" t="s">
        <v>3060</v>
      </c>
      <c r="H1316" s="671" t="s">
        <v>817</v>
      </c>
      <c r="I1316" s="671" t="s">
        <v>831</v>
      </c>
      <c r="J1316" s="671" t="s">
        <v>832</v>
      </c>
      <c r="K1316" s="671" t="s">
        <v>833</v>
      </c>
      <c r="L1316" s="705">
        <v>974.75</v>
      </c>
      <c r="M1316" s="705">
        <v>974.75</v>
      </c>
      <c r="N1316" s="671">
        <v>1</v>
      </c>
      <c r="O1316" s="706">
        <v>0.5</v>
      </c>
      <c r="P1316" s="705"/>
      <c r="Q1316" s="682">
        <v>0</v>
      </c>
      <c r="R1316" s="671"/>
      <c r="S1316" s="682">
        <v>0</v>
      </c>
      <c r="T1316" s="706"/>
      <c r="U1316" s="242">
        <v>0</v>
      </c>
    </row>
    <row r="1317" spans="1:21" ht="14.4" customHeight="1" x14ac:dyDescent="0.3">
      <c r="A1317" s="680">
        <v>10</v>
      </c>
      <c r="B1317" s="671" t="s">
        <v>551</v>
      </c>
      <c r="C1317" s="671">
        <v>89301108</v>
      </c>
      <c r="D1317" s="703" t="s">
        <v>4591</v>
      </c>
      <c r="E1317" s="704" t="s">
        <v>2589</v>
      </c>
      <c r="F1317" s="671" t="s">
        <v>2516</v>
      </c>
      <c r="G1317" s="671" t="s">
        <v>2622</v>
      </c>
      <c r="H1317" s="671" t="s">
        <v>550</v>
      </c>
      <c r="I1317" s="671" t="s">
        <v>3346</v>
      </c>
      <c r="J1317" s="671" t="s">
        <v>2623</v>
      </c>
      <c r="K1317" s="671"/>
      <c r="L1317" s="705">
        <v>0</v>
      </c>
      <c r="M1317" s="705">
        <v>0</v>
      </c>
      <c r="N1317" s="671">
        <v>4</v>
      </c>
      <c r="O1317" s="706">
        <v>4</v>
      </c>
      <c r="P1317" s="705">
        <v>0</v>
      </c>
      <c r="Q1317" s="682"/>
      <c r="R1317" s="671">
        <v>2</v>
      </c>
      <c r="S1317" s="682">
        <v>0.5</v>
      </c>
      <c r="T1317" s="706">
        <v>2</v>
      </c>
      <c r="U1317" s="242">
        <v>0.5</v>
      </c>
    </row>
    <row r="1318" spans="1:21" ht="14.4" customHeight="1" x14ac:dyDescent="0.3">
      <c r="A1318" s="680">
        <v>10</v>
      </c>
      <c r="B1318" s="671" t="s">
        <v>551</v>
      </c>
      <c r="C1318" s="671">
        <v>89301108</v>
      </c>
      <c r="D1318" s="703" t="s">
        <v>4591</v>
      </c>
      <c r="E1318" s="704" t="s">
        <v>2589</v>
      </c>
      <c r="F1318" s="671" t="s">
        <v>2517</v>
      </c>
      <c r="G1318" s="671" t="s">
        <v>2687</v>
      </c>
      <c r="H1318" s="671" t="s">
        <v>550</v>
      </c>
      <c r="I1318" s="671" t="s">
        <v>2706</v>
      </c>
      <c r="J1318" s="671" t="s">
        <v>2707</v>
      </c>
      <c r="K1318" s="671" t="s">
        <v>2690</v>
      </c>
      <c r="L1318" s="705">
        <v>400</v>
      </c>
      <c r="M1318" s="705">
        <v>800</v>
      </c>
      <c r="N1318" s="671">
        <v>2</v>
      </c>
      <c r="O1318" s="706">
        <v>1</v>
      </c>
      <c r="P1318" s="705">
        <v>800</v>
      </c>
      <c r="Q1318" s="682">
        <v>1</v>
      </c>
      <c r="R1318" s="671">
        <v>2</v>
      </c>
      <c r="S1318" s="682">
        <v>1</v>
      </c>
      <c r="T1318" s="706">
        <v>1</v>
      </c>
      <c r="U1318" s="242">
        <v>1</v>
      </c>
    </row>
    <row r="1319" spans="1:21" ht="14.4" customHeight="1" x14ac:dyDescent="0.3">
      <c r="A1319" s="680">
        <v>10</v>
      </c>
      <c r="B1319" s="671" t="s">
        <v>551</v>
      </c>
      <c r="C1319" s="671">
        <v>89301109</v>
      </c>
      <c r="D1319" s="703" t="s">
        <v>4592</v>
      </c>
      <c r="E1319" s="704" t="s">
        <v>2563</v>
      </c>
      <c r="F1319" s="671" t="s">
        <v>2515</v>
      </c>
      <c r="G1319" s="671" t="s">
        <v>4185</v>
      </c>
      <c r="H1319" s="671" t="s">
        <v>817</v>
      </c>
      <c r="I1319" s="671" t="s">
        <v>4186</v>
      </c>
      <c r="J1319" s="671" t="s">
        <v>4187</v>
      </c>
      <c r="K1319" s="671" t="s">
        <v>4188</v>
      </c>
      <c r="L1319" s="705">
        <v>16.27</v>
      </c>
      <c r="M1319" s="705">
        <v>16.27</v>
      </c>
      <c r="N1319" s="671">
        <v>1</v>
      </c>
      <c r="O1319" s="706">
        <v>1</v>
      </c>
      <c r="P1319" s="705"/>
      <c r="Q1319" s="682">
        <v>0</v>
      </c>
      <c r="R1319" s="671"/>
      <c r="S1319" s="682">
        <v>0</v>
      </c>
      <c r="T1319" s="706"/>
      <c r="U1319" s="242">
        <v>0</v>
      </c>
    </row>
    <row r="1320" spans="1:21" ht="14.4" customHeight="1" x14ac:dyDescent="0.3">
      <c r="A1320" s="680">
        <v>10</v>
      </c>
      <c r="B1320" s="671" t="s">
        <v>551</v>
      </c>
      <c r="C1320" s="671">
        <v>89301109</v>
      </c>
      <c r="D1320" s="703" t="s">
        <v>4592</v>
      </c>
      <c r="E1320" s="704" t="s">
        <v>2563</v>
      </c>
      <c r="F1320" s="671" t="s">
        <v>2515</v>
      </c>
      <c r="G1320" s="671" t="s">
        <v>3025</v>
      </c>
      <c r="H1320" s="671" t="s">
        <v>817</v>
      </c>
      <c r="I1320" s="671" t="s">
        <v>1543</v>
      </c>
      <c r="J1320" s="671" t="s">
        <v>1544</v>
      </c>
      <c r="K1320" s="671" t="s">
        <v>2466</v>
      </c>
      <c r="L1320" s="705">
        <v>3127.19</v>
      </c>
      <c r="M1320" s="705">
        <v>3127.19</v>
      </c>
      <c r="N1320" s="671">
        <v>1</v>
      </c>
      <c r="O1320" s="706">
        <v>1</v>
      </c>
      <c r="P1320" s="705"/>
      <c r="Q1320" s="682">
        <v>0</v>
      </c>
      <c r="R1320" s="671"/>
      <c r="S1320" s="682">
        <v>0</v>
      </c>
      <c r="T1320" s="706"/>
      <c r="U1320" s="242">
        <v>0</v>
      </c>
    </row>
    <row r="1321" spans="1:21" ht="14.4" customHeight="1" x14ac:dyDescent="0.3">
      <c r="A1321" s="680">
        <v>10</v>
      </c>
      <c r="B1321" s="671" t="s">
        <v>551</v>
      </c>
      <c r="C1321" s="671">
        <v>89301109</v>
      </c>
      <c r="D1321" s="703" t="s">
        <v>4592</v>
      </c>
      <c r="E1321" s="704" t="s">
        <v>2563</v>
      </c>
      <c r="F1321" s="671" t="s">
        <v>2515</v>
      </c>
      <c r="G1321" s="671" t="s">
        <v>2968</v>
      </c>
      <c r="H1321" s="671" t="s">
        <v>817</v>
      </c>
      <c r="I1321" s="671" t="s">
        <v>4168</v>
      </c>
      <c r="J1321" s="671" t="s">
        <v>4169</v>
      </c>
      <c r="K1321" s="671" t="s">
        <v>1162</v>
      </c>
      <c r="L1321" s="705">
        <v>31.59</v>
      </c>
      <c r="M1321" s="705">
        <v>315.89999999999998</v>
      </c>
      <c r="N1321" s="671">
        <v>10</v>
      </c>
      <c r="O1321" s="706">
        <v>1</v>
      </c>
      <c r="P1321" s="705">
        <v>315.89999999999998</v>
      </c>
      <c r="Q1321" s="682">
        <v>1</v>
      </c>
      <c r="R1321" s="671">
        <v>10</v>
      </c>
      <c r="S1321" s="682">
        <v>1</v>
      </c>
      <c r="T1321" s="706">
        <v>1</v>
      </c>
      <c r="U1321" s="242">
        <v>1</v>
      </c>
    </row>
    <row r="1322" spans="1:21" ht="14.4" customHeight="1" x14ac:dyDescent="0.3">
      <c r="A1322" s="680">
        <v>10</v>
      </c>
      <c r="B1322" s="671" t="s">
        <v>551</v>
      </c>
      <c r="C1322" s="671">
        <v>89301109</v>
      </c>
      <c r="D1322" s="703" t="s">
        <v>4592</v>
      </c>
      <c r="E1322" s="704" t="s">
        <v>2563</v>
      </c>
      <c r="F1322" s="671" t="s">
        <v>2515</v>
      </c>
      <c r="G1322" s="671" t="s">
        <v>4189</v>
      </c>
      <c r="H1322" s="671" t="s">
        <v>817</v>
      </c>
      <c r="I1322" s="671" t="s">
        <v>4190</v>
      </c>
      <c r="J1322" s="671" t="s">
        <v>4191</v>
      </c>
      <c r="K1322" s="671" t="s">
        <v>4192</v>
      </c>
      <c r="L1322" s="705">
        <v>156.25</v>
      </c>
      <c r="M1322" s="705">
        <v>156.25</v>
      </c>
      <c r="N1322" s="671">
        <v>1</v>
      </c>
      <c r="O1322" s="706">
        <v>1</v>
      </c>
      <c r="P1322" s="705">
        <v>156.25</v>
      </c>
      <c r="Q1322" s="682">
        <v>1</v>
      </c>
      <c r="R1322" s="671">
        <v>1</v>
      </c>
      <c r="S1322" s="682">
        <v>1</v>
      </c>
      <c r="T1322" s="706">
        <v>1</v>
      </c>
      <c r="U1322" s="242">
        <v>1</v>
      </c>
    </row>
    <row r="1323" spans="1:21" ht="14.4" customHeight="1" x14ac:dyDescent="0.3">
      <c r="A1323" s="680">
        <v>10</v>
      </c>
      <c r="B1323" s="671" t="s">
        <v>551</v>
      </c>
      <c r="C1323" s="671">
        <v>89301109</v>
      </c>
      <c r="D1323" s="703" t="s">
        <v>4592</v>
      </c>
      <c r="E1323" s="704" t="s">
        <v>2564</v>
      </c>
      <c r="F1323" s="671" t="s">
        <v>2515</v>
      </c>
      <c r="G1323" s="671" t="s">
        <v>4193</v>
      </c>
      <c r="H1323" s="671" t="s">
        <v>550</v>
      </c>
      <c r="I1323" s="671" t="s">
        <v>4194</v>
      </c>
      <c r="J1323" s="671" t="s">
        <v>4195</v>
      </c>
      <c r="K1323" s="671" t="s">
        <v>4196</v>
      </c>
      <c r="L1323" s="705">
        <v>0</v>
      </c>
      <c r="M1323" s="705">
        <v>0</v>
      </c>
      <c r="N1323" s="671">
        <v>1</v>
      </c>
      <c r="O1323" s="706">
        <v>1</v>
      </c>
      <c r="P1323" s="705">
        <v>0</v>
      </c>
      <c r="Q1323" s="682"/>
      <c r="R1323" s="671">
        <v>1</v>
      </c>
      <c r="S1323" s="682">
        <v>1</v>
      </c>
      <c r="T1323" s="706">
        <v>1</v>
      </c>
      <c r="U1323" s="242">
        <v>1</v>
      </c>
    </row>
    <row r="1324" spans="1:21" ht="14.4" customHeight="1" x14ac:dyDescent="0.3">
      <c r="A1324" s="680">
        <v>10</v>
      </c>
      <c r="B1324" s="671" t="s">
        <v>551</v>
      </c>
      <c r="C1324" s="671">
        <v>89301109</v>
      </c>
      <c r="D1324" s="703" t="s">
        <v>4592</v>
      </c>
      <c r="E1324" s="704" t="s">
        <v>2564</v>
      </c>
      <c r="F1324" s="671" t="s">
        <v>2515</v>
      </c>
      <c r="G1324" s="671" t="s">
        <v>2855</v>
      </c>
      <c r="H1324" s="671" t="s">
        <v>550</v>
      </c>
      <c r="I1324" s="671" t="s">
        <v>3246</v>
      </c>
      <c r="J1324" s="671" t="s">
        <v>1516</v>
      </c>
      <c r="K1324" s="671" t="s">
        <v>3038</v>
      </c>
      <c r="L1324" s="705">
        <v>0</v>
      </c>
      <c r="M1324" s="705">
        <v>0</v>
      </c>
      <c r="N1324" s="671">
        <v>2</v>
      </c>
      <c r="O1324" s="706">
        <v>1</v>
      </c>
      <c r="P1324" s="705"/>
      <c r="Q1324" s="682"/>
      <c r="R1324" s="671"/>
      <c r="S1324" s="682">
        <v>0</v>
      </c>
      <c r="T1324" s="706"/>
      <c r="U1324" s="242">
        <v>0</v>
      </c>
    </row>
    <row r="1325" spans="1:21" ht="14.4" customHeight="1" x14ac:dyDescent="0.3">
      <c r="A1325" s="680">
        <v>10</v>
      </c>
      <c r="B1325" s="671" t="s">
        <v>551</v>
      </c>
      <c r="C1325" s="671">
        <v>89301109</v>
      </c>
      <c r="D1325" s="703" t="s">
        <v>4592</v>
      </c>
      <c r="E1325" s="704" t="s">
        <v>2564</v>
      </c>
      <c r="F1325" s="671" t="s">
        <v>2515</v>
      </c>
      <c r="G1325" s="671" t="s">
        <v>2944</v>
      </c>
      <c r="H1325" s="671" t="s">
        <v>550</v>
      </c>
      <c r="I1325" s="671" t="s">
        <v>726</v>
      </c>
      <c r="J1325" s="671" t="s">
        <v>727</v>
      </c>
      <c r="K1325" s="671" t="s">
        <v>2443</v>
      </c>
      <c r="L1325" s="705">
        <v>23.72</v>
      </c>
      <c r="M1325" s="705">
        <v>23.72</v>
      </c>
      <c r="N1325" s="671">
        <v>1</v>
      </c>
      <c r="O1325" s="706">
        <v>0.5</v>
      </c>
      <c r="P1325" s="705">
        <v>23.72</v>
      </c>
      <c r="Q1325" s="682">
        <v>1</v>
      </c>
      <c r="R1325" s="671">
        <v>1</v>
      </c>
      <c r="S1325" s="682">
        <v>1</v>
      </c>
      <c r="T1325" s="706">
        <v>0.5</v>
      </c>
      <c r="U1325" s="242">
        <v>1</v>
      </c>
    </row>
    <row r="1326" spans="1:21" ht="14.4" customHeight="1" x14ac:dyDescent="0.3">
      <c r="A1326" s="680">
        <v>10</v>
      </c>
      <c r="B1326" s="671" t="s">
        <v>551</v>
      </c>
      <c r="C1326" s="671">
        <v>89301109</v>
      </c>
      <c r="D1326" s="703" t="s">
        <v>4592</v>
      </c>
      <c r="E1326" s="704" t="s">
        <v>2564</v>
      </c>
      <c r="F1326" s="671" t="s">
        <v>2515</v>
      </c>
      <c r="G1326" s="671" t="s">
        <v>3103</v>
      </c>
      <c r="H1326" s="671" t="s">
        <v>550</v>
      </c>
      <c r="I1326" s="671" t="s">
        <v>3104</v>
      </c>
      <c r="J1326" s="671" t="s">
        <v>3105</v>
      </c>
      <c r="K1326" s="671" t="s">
        <v>3106</v>
      </c>
      <c r="L1326" s="705">
        <v>0</v>
      </c>
      <c r="M1326" s="705">
        <v>0</v>
      </c>
      <c r="N1326" s="671">
        <v>4</v>
      </c>
      <c r="O1326" s="706">
        <v>2</v>
      </c>
      <c r="P1326" s="705">
        <v>0</v>
      </c>
      <c r="Q1326" s="682"/>
      <c r="R1326" s="671">
        <v>3</v>
      </c>
      <c r="S1326" s="682">
        <v>0.75</v>
      </c>
      <c r="T1326" s="706">
        <v>1.5</v>
      </c>
      <c r="U1326" s="242">
        <v>0.75</v>
      </c>
    </row>
    <row r="1327" spans="1:21" ht="14.4" customHeight="1" x14ac:dyDescent="0.3">
      <c r="A1327" s="680">
        <v>10</v>
      </c>
      <c r="B1327" s="671" t="s">
        <v>551</v>
      </c>
      <c r="C1327" s="671">
        <v>89301109</v>
      </c>
      <c r="D1327" s="703" t="s">
        <v>4592</v>
      </c>
      <c r="E1327" s="704" t="s">
        <v>2564</v>
      </c>
      <c r="F1327" s="671" t="s">
        <v>2515</v>
      </c>
      <c r="G1327" s="671" t="s">
        <v>3013</v>
      </c>
      <c r="H1327" s="671" t="s">
        <v>550</v>
      </c>
      <c r="I1327" s="671" t="s">
        <v>3014</v>
      </c>
      <c r="J1327" s="671" t="s">
        <v>1927</v>
      </c>
      <c r="K1327" s="671" t="s">
        <v>1928</v>
      </c>
      <c r="L1327" s="705">
        <v>130.99</v>
      </c>
      <c r="M1327" s="705">
        <v>1964.8500000000001</v>
      </c>
      <c r="N1327" s="671">
        <v>15</v>
      </c>
      <c r="O1327" s="706">
        <v>6</v>
      </c>
      <c r="P1327" s="705">
        <v>654.95000000000005</v>
      </c>
      <c r="Q1327" s="682">
        <v>0.33333333333333331</v>
      </c>
      <c r="R1327" s="671">
        <v>5</v>
      </c>
      <c r="S1327" s="682">
        <v>0.33333333333333331</v>
      </c>
      <c r="T1327" s="706">
        <v>2</v>
      </c>
      <c r="U1327" s="242">
        <v>0.33333333333333331</v>
      </c>
    </row>
    <row r="1328" spans="1:21" ht="14.4" customHeight="1" x14ac:dyDescent="0.3">
      <c r="A1328" s="680">
        <v>10</v>
      </c>
      <c r="B1328" s="671" t="s">
        <v>551</v>
      </c>
      <c r="C1328" s="671">
        <v>89301109</v>
      </c>
      <c r="D1328" s="703" t="s">
        <v>4592</v>
      </c>
      <c r="E1328" s="704" t="s">
        <v>2564</v>
      </c>
      <c r="F1328" s="671" t="s">
        <v>2515</v>
      </c>
      <c r="G1328" s="671" t="s">
        <v>3438</v>
      </c>
      <c r="H1328" s="671" t="s">
        <v>550</v>
      </c>
      <c r="I1328" s="671" t="s">
        <v>4197</v>
      </c>
      <c r="J1328" s="671" t="s">
        <v>3440</v>
      </c>
      <c r="K1328" s="671" t="s">
        <v>4198</v>
      </c>
      <c r="L1328" s="705">
        <v>298.88</v>
      </c>
      <c r="M1328" s="705">
        <v>298.88</v>
      </c>
      <c r="N1328" s="671">
        <v>1</v>
      </c>
      <c r="O1328" s="706">
        <v>0.5</v>
      </c>
      <c r="P1328" s="705"/>
      <c r="Q1328" s="682">
        <v>0</v>
      </c>
      <c r="R1328" s="671"/>
      <c r="S1328" s="682">
        <v>0</v>
      </c>
      <c r="T1328" s="706"/>
      <c r="U1328" s="242">
        <v>0</v>
      </c>
    </row>
    <row r="1329" spans="1:21" ht="14.4" customHeight="1" x14ac:dyDescent="0.3">
      <c r="A1329" s="680">
        <v>10</v>
      </c>
      <c r="B1329" s="671" t="s">
        <v>551</v>
      </c>
      <c r="C1329" s="671">
        <v>89301109</v>
      </c>
      <c r="D1329" s="703" t="s">
        <v>4592</v>
      </c>
      <c r="E1329" s="704" t="s">
        <v>2564</v>
      </c>
      <c r="F1329" s="671" t="s">
        <v>2515</v>
      </c>
      <c r="G1329" s="671" t="s">
        <v>2749</v>
      </c>
      <c r="H1329" s="671" t="s">
        <v>550</v>
      </c>
      <c r="I1329" s="671" t="s">
        <v>2750</v>
      </c>
      <c r="J1329" s="671" t="s">
        <v>889</v>
      </c>
      <c r="K1329" s="671" t="s">
        <v>2751</v>
      </c>
      <c r="L1329" s="705">
        <v>23.46</v>
      </c>
      <c r="M1329" s="705">
        <v>46.92</v>
      </c>
      <c r="N1329" s="671">
        <v>2</v>
      </c>
      <c r="O1329" s="706">
        <v>0.5</v>
      </c>
      <c r="P1329" s="705">
        <v>46.92</v>
      </c>
      <c r="Q1329" s="682">
        <v>1</v>
      </c>
      <c r="R1329" s="671">
        <v>2</v>
      </c>
      <c r="S1329" s="682">
        <v>1</v>
      </c>
      <c r="T1329" s="706">
        <v>0.5</v>
      </c>
      <c r="U1329" s="242">
        <v>1</v>
      </c>
    </row>
    <row r="1330" spans="1:21" ht="14.4" customHeight="1" x14ac:dyDescent="0.3">
      <c r="A1330" s="680">
        <v>10</v>
      </c>
      <c r="B1330" s="671" t="s">
        <v>551</v>
      </c>
      <c r="C1330" s="671">
        <v>89301109</v>
      </c>
      <c r="D1330" s="703" t="s">
        <v>4592</v>
      </c>
      <c r="E1330" s="704" t="s">
        <v>2564</v>
      </c>
      <c r="F1330" s="671" t="s">
        <v>2515</v>
      </c>
      <c r="G1330" s="671" t="s">
        <v>2749</v>
      </c>
      <c r="H1330" s="671" t="s">
        <v>550</v>
      </c>
      <c r="I1330" s="671" t="s">
        <v>1175</v>
      </c>
      <c r="J1330" s="671" t="s">
        <v>913</v>
      </c>
      <c r="K1330" s="671" t="s">
        <v>2751</v>
      </c>
      <c r="L1330" s="705">
        <v>23.46</v>
      </c>
      <c r="M1330" s="705">
        <v>93.84</v>
      </c>
      <c r="N1330" s="671">
        <v>4</v>
      </c>
      <c r="O1330" s="706">
        <v>1</v>
      </c>
      <c r="P1330" s="705">
        <v>46.92</v>
      </c>
      <c r="Q1330" s="682">
        <v>0.5</v>
      </c>
      <c r="R1330" s="671">
        <v>2</v>
      </c>
      <c r="S1330" s="682">
        <v>0.5</v>
      </c>
      <c r="T1330" s="706">
        <v>0.5</v>
      </c>
      <c r="U1330" s="242">
        <v>0.5</v>
      </c>
    </row>
    <row r="1331" spans="1:21" ht="14.4" customHeight="1" x14ac:dyDescent="0.3">
      <c r="A1331" s="680">
        <v>10</v>
      </c>
      <c r="B1331" s="671" t="s">
        <v>551</v>
      </c>
      <c r="C1331" s="671">
        <v>89301109</v>
      </c>
      <c r="D1331" s="703" t="s">
        <v>4592</v>
      </c>
      <c r="E1331" s="704" t="s">
        <v>2564</v>
      </c>
      <c r="F1331" s="671" t="s">
        <v>2515</v>
      </c>
      <c r="G1331" s="671" t="s">
        <v>2749</v>
      </c>
      <c r="H1331" s="671" t="s">
        <v>550</v>
      </c>
      <c r="I1331" s="671" t="s">
        <v>912</v>
      </c>
      <c r="J1331" s="671" t="s">
        <v>913</v>
      </c>
      <c r="K1331" s="671" t="s">
        <v>2991</v>
      </c>
      <c r="L1331" s="705">
        <v>13.38</v>
      </c>
      <c r="M1331" s="705">
        <v>26.76</v>
      </c>
      <c r="N1331" s="671">
        <v>2</v>
      </c>
      <c r="O1331" s="706">
        <v>0.5</v>
      </c>
      <c r="P1331" s="705">
        <v>26.76</v>
      </c>
      <c r="Q1331" s="682">
        <v>1</v>
      </c>
      <c r="R1331" s="671">
        <v>2</v>
      </c>
      <c r="S1331" s="682">
        <v>1</v>
      </c>
      <c r="T1331" s="706">
        <v>0.5</v>
      </c>
      <c r="U1331" s="242">
        <v>1</v>
      </c>
    </row>
    <row r="1332" spans="1:21" ht="14.4" customHeight="1" x14ac:dyDescent="0.3">
      <c r="A1332" s="680">
        <v>10</v>
      </c>
      <c r="B1332" s="671" t="s">
        <v>551</v>
      </c>
      <c r="C1332" s="671">
        <v>89301109</v>
      </c>
      <c r="D1332" s="703" t="s">
        <v>4592</v>
      </c>
      <c r="E1332" s="704" t="s">
        <v>2564</v>
      </c>
      <c r="F1332" s="671" t="s">
        <v>2515</v>
      </c>
      <c r="G1332" s="671" t="s">
        <v>3011</v>
      </c>
      <c r="H1332" s="671" t="s">
        <v>550</v>
      </c>
      <c r="I1332" s="671" t="s">
        <v>986</v>
      </c>
      <c r="J1332" s="671" t="s">
        <v>987</v>
      </c>
      <c r="K1332" s="671" t="s">
        <v>3012</v>
      </c>
      <c r="L1332" s="705">
        <v>0</v>
      </c>
      <c r="M1332" s="705">
        <v>0</v>
      </c>
      <c r="N1332" s="671">
        <v>2</v>
      </c>
      <c r="O1332" s="706">
        <v>1.5</v>
      </c>
      <c r="P1332" s="705">
        <v>0</v>
      </c>
      <c r="Q1332" s="682"/>
      <c r="R1332" s="671">
        <v>1</v>
      </c>
      <c r="S1332" s="682">
        <v>0.5</v>
      </c>
      <c r="T1332" s="706">
        <v>0.5</v>
      </c>
      <c r="U1332" s="242">
        <v>0.33333333333333331</v>
      </c>
    </row>
    <row r="1333" spans="1:21" ht="14.4" customHeight="1" x14ac:dyDescent="0.3">
      <c r="A1333" s="680">
        <v>10</v>
      </c>
      <c r="B1333" s="671" t="s">
        <v>551</v>
      </c>
      <c r="C1333" s="671">
        <v>89301109</v>
      </c>
      <c r="D1333" s="703" t="s">
        <v>4592</v>
      </c>
      <c r="E1333" s="704" t="s">
        <v>2564</v>
      </c>
      <c r="F1333" s="671" t="s">
        <v>2515</v>
      </c>
      <c r="G1333" s="671" t="s">
        <v>4199</v>
      </c>
      <c r="H1333" s="671" t="s">
        <v>550</v>
      </c>
      <c r="I1333" s="671" t="s">
        <v>4200</v>
      </c>
      <c r="J1333" s="671" t="s">
        <v>4201</v>
      </c>
      <c r="K1333" s="671" t="s">
        <v>1337</v>
      </c>
      <c r="L1333" s="705">
        <v>0</v>
      </c>
      <c r="M1333" s="705">
        <v>0</v>
      </c>
      <c r="N1333" s="671">
        <v>1</v>
      </c>
      <c r="O1333" s="706">
        <v>0.5</v>
      </c>
      <c r="P1333" s="705"/>
      <c r="Q1333" s="682"/>
      <c r="R1333" s="671"/>
      <c r="S1333" s="682">
        <v>0</v>
      </c>
      <c r="T1333" s="706"/>
      <c r="U1333" s="242">
        <v>0</v>
      </c>
    </row>
    <row r="1334" spans="1:21" ht="14.4" customHeight="1" x14ac:dyDescent="0.3">
      <c r="A1334" s="680">
        <v>10</v>
      </c>
      <c r="B1334" s="671" t="s">
        <v>551</v>
      </c>
      <c r="C1334" s="671">
        <v>89301109</v>
      </c>
      <c r="D1334" s="703" t="s">
        <v>4592</v>
      </c>
      <c r="E1334" s="704" t="s">
        <v>2566</v>
      </c>
      <c r="F1334" s="671" t="s">
        <v>2515</v>
      </c>
      <c r="G1334" s="671" t="s">
        <v>3243</v>
      </c>
      <c r="H1334" s="671" t="s">
        <v>550</v>
      </c>
      <c r="I1334" s="671" t="s">
        <v>1324</v>
      </c>
      <c r="J1334" s="671" t="s">
        <v>4202</v>
      </c>
      <c r="K1334" s="671" t="s">
        <v>4203</v>
      </c>
      <c r="L1334" s="705">
        <v>0</v>
      </c>
      <c r="M1334" s="705">
        <v>0</v>
      </c>
      <c r="N1334" s="671">
        <v>1</v>
      </c>
      <c r="O1334" s="706">
        <v>0.5</v>
      </c>
      <c r="P1334" s="705"/>
      <c r="Q1334" s="682"/>
      <c r="R1334" s="671"/>
      <c r="S1334" s="682">
        <v>0</v>
      </c>
      <c r="T1334" s="706"/>
      <c r="U1334" s="242">
        <v>0</v>
      </c>
    </row>
    <row r="1335" spans="1:21" ht="14.4" customHeight="1" x14ac:dyDescent="0.3">
      <c r="A1335" s="680">
        <v>10</v>
      </c>
      <c r="B1335" s="671" t="s">
        <v>551</v>
      </c>
      <c r="C1335" s="671">
        <v>89301109</v>
      </c>
      <c r="D1335" s="703" t="s">
        <v>4592</v>
      </c>
      <c r="E1335" s="704" t="s">
        <v>2566</v>
      </c>
      <c r="F1335" s="671" t="s">
        <v>2515</v>
      </c>
      <c r="G1335" s="671" t="s">
        <v>3243</v>
      </c>
      <c r="H1335" s="671" t="s">
        <v>550</v>
      </c>
      <c r="I1335" s="671" t="s">
        <v>2124</v>
      </c>
      <c r="J1335" s="671" t="s">
        <v>4204</v>
      </c>
      <c r="K1335" s="671" t="s">
        <v>2297</v>
      </c>
      <c r="L1335" s="705">
        <v>0</v>
      </c>
      <c r="M1335" s="705">
        <v>0</v>
      </c>
      <c r="N1335" s="671">
        <v>1</v>
      </c>
      <c r="O1335" s="706">
        <v>1</v>
      </c>
      <c r="P1335" s="705">
        <v>0</v>
      </c>
      <c r="Q1335" s="682"/>
      <c r="R1335" s="671">
        <v>1</v>
      </c>
      <c r="S1335" s="682">
        <v>1</v>
      </c>
      <c r="T1335" s="706">
        <v>1</v>
      </c>
      <c r="U1335" s="242">
        <v>1</v>
      </c>
    </row>
    <row r="1336" spans="1:21" ht="14.4" customHeight="1" x14ac:dyDescent="0.3">
      <c r="A1336" s="680">
        <v>10</v>
      </c>
      <c r="B1336" s="671" t="s">
        <v>551</v>
      </c>
      <c r="C1336" s="671">
        <v>89301109</v>
      </c>
      <c r="D1336" s="703" t="s">
        <v>4592</v>
      </c>
      <c r="E1336" s="704" t="s">
        <v>2566</v>
      </c>
      <c r="F1336" s="671" t="s">
        <v>2515</v>
      </c>
      <c r="G1336" s="671" t="s">
        <v>2625</v>
      </c>
      <c r="H1336" s="671" t="s">
        <v>817</v>
      </c>
      <c r="I1336" s="671" t="s">
        <v>1201</v>
      </c>
      <c r="J1336" s="671" t="s">
        <v>2437</v>
      </c>
      <c r="K1336" s="671" t="s">
        <v>2438</v>
      </c>
      <c r="L1336" s="705">
        <v>333.31</v>
      </c>
      <c r="M1336" s="705">
        <v>333.31</v>
      </c>
      <c r="N1336" s="671">
        <v>1</v>
      </c>
      <c r="O1336" s="706">
        <v>0.5</v>
      </c>
      <c r="P1336" s="705">
        <v>333.31</v>
      </c>
      <c r="Q1336" s="682">
        <v>1</v>
      </c>
      <c r="R1336" s="671">
        <v>1</v>
      </c>
      <c r="S1336" s="682">
        <v>1</v>
      </c>
      <c r="T1336" s="706">
        <v>0.5</v>
      </c>
      <c r="U1336" s="242">
        <v>1</v>
      </c>
    </row>
    <row r="1337" spans="1:21" ht="14.4" customHeight="1" x14ac:dyDescent="0.3">
      <c r="A1337" s="680">
        <v>10</v>
      </c>
      <c r="B1337" s="671" t="s">
        <v>551</v>
      </c>
      <c r="C1337" s="671">
        <v>89301109</v>
      </c>
      <c r="D1337" s="703" t="s">
        <v>4592</v>
      </c>
      <c r="E1337" s="704" t="s">
        <v>2566</v>
      </c>
      <c r="F1337" s="671" t="s">
        <v>2515</v>
      </c>
      <c r="G1337" s="671" t="s">
        <v>3024</v>
      </c>
      <c r="H1337" s="671" t="s">
        <v>550</v>
      </c>
      <c r="I1337" s="671" t="s">
        <v>1842</v>
      </c>
      <c r="J1337" s="671" t="s">
        <v>1843</v>
      </c>
      <c r="K1337" s="671" t="s">
        <v>4205</v>
      </c>
      <c r="L1337" s="705">
        <v>58</v>
      </c>
      <c r="M1337" s="705">
        <v>58</v>
      </c>
      <c r="N1337" s="671">
        <v>1</v>
      </c>
      <c r="O1337" s="706">
        <v>0.5</v>
      </c>
      <c r="P1337" s="705">
        <v>58</v>
      </c>
      <c r="Q1337" s="682">
        <v>1</v>
      </c>
      <c r="R1337" s="671">
        <v>1</v>
      </c>
      <c r="S1337" s="682">
        <v>1</v>
      </c>
      <c r="T1337" s="706">
        <v>0.5</v>
      </c>
      <c r="U1337" s="242">
        <v>1</v>
      </c>
    </row>
    <row r="1338" spans="1:21" ht="14.4" customHeight="1" x14ac:dyDescent="0.3">
      <c r="A1338" s="680">
        <v>10</v>
      </c>
      <c r="B1338" s="671" t="s">
        <v>551</v>
      </c>
      <c r="C1338" s="671">
        <v>89301109</v>
      </c>
      <c r="D1338" s="703" t="s">
        <v>4592</v>
      </c>
      <c r="E1338" s="704" t="s">
        <v>2566</v>
      </c>
      <c r="F1338" s="671" t="s">
        <v>2515</v>
      </c>
      <c r="G1338" s="671" t="s">
        <v>3024</v>
      </c>
      <c r="H1338" s="671" t="s">
        <v>817</v>
      </c>
      <c r="I1338" s="671" t="s">
        <v>3394</v>
      </c>
      <c r="J1338" s="671" t="s">
        <v>3395</v>
      </c>
      <c r="K1338" s="671" t="s">
        <v>2456</v>
      </c>
      <c r="L1338" s="705">
        <v>52.4</v>
      </c>
      <c r="M1338" s="705">
        <v>104.8</v>
      </c>
      <c r="N1338" s="671">
        <v>2</v>
      </c>
      <c r="O1338" s="706">
        <v>0.5</v>
      </c>
      <c r="P1338" s="705">
        <v>104.8</v>
      </c>
      <c r="Q1338" s="682">
        <v>1</v>
      </c>
      <c r="R1338" s="671">
        <v>2</v>
      </c>
      <c r="S1338" s="682">
        <v>1</v>
      </c>
      <c r="T1338" s="706">
        <v>0.5</v>
      </c>
      <c r="U1338" s="242">
        <v>1</v>
      </c>
    </row>
    <row r="1339" spans="1:21" ht="14.4" customHeight="1" x14ac:dyDescent="0.3">
      <c r="A1339" s="680">
        <v>10</v>
      </c>
      <c r="B1339" s="671" t="s">
        <v>551</v>
      </c>
      <c r="C1339" s="671">
        <v>89301109</v>
      </c>
      <c r="D1339" s="703" t="s">
        <v>4592</v>
      </c>
      <c r="E1339" s="704" t="s">
        <v>2566</v>
      </c>
      <c r="F1339" s="671" t="s">
        <v>2515</v>
      </c>
      <c r="G1339" s="671" t="s">
        <v>2919</v>
      </c>
      <c r="H1339" s="671" t="s">
        <v>550</v>
      </c>
      <c r="I1339" s="671" t="s">
        <v>4206</v>
      </c>
      <c r="J1339" s="671" t="s">
        <v>4207</v>
      </c>
      <c r="K1339" s="671" t="s">
        <v>3264</v>
      </c>
      <c r="L1339" s="705">
        <v>2025.92</v>
      </c>
      <c r="M1339" s="705">
        <v>2025.92</v>
      </c>
      <c r="N1339" s="671">
        <v>1</v>
      </c>
      <c r="O1339" s="706">
        <v>1</v>
      </c>
      <c r="P1339" s="705">
        <v>2025.92</v>
      </c>
      <c r="Q1339" s="682">
        <v>1</v>
      </c>
      <c r="R1339" s="671">
        <v>1</v>
      </c>
      <c r="S1339" s="682">
        <v>1</v>
      </c>
      <c r="T1339" s="706">
        <v>1</v>
      </c>
      <c r="U1339" s="242">
        <v>1</v>
      </c>
    </row>
    <row r="1340" spans="1:21" ht="14.4" customHeight="1" x14ac:dyDescent="0.3">
      <c r="A1340" s="680">
        <v>10</v>
      </c>
      <c r="B1340" s="671" t="s">
        <v>551</v>
      </c>
      <c r="C1340" s="671">
        <v>89301109</v>
      </c>
      <c r="D1340" s="703" t="s">
        <v>4592</v>
      </c>
      <c r="E1340" s="704" t="s">
        <v>2566</v>
      </c>
      <c r="F1340" s="671" t="s">
        <v>2515</v>
      </c>
      <c r="G1340" s="671" t="s">
        <v>3191</v>
      </c>
      <c r="H1340" s="671" t="s">
        <v>550</v>
      </c>
      <c r="I1340" s="671" t="s">
        <v>4208</v>
      </c>
      <c r="J1340" s="671" t="s">
        <v>3356</v>
      </c>
      <c r="K1340" s="671" t="s">
        <v>4209</v>
      </c>
      <c r="L1340" s="705">
        <v>0</v>
      </c>
      <c r="M1340" s="705">
        <v>0</v>
      </c>
      <c r="N1340" s="671">
        <v>1</v>
      </c>
      <c r="O1340" s="706">
        <v>0.5</v>
      </c>
      <c r="P1340" s="705">
        <v>0</v>
      </c>
      <c r="Q1340" s="682"/>
      <c r="R1340" s="671">
        <v>1</v>
      </c>
      <c r="S1340" s="682">
        <v>1</v>
      </c>
      <c r="T1340" s="706">
        <v>0.5</v>
      </c>
      <c r="U1340" s="242">
        <v>1</v>
      </c>
    </row>
    <row r="1341" spans="1:21" ht="14.4" customHeight="1" x14ac:dyDescent="0.3">
      <c r="A1341" s="680">
        <v>10</v>
      </c>
      <c r="B1341" s="671" t="s">
        <v>551</v>
      </c>
      <c r="C1341" s="671">
        <v>89301109</v>
      </c>
      <c r="D1341" s="703" t="s">
        <v>4592</v>
      </c>
      <c r="E1341" s="704" t="s">
        <v>2566</v>
      </c>
      <c r="F1341" s="671" t="s">
        <v>2515</v>
      </c>
      <c r="G1341" s="671" t="s">
        <v>4210</v>
      </c>
      <c r="H1341" s="671" t="s">
        <v>550</v>
      </c>
      <c r="I1341" s="671" t="s">
        <v>1706</v>
      </c>
      <c r="J1341" s="671" t="s">
        <v>1707</v>
      </c>
      <c r="K1341" s="671" t="s">
        <v>1708</v>
      </c>
      <c r="L1341" s="705">
        <v>400.21</v>
      </c>
      <c r="M1341" s="705">
        <v>3201.68</v>
      </c>
      <c r="N1341" s="671">
        <v>8</v>
      </c>
      <c r="O1341" s="706">
        <v>3</v>
      </c>
      <c r="P1341" s="705">
        <v>3201.68</v>
      </c>
      <c r="Q1341" s="682">
        <v>1</v>
      </c>
      <c r="R1341" s="671">
        <v>8</v>
      </c>
      <c r="S1341" s="682">
        <v>1</v>
      </c>
      <c r="T1341" s="706">
        <v>3</v>
      </c>
      <c r="U1341" s="242">
        <v>1</v>
      </c>
    </row>
    <row r="1342" spans="1:21" ht="14.4" customHeight="1" x14ac:dyDescent="0.3">
      <c r="A1342" s="680">
        <v>10</v>
      </c>
      <c r="B1342" s="671" t="s">
        <v>551</v>
      </c>
      <c r="C1342" s="671">
        <v>89301109</v>
      </c>
      <c r="D1342" s="703" t="s">
        <v>4592</v>
      </c>
      <c r="E1342" s="704" t="s">
        <v>2566</v>
      </c>
      <c r="F1342" s="671" t="s">
        <v>2515</v>
      </c>
      <c r="G1342" s="671" t="s">
        <v>2856</v>
      </c>
      <c r="H1342" s="671" t="s">
        <v>550</v>
      </c>
      <c r="I1342" s="671" t="s">
        <v>1339</v>
      </c>
      <c r="J1342" s="671" t="s">
        <v>1340</v>
      </c>
      <c r="K1342" s="671" t="s">
        <v>1341</v>
      </c>
      <c r="L1342" s="705">
        <v>80.77</v>
      </c>
      <c r="M1342" s="705">
        <v>80.77</v>
      </c>
      <c r="N1342" s="671">
        <v>1</v>
      </c>
      <c r="O1342" s="706">
        <v>0.5</v>
      </c>
      <c r="P1342" s="705">
        <v>80.77</v>
      </c>
      <c r="Q1342" s="682">
        <v>1</v>
      </c>
      <c r="R1342" s="671">
        <v>1</v>
      </c>
      <c r="S1342" s="682">
        <v>1</v>
      </c>
      <c r="T1342" s="706">
        <v>0.5</v>
      </c>
      <c r="U1342" s="242">
        <v>1</v>
      </c>
    </row>
    <row r="1343" spans="1:21" ht="14.4" customHeight="1" x14ac:dyDescent="0.3">
      <c r="A1343" s="680">
        <v>10</v>
      </c>
      <c r="B1343" s="671" t="s">
        <v>551</v>
      </c>
      <c r="C1343" s="671">
        <v>89301109</v>
      </c>
      <c r="D1343" s="703" t="s">
        <v>4592</v>
      </c>
      <c r="E1343" s="704" t="s">
        <v>2566</v>
      </c>
      <c r="F1343" s="671" t="s">
        <v>2515</v>
      </c>
      <c r="G1343" s="671" t="s">
        <v>4211</v>
      </c>
      <c r="H1343" s="671" t="s">
        <v>550</v>
      </c>
      <c r="I1343" s="671" t="s">
        <v>1884</v>
      </c>
      <c r="J1343" s="671" t="s">
        <v>1090</v>
      </c>
      <c r="K1343" s="671" t="s">
        <v>4212</v>
      </c>
      <c r="L1343" s="705">
        <v>937.93</v>
      </c>
      <c r="M1343" s="705">
        <v>1875.86</v>
      </c>
      <c r="N1343" s="671">
        <v>2</v>
      </c>
      <c r="O1343" s="706">
        <v>1</v>
      </c>
      <c r="P1343" s="705">
        <v>1875.86</v>
      </c>
      <c r="Q1343" s="682">
        <v>1</v>
      </c>
      <c r="R1343" s="671">
        <v>2</v>
      </c>
      <c r="S1343" s="682">
        <v>1</v>
      </c>
      <c r="T1343" s="706">
        <v>1</v>
      </c>
      <c r="U1343" s="242">
        <v>1</v>
      </c>
    </row>
    <row r="1344" spans="1:21" ht="14.4" customHeight="1" x14ac:dyDescent="0.3">
      <c r="A1344" s="680">
        <v>10</v>
      </c>
      <c r="B1344" s="671" t="s">
        <v>551</v>
      </c>
      <c r="C1344" s="671">
        <v>89301109</v>
      </c>
      <c r="D1344" s="703" t="s">
        <v>4592</v>
      </c>
      <c r="E1344" s="704" t="s">
        <v>2566</v>
      </c>
      <c r="F1344" s="671" t="s">
        <v>2515</v>
      </c>
      <c r="G1344" s="671" t="s">
        <v>3553</v>
      </c>
      <c r="H1344" s="671" t="s">
        <v>817</v>
      </c>
      <c r="I1344" s="671" t="s">
        <v>4213</v>
      </c>
      <c r="J1344" s="671" t="s">
        <v>4214</v>
      </c>
      <c r="K1344" s="671" t="s">
        <v>2470</v>
      </c>
      <c r="L1344" s="705">
        <v>232.44</v>
      </c>
      <c r="M1344" s="705">
        <v>1394.6399999999999</v>
      </c>
      <c r="N1344" s="671">
        <v>6</v>
      </c>
      <c r="O1344" s="706">
        <v>2</v>
      </c>
      <c r="P1344" s="705"/>
      <c r="Q1344" s="682">
        <v>0</v>
      </c>
      <c r="R1344" s="671"/>
      <c r="S1344" s="682">
        <v>0</v>
      </c>
      <c r="T1344" s="706"/>
      <c r="U1344" s="242">
        <v>0</v>
      </c>
    </row>
    <row r="1345" spans="1:21" ht="14.4" customHeight="1" x14ac:dyDescent="0.3">
      <c r="A1345" s="680">
        <v>10</v>
      </c>
      <c r="B1345" s="671" t="s">
        <v>551</v>
      </c>
      <c r="C1345" s="671">
        <v>89301109</v>
      </c>
      <c r="D1345" s="703" t="s">
        <v>4592</v>
      </c>
      <c r="E1345" s="704" t="s">
        <v>2566</v>
      </c>
      <c r="F1345" s="671" t="s">
        <v>2515</v>
      </c>
      <c r="G1345" s="671" t="s">
        <v>3025</v>
      </c>
      <c r="H1345" s="671" t="s">
        <v>817</v>
      </c>
      <c r="I1345" s="671" t="s">
        <v>1543</v>
      </c>
      <c r="J1345" s="671" t="s">
        <v>1544</v>
      </c>
      <c r="K1345" s="671" t="s">
        <v>2466</v>
      </c>
      <c r="L1345" s="705">
        <v>3127.19</v>
      </c>
      <c r="M1345" s="705">
        <v>3127.19</v>
      </c>
      <c r="N1345" s="671">
        <v>1</v>
      </c>
      <c r="O1345" s="706">
        <v>1</v>
      </c>
      <c r="P1345" s="705">
        <v>3127.19</v>
      </c>
      <c r="Q1345" s="682">
        <v>1</v>
      </c>
      <c r="R1345" s="671">
        <v>1</v>
      </c>
      <c r="S1345" s="682">
        <v>1</v>
      </c>
      <c r="T1345" s="706">
        <v>1</v>
      </c>
      <c r="U1345" s="242">
        <v>1</v>
      </c>
    </row>
    <row r="1346" spans="1:21" ht="14.4" customHeight="1" x14ac:dyDescent="0.3">
      <c r="A1346" s="680">
        <v>10</v>
      </c>
      <c r="B1346" s="671" t="s">
        <v>551</v>
      </c>
      <c r="C1346" s="671">
        <v>89301109</v>
      </c>
      <c r="D1346" s="703" t="s">
        <v>4592</v>
      </c>
      <c r="E1346" s="704" t="s">
        <v>2566</v>
      </c>
      <c r="F1346" s="671" t="s">
        <v>2515</v>
      </c>
      <c r="G1346" s="671" t="s">
        <v>4215</v>
      </c>
      <c r="H1346" s="671" t="s">
        <v>817</v>
      </c>
      <c r="I1346" s="671" t="s">
        <v>4216</v>
      </c>
      <c r="J1346" s="671" t="s">
        <v>4217</v>
      </c>
      <c r="K1346" s="671" t="s">
        <v>4218</v>
      </c>
      <c r="L1346" s="705">
        <v>1359.61</v>
      </c>
      <c r="M1346" s="705">
        <v>4078.83</v>
      </c>
      <c r="N1346" s="671">
        <v>3</v>
      </c>
      <c r="O1346" s="706">
        <v>2.5</v>
      </c>
      <c r="P1346" s="705">
        <v>2719.22</v>
      </c>
      <c r="Q1346" s="682">
        <v>0.66666666666666663</v>
      </c>
      <c r="R1346" s="671">
        <v>2</v>
      </c>
      <c r="S1346" s="682">
        <v>0.66666666666666663</v>
      </c>
      <c r="T1346" s="706">
        <v>1.5</v>
      </c>
      <c r="U1346" s="242">
        <v>0.6</v>
      </c>
    </row>
    <row r="1347" spans="1:21" ht="14.4" customHeight="1" x14ac:dyDescent="0.3">
      <c r="A1347" s="680">
        <v>10</v>
      </c>
      <c r="B1347" s="671" t="s">
        <v>551</v>
      </c>
      <c r="C1347" s="671">
        <v>89301109</v>
      </c>
      <c r="D1347" s="703" t="s">
        <v>4592</v>
      </c>
      <c r="E1347" s="704" t="s">
        <v>2566</v>
      </c>
      <c r="F1347" s="671" t="s">
        <v>2515</v>
      </c>
      <c r="G1347" s="671" t="s">
        <v>2944</v>
      </c>
      <c r="H1347" s="671" t="s">
        <v>550</v>
      </c>
      <c r="I1347" s="671" t="s">
        <v>726</v>
      </c>
      <c r="J1347" s="671" t="s">
        <v>727</v>
      </c>
      <c r="K1347" s="671" t="s">
        <v>2443</v>
      </c>
      <c r="L1347" s="705">
        <v>23.72</v>
      </c>
      <c r="M1347" s="705">
        <v>47.44</v>
      </c>
      <c r="N1347" s="671">
        <v>2</v>
      </c>
      <c r="O1347" s="706">
        <v>1.5</v>
      </c>
      <c r="P1347" s="705"/>
      <c r="Q1347" s="682">
        <v>0</v>
      </c>
      <c r="R1347" s="671"/>
      <c r="S1347" s="682">
        <v>0</v>
      </c>
      <c r="T1347" s="706"/>
      <c r="U1347" s="242">
        <v>0</v>
      </c>
    </row>
    <row r="1348" spans="1:21" ht="14.4" customHeight="1" x14ac:dyDescent="0.3">
      <c r="A1348" s="680">
        <v>10</v>
      </c>
      <c r="B1348" s="671" t="s">
        <v>551</v>
      </c>
      <c r="C1348" s="671">
        <v>89301109</v>
      </c>
      <c r="D1348" s="703" t="s">
        <v>4592</v>
      </c>
      <c r="E1348" s="704" t="s">
        <v>2566</v>
      </c>
      <c r="F1348" s="671" t="s">
        <v>2515</v>
      </c>
      <c r="G1348" s="671" t="s">
        <v>2643</v>
      </c>
      <c r="H1348" s="671" t="s">
        <v>550</v>
      </c>
      <c r="I1348" s="671" t="s">
        <v>900</v>
      </c>
      <c r="J1348" s="671" t="s">
        <v>2644</v>
      </c>
      <c r="K1348" s="671" t="s">
        <v>2645</v>
      </c>
      <c r="L1348" s="705">
        <v>41.07</v>
      </c>
      <c r="M1348" s="705">
        <v>41.07</v>
      </c>
      <c r="N1348" s="671">
        <v>1</v>
      </c>
      <c r="O1348" s="706">
        <v>1</v>
      </c>
      <c r="P1348" s="705">
        <v>41.07</v>
      </c>
      <c r="Q1348" s="682">
        <v>1</v>
      </c>
      <c r="R1348" s="671">
        <v>1</v>
      </c>
      <c r="S1348" s="682">
        <v>1</v>
      </c>
      <c r="T1348" s="706">
        <v>1</v>
      </c>
      <c r="U1348" s="242">
        <v>1</v>
      </c>
    </row>
    <row r="1349" spans="1:21" ht="14.4" customHeight="1" x14ac:dyDescent="0.3">
      <c r="A1349" s="680">
        <v>10</v>
      </c>
      <c r="B1349" s="671" t="s">
        <v>551</v>
      </c>
      <c r="C1349" s="671">
        <v>89301109</v>
      </c>
      <c r="D1349" s="703" t="s">
        <v>4592</v>
      </c>
      <c r="E1349" s="704" t="s">
        <v>2566</v>
      </c>
      <c r="F1349" s="671" t="s">
        <v>2515</v>
      </c>
      <c r="G1349" s="671" t="s">
        <v>3028</v>
      </c>
      <c r="H1349" s="671" t="s">
        <v>550</v>
      </c>
      <c r="I1349" s="671" t="s">
        <v>1587</v>
      </c>
      <c r="J1349" s="671" t="s">
        <v>1588</v>
      </c>
      <c r="K1349" s="671" t="s">
        <v>3029</v>
      </c>
      <c r="L1349" s="705">
        <v>0</v>
      </c>
      <c r="M1349" s="705">
        <v>0</v>
      </c>
      <c r="N1349" s="671">
        <v>2</v>
      </c>
      <c r="O1349" s="706">
        <v>2</v>
      </c>
      <c r="P1349" s="705">
        <v>0</v>
      </c>
      <c r="Q1349" s="682"/>
      <c r="R1349" s="671">
        <v>1</v>
      </c>
      <c r="S1349" s="682">
        <v>0.5</v>
      </c>
      <c r="T1349" s="706">
        <v>1</v>
      </c>
      <c r="U1349" s="242">
        <v>0.5</v>
      </c>
    </row>
    <row r="1350" spans="1:21" ht="14.4" customHeight="1" x14ac:dyDescent="0.3">
      <c r="A1350" s="680">
        <v>10</v>
      </c>
      <c r="B1350" s="671" t="s">
        <v>551</v>
      </c>
      <c r="C1350" s="671">
        <v>89301109</v>
      </c>
      <c r="D1350" s="703" t="s">
        <v>4592</v>
      </c>
      <c r="E1350" s="704" t="s">
        <v>2566</v>
      </c>
      <c r="F1350" s="671" t="s">
        <v>2515</v>
      </c>
      <c r="G1350" s="671" t="s">
        <v>3028</v>
      </c>
      <c r="H1350" s="671" t="s">
        <v>550</v>
      </c>
      <c r="I1350" s="671" t="s">
        <v>2081</v>
      </c>
      <c r="J1350" s="671" t="s">
        <v>1588</v>
      </c>
      <c r="K1350" s="671" t="s">
        <v>4219</v>
      </c>
      <c r="L1350" s="705">
        <v>0</v>
      </c>
      <c r="M1350" s="705">
        <v>0</v>
      </c>
      <c r="N1350" s="671">
        <v>1</v>
      </c>
      <c r="O1350" s="706">
        <v>1</v>
      </c>
      <c r="P1350" s="705"/>
      <c r="Q1350" s="682"/>
      <c r="R1350" s="671"/>
      <c r="S1350" s="682">
        <v>0</v>
      </c>
      <c r="T1350" s="706"/>
      <c r="U1350" s="242">
        <v>0</v>
      </c>
    </row>
    <row r="1351" spans="1:21" ht="14.4" customHeight="1" x14ac:dyDescent="0.3">
      <c r="A1351" s="680">
        <v>10</v>
      </c>
      <c r="B1351" s="671" t="s">
        <v>551</v>
      </c>
      <c r="C1351" s="671">
        <v>89301109</v>
      </c>
      <c r="D1351" s="703" t="s">
        <v>4592</v>
      </c>
      <c r="E1351" s="704" t="s">
        <v>2566</v>
      </c>
      <c r="F1351" s="671" t="s">
        <v>2515</v>
      </c>
      <c r="G1351" s="671" t="s">
        <v>2947</v>
      </c>
      <c r="H1351" s="671" t="s">
        <v>817</v>
      </c>
      <c r="I1351" s="671" t="s">
        <v>3037</v>
      </c>
      <c r="J1351" s="671" t="s">
        <v>2460</v>
      </c>
      <c r="K1351" s="671" t="s">
        <v>3038</v>
      </c>
      <c r="L1351" s="705">
        <v>87.6</v>
      </c>
      <c r="M1351" s="705">
        <v>87.6</v>
      </c>
      <c r="N1351" s="671">
        <v>1</v>
      </c>
      <c r="O1351" s="706">
        <v>0.5</v>
      </c>
      <c r="P1351" s="705"/>
      <c r="Q1351" s="682">
        <v>0</v>
      </c>
      <c r="R1351" s="671"/>
      <c r="S1351" s="682">
        <v>0</v>
      </c>
      <c r="T1351" s="706"/>
      <c r="U1351" s="242">
        <v>0</v>
      </c>
    </row>
    <row r="1352" spans="1:21" ht="14.4" customHeight="1" x14ac:dyDescent="0.3">
      <c r="A1352" s="680">
        <v>10</v>
      </c>
      <c r="B1352" s="671" t="s">
        <v>551</v>
      </c>
      <c r="C1352" s="671">
        <v>89301109</v>
      </c>
      <c r="D1352" s="703" t="s">
        <v>4592</v>
      </c>
      <c r="E1352" s="704" t="s">
        <v>2566</v>
      </c>
      <c r="F1352" s="671" t="s">
        <v>2515</v>
      </c>
      <c r="G1352" s="671" t="s">
        <v>2947</v>
      </c>
      <c r="H1352" s="671" t="s">
        <v>817</v>
      </c>
      <c r="I1352" s="671" t="s">
        <v>942</v>
      </c>
      <c r="J1352" s="671" t="s">
        <v>2428</v>
      </c>
      <c r="K1352" s="671" t="s">
        <v>1360</v>
      </c>
      <c r="L1352" s="705">
        <v>68.83</v>
      </c>
      <c r="M1352" s="705">
        <v>137.66</v>
      </c>
      <c r="N1352" s="671">
        <v>2</v>
      </c>
      <c r="O1352" s="706">
        <v>0.5</v>
      </c>
      <c r="P1352" s="705">
        <v>137.66</v>
      </c>
      <c r="Q1352" s="682">
        <v>1</v>
      </c>
      <c r="R1352" s="671">
        <v>2</v>
      </c>
      <c r="S1352" s="682">
        <v>1</v>
      </c>
      <c r="T1352" s="706">
        <v>0.5</v>
      </c>
      <c r="U1352" s="242">
        <v>1</v>
      </c>
    </row>
    <row r="1353" spans="1:21" ht="14.4" customHeight="1" x14ac:dyDescent="0.3">
      <c r="A1353" s="680">
        <v>10</v>
      </c>
      <c r="B1353" s="671" t="s">
        <v>551</v>
      </c>
      <c r="C1353" s="671">
        <v>89301109</v>
      </c>
      <c r="D1353" s="703" t="s">
        <v>4592</v>
      </c>
      <c r="E1353" s="704" t="s">
        <v>2566</v>
      </c>
      <c r="F1353" s="671" t="s">
        <v>2515</v>
      </c>
      <c r="G1353" s="671" t="s">
        <v>3296</v>
      </c>
      <c r="H1353" s="671" t="s">
        <v>550</v>
      </c>
      <c r="I1353" s="671" t="s">
        <v>4220</v>
      </c>
      <c r="J1353" s="671" t="s">
        <v>4221</v>
      </c>
      <c r="K1353" s="671" t="s">
        <v>4222</v>
      </c>
      <c r="L1353" s="705">
        <v>72.7</v>
      </c>
      <c r="M1353" s="705">
        <v>72.7</v>
      </c>
      <c r="N1353" s="671">
        <v>1</v>
      </c>
      <c r="O1353" s="706">
        <v>1</v>
      </c>
      <c r="P1353" s="705"/>
      <c r="Q1353" s="682">
        <v>0</v>
      </c>
      <c r="R1353" s="671"/>
      <c r="S1353" s="682">
        <v>0</v>
      </c>
      <c r="T1353" s="706"/>
      <c r="U1353" s="242">
        <v>0</v>
      </c>
    </row>
    <row r="1354" spans="1:21" ht="14.4" customHeight="1" x14ac:dyDescent="0.3">
      <c r="A1354" s="680">
        <v>10</v>
      </c>
      <c r="B1354" s="671" t="s">
        <v>551</v>
      </c>
      <c r="C1354" s="671">
        <v>89301109</v>
      </c>
      <c r="D1354" s="703" t="s">
        <v>4592</v>
      </c>
      <c r="E1354" s="704" t="s">
        <v>2566</v>
      </c>
      <c r="F1354" s="671" t="s">
        <v>2515</v>
      </c>
      <c r="G1354" s="671" t="s">
        <v>3368</v>
      </c>
      <c r="H1354" s="671" t="s">
        <v>817</v>
      </c>
      <c r="I1354" s="671" t="s">
        <v>3369</v>
      </c>
      <c r="J1354" s="671" t="s">
        <v>1948</v>
      </c>
      <c r="K1354" s="671" t="s">
        <v>3367</v>
      </c>
      <c r="L1354" s="705">
        <v>0</v>
      </c>
      <c r="M1354" s="705">
        <v>0</v>
      </c>
      <c r="N1354" s="671">
        <v>3</v>
      </c>
      <c r="O1354" s="706">
        <v>2.5</v>
      </c>
      <c r="P1354" s="705">
        <v>0</v>
      </c>
      <c r="Q1354" s="682"/>
      <c r="R1354" s="671">
        <v>3</v>
      </c>
      <c r="S1354" s="682">
        <v>1</v>
      </c>
      <c r="T1354" s="706">
        <v>2.5</v>
      </c>
      <c r="U1354" s="242">
        <v>1</v>
      </c>
    </row>
    <row r="1355" spans="1:21" ht="14.4" customHeight="1" x14ac:dyDescent="0.3">
      <c r="A1355" s="680">
        <v>10</v>
      </c>
      <c r="B1355" s="671" t="s">
        <v>551</v>
      </c>
      <c r="C1355" s="671">
        <v>89301109</v>
      </c>
      <c r="D1355" s="703" t="s">
        <v>4592</v>
      </c>
      <c r="E1355" s="704" t="s">
        <v>2566</v>
      </c>
      <c r="F1355" s="671" t="s">
        <v>2515</v>
      </c>
      <c r="G1355" s="671" t="s">
        <v>3103</v>
      </c>
      <c r="H1355" s="671" t="s">
        <v>550</v>
      </c>
      <c r="I1355" s="671" t="s">
        <v>1332</v>
      </c>
      <c r="J1355" s="671" t="s">
        <v>1333</v>
      </c>
      <c r="K1355" s="671" t="s">
        <v>972</v>
      </c>
      <c r="L1355" s="705">
        <v>0</v>
      </c>
      <c r="M1355" s="705">
        <v>0</v>
      </c>
      <c r="N1355" s="671">
        <v>2</v>
      </c>
      <c r="O1355" s="706">
        <v>1.5</v>
      </c>
      <c r="P1355" s="705">
        <v>0</v>
      </c>
      <c r="Q1355" s="682"/>
      <c r="R1355" s="671">
        <v>1</v>
      </c>
      <c r="S1355" s="682">
        <v>0.5</v>
      </c>
      <c r="T1355" s="706">
        <v>0.5</v>
      </c>
      <c r="U1355" s="242">
        <v>0.33333333333333331</v>
      </c>
    </row>
    <row r="1356" spans="1:21" ht="14.4" customHeight="1" x14ac:dyDescent="0.3">
      <c r="A1356" s="680">
        <v>10</v>
      </c>
      <c r="B1356" s="671" t="s">
        <v>551</v>
      </c>
      <c r="C1356" s="671">
        <v>89301109</v>
      </c>
      <c r="D1356" s="703" t="s">
        <v>4592</v>
      </c>
      <c r="E1356" s="704" t="s">
        <v>2566</v>
      </c>
      <c r="F1356" s="671" t="s">
        <v>2515</v>
      </c>
      <c r="G1356" s="671" t="s">
        <v>3087</v>
      </c>
      <c r="H1356" s="671" t="s">
        <v>817</v>
      </c>
      <c r="I1356" s="671" t="s">
        <v>4046</v>
      </c>
      <c r="J1356" s="671" t="s">
        <v>1963</v>
      </c>
      <c r="K1356" s="671" t="s">
        <v>1437</v>
      </c>
      <c r="L1356" s="705">
        <v>137.74</v>
      </c>
      <c r="M1356" s="705">
        <v>275.48</v>
      </c>
      <c r="N1356" s="671">
        <v>2</v>
      </c>
      <c r="O1356" s="706">
        <v>1</v>
      </c>
      <c r="P1356" s="705"/>
      <c r="Q1356" s="682">
        <v>0</v>
      </c>
      <c r="R1356" s="671"/>
      <c r="S1356" s="682">
        <v>0</v>
      </c>
      <c r="T1356" s="706"/>
      <c r="U1356" s="242">
        <v>0</v>
      </c>
    </row>
    <row r="1357" spans="1:21" ht="14.4" customHeight="1" x14ac:dyDescent="0.3">
      <c r="A1357" s="680">
        <v>10</v>
      </c>
      <c r="B1357" s="671" t="s">
        <v>551</v>
      </c>
      <c r="C1357" s="671">
        <v>89301109</v>
      </c>
      <c r="D1357" s="703" t="s">
        <v>4592</v>
      </c>
      <c r="E1357" s="704" t="s">
        <v>2566</v>
      </c>
      <c r="F1357" s="671" t="s">
        <v>2515</v>
      </c>
      <c r="G1357" s="671" t="s">
        <v>3013</v>
      </c>
      <c r="H1357" s="671" t="s">
        <v>550</v>
      </c>
      <c r="I1357" s="671" t="s">
        <v>3014</v>
      </c>
      <c r="J1357" s="671" t="s">
        <v>1927</v>
      </c>
      <c r="K1357" s="671" t="s">
        <v>1928</v>
      </c>
      <c r="L1357" s="705">
        <v>130.99</v>
      </c>
      <c r="M1357" s="705">
        <v>1309.9000000000001</v>
      </c>
      <c r="N1357" s="671">
        <v>10</v>
      </c>
      <c r="O1357" s="706">
        <v>4.5</v>
      </c>
      <c r="P1357" s="705">
        <v>785.94</v>
      </c>
      <c r="Q1357" s="682">
        <v>0.6</v>
      </c>
      <c r="R1357" s="671">
        <v>6</v>
      </c>
      <c r="S1357" s="682">
        <v>0.6</v>
      </c>
      <c r="T1357" s="706">
        <v>1.5</v>
      </c>
      <c r="U1357" s="242">
        <v>0.33333333333333331</v>
      </c>
    </row>
    <row r="1358" spans="1:21" ht="14.4" customHeight="1" x14ac:dyDescent="0.3">
      <c r="A1358" s="680">
        <v>10</v>
      </c>
      <c r="B1358" s="671" t="s">
        <v>551</v>
      </c>
      <c r="C1358" s="671">
        <v>89301109</v>
      </c>
      <c r="D1358" s="703" t="s">
        <v>4592</v>
      </c>
      <c r="E1358" s="704" t="s">
        <v>2566</v>
      </c>
      <c r="F1358" s="671" t="s">
        <v>2515</v>
      </c>
      <c r="G1358" s="671" t="s">
        <v>3438</v>
      </c>
      <c r="H1358" s="671" t="s">
        <v>550</v>
      </c>
      <c r="I1358" s="671" t="s">
        <v>4197</v>
      </c>
      <c r="J1358" s="671" t="s">
        <v>3440</v>
      </c>
      <c r="K1358" s="671" t="s">
        <v>4198</v>
      </c>
      <c r="L1358" s="705">
        <v>298.88</v>
      </c>
      <c r="M1358" s="705">
        <v>597.76</v>
      </c>
      <c r="N1358" s="671">
        <v>2</v>
      </c>
      <c r="O1358" s="706">
        <v>0.5</v>
      </c>
      <c r="P1358" s="705">
        <v>597.76</v>
      </c>
      <c r="Q1358" s="682">
        <v>1</v>
      </c>
      <c r="R1358" s="671">
        <v>2</v>
      </c>
      <c r="S1358" s="682">
        <v>1</v>
      </c>
      <c r="T1358" s="706">
        <v>0.5</v>
      </c>
      <c r="U1358" s="242">
        <v>1</v>
      </c>
    </row>
    <row r="1359" spans="1:21" ht="14.4" customHeight="1" x14ac:dyDescent="0.3">
      <c r="A1359" s="680">
        <v>10</v>
      </c>
      <c r="B1359" s="671" t="s">
        <v>551</v>
      </c>
      <c r="C1359" s="671">
        <v>89301109</v>
      </c>
      <c r="D1359" s="703" t="s">
        <v>4592</v>
      </c>
      <c r="E1359" s="704" t="s">
        <v>2566</v>
      </c>
      <c r="F1359" s="671" t="s">
        <v>2515</v>
      </c>
      <c r="G1359" s="671" t="s">
        <v>3030</v>
      </c>
      <c r="H1359" s="671" t="s">
        <v>817</v>
      </c>
      <c r="I1359" s="671" t="s">
        <v>1451</v>
      </c>
      <c r="J1359" s="671" t="s">
        <v>836</v>
      </c>
      <c r="K1359" s="671" t="s">
        <v>1452</v>
      </c>
      <c r="L1359" s="705">
        <v>625.29</v>
      </c>
      <c r="M1359" s="705">
        <v>625.29</v>
      </c>
      <c r="N1359" s="671">
        <v>1</v>
      </c>
      <c r="O1359" s="706">
        <v>1</v>
      </c>
      <c r="P1359" s="705">
        <v>625.29</v>
      </c>
      <c r="Q1359" s="682">
        <v>1</v>
      </c>
      <c r="R1359" s="671">
        <v>1</v>
      </c>
      <c r="S1359" s="682">
        <v>1</v>
      </c>
      <c r="T1359" s="706">
        <v>1</v>
      </c>
      <c r="U1359" s="242">
        <v>1</v>
      </c>
    </row>
    <row r="1360" spans="1:21" ht="14.4" customHeight="1" x14ac:dyDescent="0.3">
      <c r="A1360" s="680">
        <v>10</v>
      </c>
      <c r="B1360" s="671" t="s">
        <v>551</v>
      </c>
      <c r="C1360" s="671">
        <v>89301109</v>
      </c>
      <c r="D1360" s="703" t="s">
        <v>4592</v>
      </c>
      <c r="E1360" s="704" t="s">
        <v>2566</v>
      </c>
      <c r="F1360" s="671" t="s">
        <v>2515</v>
      </c>
      <c r="G1360" s="671" t="s">
        <v>2746</v>
      </c>
      <c r="H1360" s="671" t="s">
        <v>550</v>
      </c>
      <c r="I1360" s="671" t="s">
        <v>3031</v>
      </c>
      <c r="J1360" s="671" t="s">
        <v>2748</v>
      </c>
      <c r="K1360" s="671" t="s">
        <v>980</v>
      </c>
      <c r="L1360" s="705">
        <v>97.97</v>
      </c>
      <c r="M1360" s="705">
        <v>195.94</v>
      </c>
      <c r="N1360" s="671">
        <v>2</v>
      </c>
      <c r="O1360" s="706">
        <v>1</v>
      </c>
      <c r="P1360" s="705">
        <v>195.94</v>
      </c>
      <c r="Q1360" s="682">
        <v>1</v>
      </c>
      <c r="R1360" s="671">
        <v>2</v>
      </c>
      <c r="S1360" s="682">
        <v>1</v>
      </c>
      <c r="T1360" s="706">
        <v>1</v>
      </c>
      <c r="U1360" s="242">
        <v>1</v>
      </c>
    </row>
    <row r="1361" spans="1:21" ht="14.4" customHeight="1" x14ac:dyDescent="0.3">
      <c r="A1361" s="680">
        <v>10</v>
      </c>
      <c r="B1361" s="671" t="s">
        <v>551</v>
      </c>
      <c r="C1361" s="671">
        <v>89301109</v>
      </c>
      <c r="D1361" s="703" t="s">
        <v>4592</v>
      </c>
      <c r="E1361" s="704" t="s">
        <v>2566</v>
      </c>
      <c r="F1361" s="671" t="s">
        <v>2515</v>
      </c>
      <c r="G1361" s="671" t="s">
        <v>2746</v>
      </c>
      <c r="H1361" s="671" t="s">
        <v>550</v>
      </c>
      <c r="I1361" s="671" t="s">
        <v>4223</v>
      </c>
      <c r="J1361" s="671" t="s">
        <v>979</v>
      </c>
      <c r="K1361" s="671" t="s">
        <v>4224</v>
      </c>
      <c r="L1361" s="705">
        <v>48.98</v>
      </c>
      <c r="M1361" s="705">
        <v>48.98</v>
      </c>
      <c r="N1361" s="671">
        <v>1</v>
      </c>
      <c r="O1361" s="706">
        <v>0.5</v>
      </c>
      <c r="P1361" s="705"/>
      <c r="Q1361" s="682">
        <v>0</v>
      </c>
      <c r="R1361" s="671"/>
      <c r="S1361" s="682">
        <v>0</v>
      </c>
      <c r="T1361" s="706"/>
      <c r="U1361" s="242">
        <v>0</v>
      </c>
    </row>
    <row r="1362" spans="1:21" ht="14.4" customHeight="1" x14ac:dyDescent="0.3">
      <c r="A1362" s="680">
        <v>10</v>
      </c>
      <c r="B1362" s="671" t="s">
        <v>551</v>
      </c>
      <c r="C1362" s="671">
        <v>89301109</v>
      </c>
      <c r="D1362" s="703" t="s">
        <v>4592</v>
      </c>
      <c r="E1362" s="704" t="s">
        <v>2566</v>
      </c>
      <c r="F1362" s="671" t="s">
        <v>2515</v>
      </c>
      <c r="G1362" s="671" t="s">
        <v>2968</v>
      </c>
      <c r="H1362" s="671" t="s">
        <v>817</v>
      </c>
      <c r="I1362" s="671" t="s">
        <v>4168</v>
      </c>
      <c r="J1362" s="671" t="s">
        <v>4169</v>
      </c>
      <c r="K1362" s="671" t="s">
        <v>1162</v>
      </c>
      <c r="L1362" s="705">
        <v>32.380000000000003</v>
      </c>
      <c r="M1362" s="705">
        <v>1295.2</v>
      </c>
      <c r="N1362" s="671">
        <v>40</v>
      </c>
      <c r="O1362" s="706">
        <v>1</v>
      </c>
      <c r="P1362" s="705">
        <v>1295.2</v>
      </c>
      <c r="Q1362" s="682">
        <v>1</v>
      </c>
      <c r="R1362" s="671">
        <v>40</v>
      </c>
      <c r="S1362" s="682">
        <v>1</v>
      </c>
      <c r="T1362" s="706">
        <v>1</v>
      </c>
      <c r="U1362" s="242">
        <v>1</v>
      </c>
    </row>
    <row r="1363" spans="1:21" ht="14.4" customHeight="1" x14ac:dyDescent="0.3">
      <c r="A1363" s="680">
        <v>10</v>
      </c>
      <c r="B1363" s="671" t="s">
        <v>551</v>
      </c>
      <c r="C1363" s="671">
        <v>89301109</v>
      </c>
      <c r="D1363" s="703" t="s">
        <v>4592</v>
      </c>
      <c r="E1363" s="704" t="s">
        <v>2566</v>
      </c>
      <c r="F1363" s="671" t="s">
        <v>2515</v>
      </c>
      <c r="G1363" s="671" t="s">
        <v>2873</v>
      </c>
      <c r="H1363" s="671" t="s">
        <v>817</v>
      </c>
      <c r="I1363" s="671" t="s">
        <v>4225</v>
      </c>
      <c r="J1363" s="671" t="s">
        <v>4226</v>
      </c>
      <c r="K1363" s="671" t="s">
        <v>4227</v>
      </c>
      <c r="L1363" s="705">
        <v>339.13</v>
      </c>
      <c r="M1363" s="705">
        <v>678.26</v>
      </c>
      <c r="N1363" s="671">
        <v>2</v>
      </c>
      <c r="O1363" s="706">
        <v>0.5</v>
      </c>
      <c r="P1363" s="705">
        <v>678.26</v>
      </c>
      <c r="Q1363" s="682">
        <v>1</v>
      </c>
      <c r="R1363" s="671">
        <v>2</v>
      </c>
      <c r="S1363" s="682">
        <v>1</v>
      </c>
      <c r="T1363" s="706">
        <v>0.5</v>
      </c>
      <c r="U1363" s="242">
        <v>1</v>
      </c>
    </row>
    <row r="1364" spans="1:21" ht="14.4" customHeight="1" x14ac:dyDescent="0.3">
      <c r="A1364" s="680">
        <v>10</v>
      </c>
      <c r="B1364" s="671" t="s">
        <v>551</v>
      </c>
      <c r="C1364" s="671">
        <v>89301109</v>
      </c>
      <c r="D1364" s="703" t="s">
        <v>4592</v>
      </c>
      <c r="E1364" s="704" t="s">
        <v>2566</v>
      </c>
      <c r="F1364" s="671" t="s">
        <v>2515</v>
      </c>
      <c r="G1364" s="671" t="s">
        <v>2749</v>
      </c>
      <c r="H1364" s="671" t="s">
        <v>550</v>
      </c>
      <c r="I1364" s="671" t="s">
        <v>2750</v>
      </c>
      <c r="J1364" s="671" t="s">
        <v>889</v>
      </c>
      <c r="K1364" s="671" t="s">
        <v>2751</v>
      </c>
      <c r="L1364" s="705">
        <v>23.46</v>
      </c>
      <c r="M1364" s="705">
        <v>328.44</v>
      </c>
      <c r="N1364" s="671">
        <v>14</v>
      </c>
      <c r="O1364" s="706">
        <v>4</v>
      </c>
      <c r="P1364" s="705">
        <v>328.44</v>
      </c>
      <c r="Q1364" s="682">
        <v>1</v>
      </c>
      <c r="R1364" s="671">
        <v>14</v>
      </c>
      <c r="S1364" s="682">
        <v>1</v>
      </c>
      <c r="T1364" s="706">
        <v>4</v>
      </c>
      <c r="U1364" s="242">
        <v>1</v>
      </c>
    </row>
    <row r="1365" spans="1:21" ht="14.4" customHeight="1" x14ac:dyDescent="0.3">
      <c r="A1365" s="680">
        <v>10</v>
      </c>
      <c r="B1365" s="671" t="s">
        <v>551</v>
      </c>
      <c r="C1365" s="671">
        <v>89301109</v>
      </c>
      <c r="D1365" s="703" t="s">
        <v>4592</v>
      </c>
      <c r="E1365" s="704" t="s">
        <v>2566</v>
      </c>
      <c r="F1365" s="671" t="s">
        <v>2515</v>
      </c>
      <c r="G1365" s="671" t="s">
        <v>4228</v>
      </c>
      <c r="H1365" s="671" t="s">
        <v>817</v>
      </c>
      <c r="I1365" s="671" t="s">
        <v>1149</v>
      </c>
      <c r="J1365" s="671" t="s">
        <v>1150</v>
      </c>
      <c r="K1365" s="671" t="s">
        <v>2443</v>
      </c>
      <c r="L1365" s="705">
        <v>32.74</v>
      </c>
      <c r="M1365" s="705">
        <v>32.74</v>
      </c>
      <c r="N1365" s="671">
        <v>1</v>
      </c>
      <c r="O1365" s="706">
        <v>1</v>
      </c>
      <c r="P1365" s="705">
        <v>32.74</v>
      </c>
      <c r="Q1365" s="682">
        <v>1</v>
      </c>
      <c r="R1365" s="671">
        <v>1</v>
      </c>
      <c r="S1365" s="682">
        <v>1</v>
      </c>
      <c r="T1365" s="706">
        <v>1</v>
      </c>
      <c r="U1365" s="242">
        <v>1</v>
      </c>
    </row>
    <row r="1366" spans="1:21" ht="14.4" customHeight="1" x14ac:dyDescent="0.3">
      <c r="A1366" s="680">
        <v>10</v>
      </c>
      <c r="B1366" s="671" t="s">
        <v>551</v>
      </c>
      <c r="C1366" s="671">
        <v>89301109</v>
      </c>
      <c r="D1366" s="703" t="s">
        <v>4592</v>
      </c>
      <c r="E1366" s="704" t="s">
        <v>2566</v>
      </c>
      <c r="F1366" s="671" t="s">
        <v>2515</v>
      </c>
      <c r="G1366" s="671" t="s">
        <v>3011</v>
      </c>
      <c r="H1366" s="671" t="s">
        <v>550</v>
      </c>
      <c r="I1366" s="671" t="s">
        <v>986</v>
      </c>
      <c r="J1366" s="671" t="s">
        <v>987</v>
      </c>
      <c r="K1366" s="671" t="s">
        <v>3012</v>
      </c>
      <c r="L1366" s="705">
        <v>0</v>
      </c>
      <c r="M1366" s="705">
        <v>0</v>
      </c>
      <c r="N1366" s="671">
        <v>1</v>
      </c>
      <c r="O1366" s="706">
        <v>0.5</v>
      </c>
      <c r="P1366" s="705"/>
      <c r="Q1366" s="682"/>
      <c r="R1366" s="671"/>
      <c r="S1366" s="682">
        <v>0</v>
      </c>
      <c r="T1366" s="706"/>
      <c r="U1366" s="242">
        <v>0</v>
      </c>
    </row>
    <row r="1367" spans="1:21" ht="14.4" customHeight="1" x14ac:dyDescent="0.3">
      <c r="A1367" s="680">
        <v>10</v>
      </c>
      <c r="B1367" s="671" t="s">
        <v>551</v>
      </c>
      <c r="C1367" s="671">
        <v>89301109</v>
      </c>
      <c r="D1367" s="703" t="s">
        <v>4592</v>
      </c>
      <c r="E1367" s="704" t="s">
        <v>2566</v>
      </c>
      <c r="F1367" s="671" t="s">
        <v>2515</v>
      </c>
      <c r="G1367" s="671" t="s">
        <v>4189</v>
      </c>
      <c r="H1367" s="671" t="s">
        <v>817</v>
      </c>
      <c r="I1367" s="671" t="s">
        <v>4229</v>
      </c>
      <c r="J1367" s="671" t="s">
        <v>4230</v>
      </c>
      <c r="K1367" s="671" t="s">
        <v>4231</v>
      </c>
      <c r="L1367" s="705">
        <v>66.02</v>
      </c>
      <c r="M1367" s="705">
        <v>66.02</v>
      </c>
      <c r="N1367" s="671">
        <v>1</v>
      </c>
      <c r="O1367" s="706">
        <v>1</v>
      </c>
      <c r="P1367" s="705">
        <v>66.02</v>
      </c>
      <c r="Q1367" s="682">
        <v>1</v>
      </c>
      <c r="R1367" s="671">
        <v>1</v>
      </c>
      <c r="S1367" s="682">
        <v>1</v>
      </c>
      <c r="T1367" s="706">
        <v>1</v>
      </c>
      <c r="U1367" s="242">
        <v>1</v>
      </c>
    </row>
    <row r="1368" spans="1:21" ht="14.4" customHeight="1" x14ac:dyDescent="0.3">
      <c r="A1368" s="680">
        <v>10</v>
      </c>
      <c r="B1368" s="671" t="s">
        <v>551</v>
      </c>
      <c r="C1368" s="671">
        <v>89301109</v>
      </c>
      <c r="D1368" s="703" t="s">
        <v>4592</v>
      </c>
      <c r="E1368" s="704" t="s">
        <v>2566</v>
      </c>
      <c r="F1368" s="671" t="s">
        <v>2515</v>
      </c>
      <c r="G1368" s="671" t="s">
        <v>4189</v>
      </c>
      <c r="H1368" s="671" t="s">
        <v>817</v>
      </c>
      <c r="I1368" s="671" t="s">
        <v>4190</v>
      </c>
      <c r="J1368" s="671" t="s">
        <v>4191</v>
      </c>
      <c r="K1368" s="671" t="s">
        <v>4192</v>
      </c>
      <c r="L1368" s="705">
        <v>156.25</v>
      </c>
      <c r="M1368" s="705">
        <v>312.5</v>
      </c>
      <c r="N1368" s="671">
        <v>2</v>
      </c>
      <c r="O1368" s="706">
        <v>2</v>
      </c>
      <c r="P1368" s="705"/>
      <c r="Q1368" s="682">
        <v>0</v>
      </c>
      <c r="R1368" s="671"/>
      <c r="S1368" s="682">
        <v>0</v>
      </c>
      <c r="T1368" s="706"/>
      <c r="U1368" s="242">
        <v>0</v>
      </c>
    </row>
    <row r="1369" spans="1:21" ht="14.4" customHeight="1" x14ac:dyDescent="0.3">
      <c r="A1369" s="680">
        <v>10</v>
      </c>
      <c r="B1369" s="671" t="s">
        <v>551</v>
      </c>
      <c r="C1369" s="671">
        <v>89301109</v>
      </c>
      <c r="D1369" s="703" t="s">
        <v>4592</v>
      </c>
      <c r="E1369" s="704" t="s">
        <v>2566</v>
      </c>
      <c r="F1369" s="671" t="s">
        <v>2515</v>
      </c>
      <c r="G1369" s="671" t="s">
        <v>4189</v>
      </c>
      <c r="H1369" s="671" t="s">
        <v>817</v>
      </c>
      <c r="I1369" s="671" t="s">
        <v>4232</v>
      </c>
      <c r="J1369" s="671" t="s">
        <v>4233</v>
      </c>
      <c r="K1369" s="671" t="s">
        <v>1341</v>
      </c>
      <c r="L1369" s="705">
        <v>193.14</v>
      </c>
      <c r="M1369" s="705">
        <v>386.28</v>
      </c>
      <c r="N1369" s="671">
        <v>2</v>
      </c>
      <c r="O1369" s="706">
        <v>1.5</v>
      </c>
      <c r="P1369" s="705"/>
      <c r="Q1369" s="682">
        <v>0</v>
      </c>
      <c r="R1369" s="671"/>
      <c r="S1369" s="682">
        <v>0</v>
      </c>
      <c r="T1369" s="706"/>
      <c r="U1369" s="242">
        <v>0</v>
      </c>
    </row>
    <row r="1370" spans="1:21" ht="14.4" customHeight="1" x14ac:dyDescent="0.3">
      <c r="A1370" s="680">
        <v>10</v>
      </c>
      <c r="B1370" s="671" t="s">
        <v>551</v>
      </c>
      <c r="C1370" s="671">
        <v>89301109</v>
      </c>
      <c r="D1370" s="703" t="s">
        <v>4592</v>
      </c>
      <c r="E1370" s="704" t="s">
        <v>2566</v>
      </c>
      <c r="F1370" s="671" t="s">
        <v>2517</v>
      </c>
      <c r="G1370" s="671" t="s">
        <v>2760</v>
      </c>
      <c r="H1370" s="671" t="s">
        <v>550</v>
      </c>
      <c r="I1370" s="671" t="s">
        <v>4234</v>
      </c>
      <c r="J1370" s="671" t="s">
        <v>4235</v>
      </c>
      <c r="K1370" s="671" t="s">
        <v>4236</v>
      </c>
      <c r="L1370" s="705">
        <v>50.78</v>
      </c>
      <c r="M1370" s="705">
        <v>50.78</v>
      </c>
      <c r="N1370" s="671">
        <v>1</v>
      </c>
      <c r="O1370" s="706">
        <v>1</v>
      </c>
      <c r="P1370" s="705">
        <v>50.78</v>
      </c>
      <c r="Q1370" s="682">
        <v>1</v>
      </c>
      <c r="R1370" s="671">
        <v>1</v>
      </c>
      <c r="S1370" s="682">
        <v>1</v>
      </c>
      <c r="T1370" s="706">
        <v>1</v>
      </c>
      <c r="U1370" s="242">
        <v>1</v>
      </c>
    </row>
    <row r="1371" spans="1:21" ht="14.4" customHeight="1" x14ac:dyDescent="0.3">
      <c r="A1371" s="680">
        <v>10</v>
      </c>
      <c r="B1371" s="671" t="s">
        <v>551</v>
      </c>
      <c r="C1371" s="671">
        <v>89301109</v>
      </c>
      <c r="D1371" s="703" t="s">
        <v>4592</v>
      </c>
      <c r="E1371" s="704" t="s">
        <v>2566</v>
      </c>
      <c r="F1371" s="671" t="s">
        <v>2517</v>
      </c>
      <c r="G1371" s="671" t="s">
        <v>2760</v>
      </c>
      <c r="H1371" s="671" t="s">
        <v>550</v>
      </c>
      <c r="I1371" s="671" t="s">
        <v>4237</v>
      </c>
      <c r="J1371" s="671" t="s">
        <v>4238</v>
      </c>
      <c r="K1371" s="671" t="s">
        <v>4239</v>
      </c>
      <c r="L1371" s="705">
        <v>5.39</v>
      </c>
      <c r="M1371" s="705">
        <v>107.8</v>
      </c>
      <c r="N1371" s="671">
        <v>20</v>
      </c>
      <c r="O1371" s="706">
        <v>1</v>
      </c>
      <c r="P1371" s="705">
        <v>107.8</v>
      </c>
      <c r="Q1371" s="682">
        <v>1</v>
      </c>
      <c r="R1371" s="671">
        <v>20</v>
      </c>
      <c r="S1371" s="682">
        <v>1</v>
      </c>
      <c r="T1371" s="706">
        <v>1</v>
      </c>
      <c r="U1371" s="242">
        <v>1</v>
      </c>
    </row>
    <row r="1372" spans="1:21" ht="14.4" customHeight="1" x14ac:dyDescent="0.3">
      <c r="A1372" s="680">
        <v>10</v>
      </c>
      <c r="B1372" s="671" t="s">
        <v>551</v>
      </c>
      <c r="C1372" s="671">
        <v>89301109</v>
      </c>
      <c r="D1372" s="703" t="s">
        <v>4592</v>
      </c>
      <c r="E1372" s="704" t="s">
        <v>2566</v>
      </c>
      <c r="F1372" s="671" t="s">
        <v>2517</v>
      </c>
      <c r="G1372" s="671" t="s">
        <v>2687</v>
      </c>
      <c r="H1372" s="671" t="s">
        <v>550</v>
      </c>
      <c r="I1372" s="671" t="s">
        <v>2694</v>
      </c>
      <c r="J1372" s="671" t="s">
        <v>2695</v>
      </c>
      <c r="K1372" s="671" t="s">
        <v>2696</v>
      </c>
      <c r="L1372" s="705">
        <v>86.25</v>
      </c>
      <c r="M1372" s="705">
        <v>86.25</v>
      </c>
      <c r="N1372" s="671">
        <v>1</v>
      </c>
      <c r="O1372" s="706">
        <v>1</v>
      </c>
      <c r="P1372" s="705">
        <v>86.25</v>
      </c>
      <c r="Q1372" s="682">
        <v>1</v>
      </c>
      <c r="R1372" s="671">
        <v>1</v>
      </c>
      <c r="S1372" s="682">
        <v>1</v>
      </c>
      <c r="T1372" s="706">
        <v>1</v>
      </c>
      <c r="U1372" s="242">
        <v>1</v>
      </c>
    </row>
    <row r="1373" spans="1:21" ht="14.4" customHeight="1" x14ac:dyDescent="0.3">
      <c r="A1373" s="680">
        <v>10</v>
      </c>
      <c r="B1373" s="671" t="s">
        <v>551</v>
      </c>
      <c r="C1373" s="671">
        <v>89301109</v>
      </c>
      <c r="D1373" s="703" t="s">
        <v>4592</v>
      </c>
      <c r="E1373" s="704" t="s">
        <v>2568</v>
      </c>
      <c r="F1373" s="671" t="s">
        <v>2515</v>
      </c>
      <c r="G1373" s="671" t="s">
        <v>3243</v>
      </c>
      <c r="H1373" s="671" t="s">
        <v>550</v>
      </c>
      <c r="I1373" s="671" t="s">
        <v>4240</v>
      </c>
      <c r="J1373" s="671" t="s">
        <v>4241</v>
      </c>
      <c r="K1373" s="671" t="s">
        <v>4203</v>
      </c>
      <c r="L1373" s="705">
        <v>0</v>
      </c>
      <c r="M1373" s="705">
        <v>0</v>
      </c>
      <c r="N1373" s="671">
        <v>1</v>
      </c>
      <c r="O1373" s="706">
        <v>0.5</v>
      </c>
      <c r="P1373" s="705">
        <v>0</v>
      </c>
      <c r="Q1373" s="682"/>
      <c r="R1373" s="671">
        <v>1</v>
      </c>
      <c r="S1373" s="682">
        <v>1</v>
      </c>
      <c r="T1373" s="706">
        <v>0.5</v>
      </c>
      <c r="U1373" s="242">
        <v>1</v>
      </c>
    </row>
    <row r="1374" spans="1:21" ht="14.4" customHeight="1" x14ac:dyDescent="0.3">
      <c r="A1374" s="680">
        <v>10</v>
      </c>
      <c r="B1374" s="671" t="s">
        <v>551</v>
      </c>
      <c r="C1374" s="671">
        <v>89301109</v>
      </c>
      <c r="D1374" s="703" t="s">
        <v>4592</v>
      </c>
      <c r="E1374" s="704" t="s">
        <v>2568</v>
      </c>
      <c r="F1374" s="671" t="s">
        <v>2515</v>
      </c>
      <c r="G1374" s="671" t="s">
        <v>2855</v>
      </c>
      <c r="H1374" s="671" t="s">
        <v>550</v>
      </c>
      <c r="I1374" s="671" t="s">
        <v>3135</v>
      </c>
      <c r="J1374" s="671" t="s">
        <v>1509</v>
      </c>
      <c r="K1374" s="671" t="s">
        <v>2475</v>
      </c>
      <c r="L1374" s="705">
        <v>0</v>
      </c>
      <c r="M1374" s="705">
        <v>0</v>
      </c>
      <c r="N1374" s="671">
        <v>2</v>
      </c>
      <c r="O1374" s="706">
        <v>1</v>
      </c>
      <c r="P1374" s="705"/>
      <c r="Q1374" s="682"/>
      <c r="R1374" s="671"/>
      <c r="S1374" s="682">
        <v>0</v>
      </c>
      <c r="T1374" s="706"/>
      <c r="U1374" s="242">
        <v>0</v>
      </c>
    </row>
    <row r="1375" spans="1:21" ht="14.4" customHeight="1" x14ac:dyDescent="0.3">
      <c r="A1375" s="680">
        <v>10</v>
      </c>
      <c r="B1375" s="671" t="s">
        <v>551</v>
      </c>
      <c r="C1375" s="671">
        <v>89301109</v>
      </c>
      <c r="D1375" s="703" t="s">
        <v>4592</v>
      </c>
      <c r="E1375" s="704" t="s">
        <v>2568</v>
      </c>
      <c r="F1375" s="671" t="s">
        <v>2515</v>
      </c>
      <c r="G1375" s="671" t="s">
        <v>4242</v>
      </c>
      <c r="H1375" s="671" t="s">
        <v>550</v>
      </c>
      <c r="I1375" s="671" t="s">
        <v>4243</v>
      </c>
      <c r="J1375" s="671" t="s">
        <v>4244</v>
      </c>
      <c r="K1375" s="671" t="s">
        <v>3000</v>
      </c>
      <c r="L1375" s="705">
        <v>6492.48</v>
      </c>
      <c r="M1375" s="705">
        <v>84402.240000000005</v>
      </c>
      <c r="N1375" s="671">
        <v>13</v>
      </c>
      <c r="O1375" s="706">
        <v>4</v>
      </c>
      <c r="P1375" s="705"/>
      <c r="Q1375" s="682">
        <v>0</v>
      </c>
      <c r="R1375" s="671"/>
      <c r="S1375" s="682">
        <v>0</v>
      </c>
      <c r="T1375" s="706"/>
      <c r="U1375" s="242">
        <v>0</v>
      </c>
    </row>
    <row r="1376" spans="1:21" ht="14.4" customHeight="1" x14ac:dyDescent="0.3">
      <c r="A1376" s="680">
        <v>10</v>
      </c>
      <c r="B1376" s="671" t="s">
        <v>551</v>
      </c>
      <c r="C1376" s="671">
        <v>89301109</v>
      </c>
      <c r="D1376" s="703" t="s">
        <v>4592</v>
      </c>
      <c r="E1376" s="704" t="s">
        <v>2568</v>
      </c>
      <c r="F1376" s="671" t="s">
        <v>2515</v>
      </c>
      <c r="G1376" s="671" t="s">
        <v>3083</v>
      </c>
      <c r="H1376" s="671" t="s">
        <v>550</v>
      </c>
      <c r="I1376" s="671" t="s">
        <v>4245</v>
      </c>
      <c r="J1376" s="671" t="s">
        <v>4246</v>
      </c>
      <c r="K1376" s="671" t="s">
        <v>4247</v>
      </c>
      <c r="L1376" s="705">
        <v>0</v>
      </c>
      <c r="M1376" s="705">
        <v>0</v>
      </c>
      <c r="N1376" s="671">
        <v>2</v>
      </c>
      <c r="O1376" s="706">
        <v>1</v>
      </c>
      <c r="P1376" s="705">
        <v>0</v>
      </c>
      <c r="Q1376" s="682"/>
      <c r="R1376" s="671">
        <v>2</v>
      </c>
      <c r="S1376" s="682">
        <v>1</v>
      </c>
      <c r="T1376" s="706">
        <v>1</v>
      </c>
      <c r="U1376" s="242">
        <v>1</v>
      </c>
    </row>
    <row r="1377" spans="1:21" ht="14.4" customHeight="1" x14ac:dyDescent="0.3">
      <c r="A1377" s="680">
        <v>10</v>
      </c>
      <c r="B1377" s="671" t="s">
        <v>551</v>
      </c>
      <c r="C1377" s="671">
        <v>89301109</v>
      </c>
      <c r="D1377" s="703" t="s">
        <v>4592</v>
      </c>
      <c r="E1377" s="704" t="s">
        <v>2568</v>
      </c>
      <c r="F1377" s="671" t="s">
        <v>2515</v>
      </c>
      <c r="G1377" s="671" t="s">
        <v>2856</v>
      </c>
      <c r="H1377" s="671" t="s">
        <v>550</v>
      </c>
      <c r="I1377" s="671" t="s">
        <v>4248</v>
      </c>
      <c r="J1377" s="671" t="s">
        <v>3272</v>
      </c>
      <c r="K1377" s="671" t="s">
        <v>2901</v>
      </c>
      <c r="L1377" s="705">
        <v>24.23</v>
      </c>
      <c r="M1377" s="705">
        <v>96.92</v>
      </c>
      <c r="N1377" s="671">
        <v>4</v>
      </c>
      <c r="O1377" s="706">
        <v>1.5</v>
      </c>
      <c r="P1377" s="705">
        <v>24.23</v>
      </c>
      <c r="Q1377" s="682">
        <v>0.25</v>
      </c>
      <c r="R1377" s="671">
        <v>1</v>
      </c>
      <c r="S1377" s="682">
        <v>0.25</v>
      </c>
      <c r="T1377" s="706">
        <v>1</v>
      </c>
      <c r="U1377" s="242">
        <v>0.66666666666666663</v>
      </c>
    </row>
    <row r="1378" spans="1:21" ht="14.4" customHeight="1" x14ac:dyDescent="0.3">
      <c r="A1378" s="680">
        <v>10</v>
      </c>
      <c r="B1378" s="671" t="s">
        <v>551</v>
      </c>
      <c r="C1378" s="671">
        <v>89301109</v>
      </c>
      <c r="D1378" s="703" t="s">
        <v>4592</v>
      </c>
      <c r="E1378" s="704" t="s">
        <v>2568</v>
      </c>
      <c r="F1378" s="671" t="s">
        <v>2515</v>
      </c>
      <c r="G1378" s="671" t="s">
        <v>4211</v>
      </c>
      <c r="H1378" s="671" t="s">
        <v>550</v>
      </c>
      <c r="I1378" s="671" t="s">
        <v>4249</v>
      </c>
      <c r="J1378" s="671" t="s">
        <v>1090</v>
      </c>
      <c r="K1378" s="671" t="s">
        <v>4250</v>
      </c>
      <c r="L1378" s="705">
        <v>5832.38</v>
      </c>
      <c r="M1378" s="705">
        <v>17497.14</v>
      </c>
      <c r="N1378" s="671">
        <v>3</v>
      </c>
      <c r="O1378" s="706">
        <v>1</v>
      </c>
      <c r="P1378" s="705">
        <v>17497.14</v>
      </c>
      <c r="Q1378" s="682">
        <v>1</v>
      </c>
      <c r="R1378" s="671">
        <v>3</v>
      </c>
      <c r="S1378" s="682">
        <v>1</v>
      </c>
      <c r="T1378" s="706">
        <v>1</v>
      </c>
      <c r="U1378" s="242">
        <v>1</v>
      </c>
    </row>
    <row r="1379" spans="1:21" ht="14.4" customHeight="1" x14ac:dyDescent="0.3">
      <c r="A1379" s="680">
        <v>10</v>
      </c>
      <c r="B1379" s="671" t="s">
        <v>551</v>
      </c>
      <c r="C1379" s="671">
        <v>89301109</v>
      </c>
      <c r="D1379" s="703" t="s">
        <v>4592</v>
      </c>
      <c r="E1379" s="704" t="s">
        <v>2568</v>
      </c>
      <c r="F1379" s="671" t="s">
        <v>2515</v>
      </c>
      <c r="G1379" s="671" t="s">
        <v>3557</v>
      </c>
      <c r="H1379" s="671" t="s">
        <v>550</v>
      </c>
      <c r="I1379" s="671" t="s">
        <v>4251</v>
      </c>
      <c r="J1379" s="671" t="s">
        <v>4252</v>
      </c>
      <c r="K1379" s="671" t="s">
        <v>4253</v>
      </c>
      <c r="L1379" s="705">
        <v>96.91</v>
      </c>
      <c r="M1379" s="705">
        <v>96.91</v>
      </c>
      <c r="N1379" s="671">
        <v>1</v>
      </c>
      <c r="O1379" s="706">
        <v>0.5</v>
      </c>
      <c r="P1379" s="705">
        <v>96.91</v>
      </c>
      <c r="Q1379" s="682">
        <v>1</v>
      </c>
      <c r="R1379" s="671">
        <v>1</v>
      </c>
      <c r="S1379" s="682">
        <v>1</v>
      </c>
      <c r="T1379" s="706">
        <v>0.5</v>
      </c>
      <c r="U1379" s="242">
        <v>1</v>
      </c>
    </row>
    <row r="1380" spans="1:21" ht="14.4" customHeight="1" x14ac:dyDescent="0.3">
      <c r="A1380" s="680">
        <v>10</v>
      </c>
      <c r="B1380" s="671" t="s">
        <v>551</v>
      </c>
      <c r="C1380" s="671">
        <v>89301109</v>
      </c>
      <c r="D1380" s="703" t="s">
        <v>4592</v>
      </c>
      <c r="E1380" s="704" t="s">
        <v>2568</v>
      </c>
      <c r="F1380" s="671" t="s">
        <v>2515</v>
      </c>
      <c r="G1380" s="671" t="s">
        <v>4254</v>
      </c>
      <c r="H1380" s="671" t="s">
        <v>817</v>
      </c>
      <c r="I1380" s="671" t="s">
        <v>4255</v>
      </c>
      <c r="J1380" s="671" t="s">
        <v>4256</v>
      </c>
      <c r="K1380" s="671" t="s">
        <v>4257</v>
      </c>
      <c r="L1380" s="705">
        <v>435.45</v>
      </c>
      <c r="M1380" s="705">
        <v>435.45</v>
      </c>
      <c r="N1380" s="671">
        <v>1</v>
      </c>
      <c r="O1380" s="706">
        <v>0.5</v>
      </c>
      <c r="P1380" s="705"/>
      <c r="Q1380" s="682">
        <v>0</v>
      </c>
      <c r="R1380" s="671"/>
      <c r="S1380" s="682">
        <v>0</v>
      </c>
      <c r="T1380" s="706"/>
      <c r="U1380" s="242">
        <v>0</v>
      </c>
    </row>
    <row r="1381" spans="1:21" ht="14.4" customHeight="1" x14ac:dyDescent="0.3">
      <c r="A1381" s="680">
        <v>10</v>
      </c>
      <c r="B1381" s="671" t="s">
        <v>551</v>
      </c>
      <c r="C1381" s="671">
        <v>89301109</v>
      </c>
      <c r="D1381" s="703" t="s">
        <v>4592</v>
      </c>
      <c r="E1381" s="704" t="s">
        <v>2568</v>
      </c>
      <c r="F1381" s="671" t="s">
        <v>2515</v>
      </c>
      <c r="G1381" s="671" t="s">
        <v>2643</v>
      </c>
      <c r="H1381" s="671" t="s">
        <v>550</v>
      </c>
      <c r="I1381" s="671" t="s">
        <v>900</v>
      </c>
      <c r="J1381" s="671" t="s">
        <v>2644</v>
      </c>
      <c r="K1381" s="671" t="s">
        <v>2645</v>
      </c>
      <c r="L1381" s="705">
        <v>41.07</v>
      </c>
      <c r="M1381" s="705">
        <v>41.07</v>
      </c>
      <c r="N1381" s="671">
        <v>1</v>
      </c>
      <c r="O1381" s="706">
        <v>0.5</v>
      </c>
      <c r="P1381" s="705">
        <v>41.07</v>
      </c>
      <c r="Q1381" s="682">
        <v>1</v>
      </c>
      <c r="R1381" s="671">
        <v>1</v>
      </c>
      <c r="S1381" s="682">
        <v>1</v>
      </c>
      <c r="T1381" s="706">
        <v>0.5</v>
      </c>
      <c r="U1381" s="242">
        <v>1</v>
      </c>
    </row>
    <row r="1382" spans="1:21" ht="14.4" customHeight="1" x14ac:dyDescent="0.3">
      <c r="A1382" s="680">
        <v>10</v>
      </c>
      <c r="B1382" s="671" t="s">
        <v>551</v>
      </c>
      <c r="C1382" s="671">
        <v>89301109</v>
      </c>
      <c r="D1382" s="703" t="s">
        <v>4592</v>
      </c>
      <c r="E1382" s="704" t="s">
        <v>2568</v>
      </c>
      <c r="F1382" s="671" t="s">
        <v>2515</v>
      </c>
      <c r="G1382" s="671" t="s">
        <v>4258</v>
      </c>
      <c r="H1382" s="671" t="s">
        <v>550</v>
      </c>
      <c r="I1382" s="671" t="s">
        <v>4259</v>
      </c>
      <c r="J1382" s="671" t="s">
        <v>4260</v>
      </c>
      <c r="K1382" s="671" t="s">
        <v>4261</v>
      </c>
      <c r="L1382" s="705">
        <v>0</v>
      </c>
      <c r="M1382" s="705">
        <v>0</v>
      </c>
      <c r="N1382" s="671">
        <v>1</v>
      </c>
      <c r="O1382" s="706">
        <v>0.5</v>
      </c>
      <c r="P1382" s="705">
        <v>0</v>
      </c>
      <c r="Q1382" s="682"/>
      <c r="R1382" s="671">
        <v>1</v>
      </c>
      <c r="S1382" s="682">
        <v>1</v>
      </c>
      <c r="T1382" s="706">
        <v>0.5</v>
      </c>
      <c r="U1382" s="242">
        <v>1</v>
      </c>
    </row>
    <row r="1383" spans="1:21" ht="14.4" customHeight="1" x14ac:dyDescent="0.3">
      <c r="A1383" s="680">
        <v>10</v>
      </c>
      <c r="B1383" s="671" t="s">
        <v>551</v>
      </c>
      <c r="C1383" s="671">
        <v>89301109</v>
      </c>
      <c r="D1383" s="703" t="s">
        <v>4592</v>
      </c>
      <c r="E1383" s="704" t="s">
        <v>2568</v>
      </c>
      <c r="F1383" s="671" t="s">
        <v>2515</v>
      </c>
      <c r="G1383" s="671" t="s">
        <v>3296</v>
      </c>
      <c r="H1383" s="671" t="s">
        <v>550</v>
      </c>
      <c r="I1383" s="671" t="s">
        <v>4220</v>
      </c>
      <c r="J1383" s="671" t="s">
        <v>4221</v>
      </c>
      <c r="K1383" s="671" t="s">
        <v>4222</v>
      </c>
      <c r="L1383" s="705">
        <v>72.7</v>
      </c>
      <c r="M1383" s="705">
        <v>290.8</v>
      </c>
      <c r="N1383" s="671">
        <v>4</v>
      </c>
      <c r="O1383" s="706">
        <v>3</v>
      </c>
      <c r="P1383" s="705">
        <v>145.4</v>
      </c>
      <c r="Q1383" s="682">
        <v>0.5</v>
      </c>
      <c r="R1383" s="671">
        <v>2</v>
      </c>
      <c r="S1383" s="682">
        <v>0.5</v>
      </c>
      <c r="T1383" s="706">
        <v>1</v>
      </c>
      <c r="U1383" s="242">
        <v>0.33333333333333331</v>
      </c>
    </row>
    <row r="1384" spans="1:21" ht="14.4" customHeight="1" x14ac:dyDescent="0.3">
      <c r="A1384" s="680">
        <v>10</v>
      </c>
      <c r="B1384" s="671" t="s">
        <v>551</v>
      </c>
      <c r="C1384" s="671">
        <v>89301109</v>
      </c>
      <c r="D1384" s="703" t="s">
        <v>4592</v>
      </c>
      <c r="E1384" s="704" t="s">
        <v>2568</v>
      </c>
      <c r="F1384" s="671" t="s">
        <v>2515</v>
      </c>
      <c r="G1384" s="671" t="s">
        <v>4262</v>
      </c>
      <c r="H1384" s="671" t="s">
        <v>550</v>
      </c>
      <c r="I1384" s="671" t="s">
        <v>4263</v>
      </c>
      <c r="J1384" s="671" t="s">
        <v>4264</v>
      </c>
      <c r="K1384" s="671" t="s">
        <v>4265</v>
      </c>
      <c r="L1384" s="705">
        <v>92.91</v>
      </c>
      <c r="M1384" s="705">
        <v>185.82</v>
      </c>
      <c r="N1384" s="671">
        <v>2</v>
      </c>
      <c r="O1384" s="706">
        <v>1</v>
      </c>
      <c r="P1384" s="705">
        <v>185.82</v>
      </c>
      <c r="Q1384" s="682">
        <v>1</v>
      </c>
      <c r="R1384" s="671">
        <v>2</v>
      </c>
      <c r="S1384" s="682">
        <v>1</v>
      </c>
      <c r="T1384" s="706">
        <v>1</v>
      </c>
      <c r="U1384" s="242">
        <v>1</v>
      </c>
    </row>
    <row r="1385" spans="1:21" ht="14.4" customHeight="1" x14ac:dyDescent="0.3">
      <c r="A1385" s="680">
        <v>10</v>
      </c>
      <c r="B1385" s="671" t="s">
        <v>551</v>
      </c>
      <c r="C1385" s="671">
        <v>89301109</v>
      </c>
      <c r="D1385" s="703" t="s">
        <v>4592</v>
      </c>
      <c r="E1385" s="704" t="s">
        <v>2568</v>
      </c>
      <c r="F1385" s="671" t="s">
        <v>2515</v>
      </c>
      <c r="G1385" s="671" t="s">
        <v>4266</v>
      </c>
      <c r="H1385" s="671" t="s">
        <v>550</v>
      </c>
      <c r="I1385" s="671" t="s">
        <v>4267</v>
      </c>
      <c r="J1385" s="671" t="s">
        <v>4268</v>
      </c>
      <c r="K1385" s="671" t="s">
        <v>2876</v>
      </c>
      <c r="L1385" s="705">
        <v>116.11</v>
      </c>
      <c r="M1385" s="705">
        <v>232.22</v>
      </c>
      <c r="N1385" s="671">
        <v>2</v>
      </c>
      <c r="O1385" s="706">
        <v>0.5</v>
      </c>
      <c r="P1385" s="705"/>
      <c r="Q1385" s="682">
        <v>0</v>
      </c>
      <c r="R1385" s="671"/>
      <c r="S1385" s="682">
        <v>0</v>
      </c>
      <c r="T1385" s="706"/>
      <c r="U1385" s="242">
        <v>0</v>
      </c>
    </row>
    <row r="1386" spans="1:21" ht="14.4" customHeight="1" x14ac:dyDescent="0.3">
      <c r="A1386" s="680">
        <v>10</v>
      </c>
      <c r="B1386" s="671" t="s">
        <v>551</v>
      </c>
      <c r="C1386" s="671">
        <v>89301109</v>
      </c>
      <c r="D1386" s="703" t="s">
        <v>4592</v>
      </c>
      <c r="E1386" s="704" t="s">
        <v>2568</v>
      </c>
      <c r="F1386" s="671" t="s">
        <v>2515</v>
      </c>
      <c r="G1386" s="671" t="s">
        <v>2949</v>
      </c>
      <c r="H1386" s="671" t="s">
        <v>550</v>
      </c>
      <c r="I1386" s="671" t="s">
        <v>2950</v>
      </c>
      <c r="J1386" s="671" t="s">
        <v>2951</v>
      </c>
      <c r="K1386" s="671" t="s">
        <v>2952</v>
      </c>
      <c r="L1386" s="705">
        <v>0</v>
      </c>
      <c r="M1386" s="705">
        <v>0</v>
      </c>
      <c r="N1386" s="671">
        <v>4</v>
      </c>
      <c r="O1386" s="706">
        <v>1.5</v>
      </c>
      <c r="P1386" s="705">
        <v>0</v>
      </c>
      <c r="Q1386" s="682"/>
      <c r="R1386" s="671">
        <v>2</v>
      </c>
      <c r="S1386" s="682">
        <v>0.5</v>
      </c>
      <c r="T1386" s="706">
        <v>0.5</v>
      </c>
      <c r="U1386" s="242">
        <v>0.33333333333333331</v>
      </c>
    </row>
    <row r="1387" spans="1:21" ht="14.4" customHeight="1" x14ac:dyDescent="0.3">
      <c r="A1387" s="680">
        <v>10</v>
      </c>
      <c r="B1387" s="671" t="s">
        <v>551</v>
      </c>
      <c r="C1387" s="671">
        <v>89301109</v>
      </c>
      <c r="D1387" s="703" t="s">
        <v>4592</v>
      </c>
      <c r="E1387" s="704" t="s">
        <v>2568</v>
      </c>
      <c r="F1387" s="671" t="s">
        <v>2515</v>
      </c>
      <c r="G1387" s="671" t="s">
        <v>3013</v>
      </c>
      <c r="H1387" s="671" t="s">
        <v>550</v>
      </c>
      <c r="I1387" s="671" t="s">
        <v>3014</v>
      </c>
      <c r="J1387" s="671" t="s">
        <v>1927</v>
      </c>
      <c r="K1387" s="671" t="s">
        <v>1928</v>
      </c>
      <c r="L1387" s="705">
        <v>130.99</v>
      </c>
      <c r="M1387" s="705">
        <v>261.98</v>
      </c>
      <c r="N1387" s="671">
        <v>2</v>
      </c>
      <c r="O1387" s="706">
        <v>0.5</v>
      </c>
      <c r="P1387" s="705">
        <v>261.98</v>
      </c>
      <c r="Q1387" s="682">
        <v>1</v>
      </c>
      <c r="R1387" s="671">
        <v>2</v>
      </c>
      <c r="S1387" s="682">
        <v>1</v>
      </c>
      <c r="T1387" s="706">
        <v>0.5</v>
      </c>
      <c r="U1387" s="242">
        <v>1</v>
      </c>
    </row>
    <row r="1388" spans="1:21" ht="14.4" customHeight="1" x14ac:dyDescent="0.3">
      <c r="A1388" s="680">
        <v>10</v>
      </c>
      <c r="B1388" s="671" t="s">
        <v>551</v>
      </c>
      <c r="C1388" s="671">
        <v>89301109</v>
      </c>
      <c r="D1388" s="703" t="s">
        <v>4592</v>
      </c>
      <c r="E1388" s="704" t="s">
        <v>2568</v>
      </c>
      <c r="F1388" s="671" t="s">
        <v>2515</v>
      </c>
      <c r="G1388" s="671" t="s">
        <v>2746</v>
      </c>
      <c r="H1388" s="671" t="s">
        <v>550</v>
      </c>
      <c r="I1388" s="671" t="s">
        <v>4269</v>
      </c>
      <c r="J1388" s="671" t="s">
        <v>4270</v>
      </c>
      <c r="K1388" s="671" t="s">
        <v>1306</v>
      </c>
      <c r="L1388" s="705">
        <v>0</v>
      </c>
      <c r="M1388" s="705">
        <v>0</v>
      </c>
      <c r="N1388" s="671">
        <v>3</v>
      </c>
      <c r="O1388" s="706">
        <v>1</v>
      </c>
      <c r="P1388" s="705">
        <v>0</v>
      </c>
      <c r="Q1388" s="682"/>
      <c r="R1388" s="671">
        <v>1</v>
      </c>
      <c r="S1388" s="682">
        <v>0.33333333333333331</v>
      </c>
      <c r="T1388" s="706">
        <v>0.5</v>
      </c>
      <c r="U1388" s="242">
        <v>0.5</v>
      </c>
    </row>
    <row r="1389" spans="1:21" ht="14.4" customHeight="1" x14ac:dyDescent="0.3">
      <c r="A1389" s="680">
        <v>10</v>
      </c>
      <c r="B1389" s="671" t="s">
        <v>551</v>
      </c>
      <c r="C1389" s="671">
        <v>89301109</v>
      </c>
      <c r="D1389" s="703" t="s">
        <v>4592</v>
      </c>
      <c r="E1389" s="704" t="s">
        <v>2568</v>
      </c>
      <c r="F1389" s="671" t="s">
        <v>2515</v>
      </c>
      <c r="G1389" s="671" t="s">
        <v>2746</v>
      </c>
      <c r="H1389" s="671" t="s">
        <v>550</v>
      </c>
      <c r="I1389" s="671" t="s">
        <v>3031</v>
      </c>
      <c r="J1389" s="671" t="s">
        <v>2748</v>
      </c>
      <c r="K1389" s="671" t="s">
        <v>980</v>
      </c>
      <c r="L1389" s="705">
        <v>97.97</v>
      </c>
      <c r="M1389" s="705">
        <v>195.94</v>
      </c>
      <c r="N1389" s="671">
        <v>2</v>
      </c>
      <c r="O1389" s="706">
        <v>1</v>
      </c>
      <c r="P1389" s="705"/>
      <c r="Q1389" s="682">
        <v>0</v>
      </c>
      <c r="R1389" s="671"/>
      <c r="S1389" s="682">
        <v>0</v>
      </c>
      <c r="T1389" s="706"/>
      <c r="U1389" s="242">
        <v>0</v>
      </c>
    </row>
    <row r="1390" spans="1:21" ht="14.4" customHeight="1" x14ac:dyDescent="0.3">
      <c r="A1390" s="680">
        <v>10</v>
      </c>
      <c r="B1390" s="671" t="s">
        <v>551</v>
      </c>
      <c r="C1390" s="671">
        <v>89301109</v>
      </c>
      <c r="D1390" s="703" t="s">
        <v>4592</v>
      </c>
      <c r="E1390" s="704" t="s">
        <v>2568</v>
      </c>
      <c r="F1390" s="671" t="s">
        <v>2515</v>
      </c>
      <c r="G1390" s="671" t="s">
        <v>2865</v>
      </c>
      <c r="H1390" s="671" t="s">
        <v>550</v>
      </c>
      <c r="I1390" s="671" t="s">
        <v>611</v>
      </c>
      <c r="J1390" s="671" t="s">
        <v>2866</v>
      </c>
      <c r="K1390" s="671" t="s">
        <v>2867</v>
      </c>
      <c r="L1390" s="705">
        <v>22.88</v>
      </c>
      <c r="M1390" s="705">
        <v>22.88</v>
      </c>
      <c r="N1390" s="671">
        <v>1</v>
      </c>
      <c r="O1390" s="706">
        <v>1</v>
      </c>
      <c r="P1390" s="705"/>
      <c r="Q1390" s="682">
        <v>0</v>
      </c>
      <c r="R1390" s="671"/>
      <c r="S1390" s="682">
        <v>0</v>
      </c>
      <c r="T1390" s="706"/>
      <c r="U1390" s="242">
        <v>0</v>
      </c>
    </row>
    <row r="1391" spans="1:21" ht="14.4" customHeight="1" x14ac:dyDescent="0.3">
      <c r="A1391" s="680">
        <v>10</v>
      </c>
      <c r="B1391" s="671" t="s">
        <v>551</v>
      </c>
      <c r="C1391" s="671">
        <v>89301109</v>
      </c>
      <c r="D1391" s="703" t="s">
        <v>4592</v>
      </c>
      <c r="E1391" s="704" t="s">
        <v>2568</v>
      </c>
      <c r="F1391" s="671" t="s">
        <v>2515</v>
      </c>
      <c r="G1391" s="671" t="s">
        <v>2865</v>
      </c>
      <c r="H1391" s="671" t="s">
        <v>550</v>
      </c>
      <c r="I1391" s="671" t="s">
        <v>1355</v>
      </c>
      <c r="J1391" s="671" t="s">
        <v>2868</v>
      </c>
      <c r="K1391" s="671" t="s">
        <v>2869</v>
      </c>
      <c r="L1391" s="705">
        <v>91.52</v>
      </c>
      <c r="M1391" s="705">
        <v>1006.7199999999999</v>
      </c>
      <c r="N1391" s="671">
        <v>11</v>
      </c>
      <c r="O1391" s="706">
        <v>3</v>
      </c>
      <c r="P1391" s="705">
        <v>183.04</v>
      </c>
      <c r="Q1391" s="682">
        <v>0.18181818181818182</v>
      </c>
      <c r="R1391" s="671">
        <v>2</v>
      </c>
      <c r="S1391" s="682">
        <v>0.18181818181818182</v>
      </c>
      <c r="T1391" s="706">
        <v>0.5</v>
      </c>
      <c r="U1391" s="242">
        <v>0.16666666666666666</v>
      </c>
    </row>
    <row r="1392" spans="1:21" ht="14.4" customHeight="1" x14ac:dyDescent="0.3">
      <c r="A1392" s="680">
        <v>10</v>
      </c>
      <c r="B1392" s="671" t="s">
        <v>551</v>
      </c>
      <c r="C1392" s="671">
        <v>89301109</v>
      </c>
      <c r="D1392" s="703" t="s">
        <v>4592</v>
      </c>
      <c r="E1392" s="704" t="s">
        <v>2568</v>
      </c>
      <c r="F1392" s="671" t="s">
        <v>2515</v>
      </c>
      <c r="G1392" s="671" t="s">
        <v>2895</v>
      </c>
      <c r="H1392" s="671" t="s">
        <v>550</v>
      </c>
      <c r="I1392" s="671" t="s">
        <v>4271</v>
      </c>
      <c r="J1392" s="671" t="s">
        <v>1751</v>
      </c>
      <c r="K1392" s="671" t="s">
        <v>3697</v>
      </c>
      <c r="L1392" s="705">
        <v>0</v>
      </c>
      <c r="M1392" s="705">
        <v>0</v>
      </c>
      <c r="N1392" s="671">
        <v>2</v>
      </c>
      <c r="O1392" s="706">
        <v>2</v>
      </c>
      <c r="P1392" s="705">
        <v>0</v>
      </c>
      <c r="Q1392" s="682"/>
      <c r="R1392" s="671">
        <v>2</v>
      </c>
      <c r="S1392" s="682">
        <v>1</v>
      </c>
      <c r="T1392" s="706">
        <v>2</v>
      </c>
      <c r="U1392" s="242">
        <v>1</v>
      </c>
    </row>
    <row r="1393" spans="1:21" ht="14.4" customHeight="1" x14ac:dyDescent="0.3">
      <c r="A1393" s="680">
        <v>10</v>
      </c>
      <c r="B1393" s="671" t="s">
        <v>551</v>
      </c>
      <c r="C1393" s="671">
        <v>89301109</v>
      </c>
      <c r="D1393" s="703" t="s">
        <v>4592</v>
      </c>
      <c r="E1393" s="704" t="s">
        <v>2568</v>
      </c>
      <c r="F1393" s="671" t="s">
        <v>2515</v>
      </c>
      <c r="G1393" s="671" t="s">
        <v>2895</v>
      </c>
      <c r="H1393" s="671" t="s">
        <v>550</v>
      </c>
      <c r="I1393" s="671" t="s">
        <v>1750</v>
      </c>
      <c r="J1393" s="671" t="s">
        <v>1751</v>
      </c>
      <c r="K1393" s="671" t="s">
        <v>4272</v>
      </c>
      <c r="L1393" s="705">
        <v>112.13</v>
      </c>
      <c r="M1393" s="705">
        <v>672.78</v>
      </c>
      <c r="N1393" s="671">
        <v>6</v>
      </c>
      <c r="O1393" s="706">
        <v>4.5</v>
      </c>
      <c r="P1393" s="705">
        <v>224.26</v>
      </c>
      <c r="Q1393" s="682">
        <v>0.33333333333333331</v>
      </c>
      <c r="R1393" s="671">
        <v>2</v>
      </c>
      <c r="S1393" s="682">
        <v>0.33333333333333331</v>
      </c>
      <c r="T1393" s="706">
        <v>2</v>
      </c>
      <c r="U1393" s="242">
        <v>0.44444444444444442</v>
      </c>
    </row>
    <row r="1394" spans="1:21" ht="14.4" customHeight="1" x14ac:dyDescent="0.3">
      <c r="A1394" s="680">
        <v>10</v>
      </c>
      <c r="B1394" s="671" t="s">
        <v>551</v>
      </c>
      <c r="C1394" s="671">
        <v>89301109</v>
      </c>
      <c r="D1394" s="703" t="s">
        <v>4592</v>
      </c>
      <c r="E1394" s="704" t="s">
        <v>2568</v>
      </c>
      <c r="F1394" s="671" t="s">
        <v>2515</v>
      </c>
      <c r="G1394" s="671" t="s">
        <v>2749</v>
      </c>
      <c r="H1394" s="671" t="s">
        <v>550</v>
      </c>
      <c r="I1394" s="671" t="s">
        <v>2750</v>
      </c>
      <c r="J1394" s="671" t="s">
        <v>889</v>
      </c>
      <c r="K1394" s="671" t="s">
        <v>2751</v>
      </c>
      <c r="L1394" s="705">
        <v>23.46</v>
      </c>
      <c r="M1394" s="705">
        <v>93.84</v>
      </c>
      <c r="N1394" s="671">
        <v>4</v>
      </c>
      <c r="O1394" s="706">
        <v>1</v>
      </c>
      <c r="P1394" s="705"/>
      <c r="Q1394" s="682">
        <v>0</v>
      </c>
      <c r="R1394" s="671"/>
      <c r="S1394" s="682">
        <v>0</v>
      </c>
      <c r="T1394" s="706"/>
      <c r="U1394" s="242">
        <v>0</v>
      </c>
    </row>
    <row r="1395" spans="1:21" ht="14.4" customHeight="1" x14ac:dyDescent="0.3">
      <c r="A1395" s="680">
        <v>10</v>
      </c>
      <c r="B1395" s="671" t="s">
        <v>551</v>
      </c>
      <c r="C1395" s="671">
        <v>89301109</v>
      </c>
      <c r="D1395" s="703" t="s">
        <v>4592</v>
      </c>
      <c r="E1395" s="704" t="s">
        <v>2568</v>
      </c>
      <c r="F1395" s="671" t="s">
        <v>2515</v>
      </c>
      <c r="G1395" s="671" t="s">
        <v>4199</v>
      </c>
      <c r="H1395" s="671" t="s">
        <v>550</v>
      </c>
      <c r="I1395" s="671" t="s">
        <v>4273</v>
      </c>
      <c r="J1395" s="671" t="s">
        <v>4201</v>
      </c>
      <c r="K1395" s="671" t="s">
        <v>4274</v>
      </c>
      <c r="L1395" s="705">
        <v>286.63</v>
      </c>
      <c r="M1395" s="705">
        <v>286.63</v>
      </c>
      <c r="N1395" s="671">
        <v>1</v>
      </c>
      <c r="O1395" s="706">
        <v>0.5</v>
      </c>
      <c r="P1395" s="705"/>
      <c r="Q1395" s="682">
        <v>0</v>
      </c>
      <c r="R1395" s="671"/>
      <c r="S1395" s="682">
        <v>0</v>
      </c>
      <c r="T1395" s="706"/>
      <c r="U1395" s="242">
        <v>0</v>
      </c>
    </row>
    <row r="1396" spans="1:21" ht="14.4" customHeight="1" x14ac:dyDescent="0.3">
      <c r="A1396" s="680">
        <v>10</v>
      </c>
      <c r="B1396" s="671" t="s">
        <v>551</v>
      </c>
      <c r="C1396" s="671">
        <v>89301109</v>
      </c>
      <c r="D1396" s="703" t="s">
        <v>4592</v>
      </c>
      <c r="E1396" s="704" t="s">
        <v>2568</v>
      </c>
      <c r="F1396" s="671" t="s">
        <v>2515</v>
      </c>
      <c r="G1396" s="671" t="s">
        <v>4199</v>
      </c>
      <c r="H1396" s="671" t="s">
        <v>550</v>
      </c>
      <c r="I1396" s="671" t="s">
        <v>4275</v>
      </c>
      <c r="J1396" s="671" t="s">
        <v>4276</v>
      </c>
      <c r="K1396" s="671" t="s">
        <v>4265</v>
      </c>
      <c r="L1396" s="705">
        <v>0</v>
      </c>
      <c r="M1396" s="705">
        <v>0</v>
      </c>
      <c r="N1396" s="671">
        <v>1</v>
      </c>
      <c r="O1396" s="706">
        <v>0.5</v>
      </c>
      <c r="P1396" s="705"/>
      <c r="Q1396" s="682"/>
      <c r="R1396" s="671"/>
      <c r="S1396" s="682">
        <v>0</v>
      </c>
      <c r="T1396" s="706"/>
      <c r="U1396" s="242">
        <v>0</v>
      </c>
    </row>
    <row r="1397" spans="1:21" ht="14.4" customHeight="1" x14ac:dyDescent="0.3">
      <c r="A1397" s="680">
        <v>10</v>
      </c>
      <c r="B1397" s="671" t="s">
        <v>551</v>
      </c>
      <c r="C1397" s="671">
        <v>89301109</v>
      </c>
      <c r="D1397" s="703" t="s">
        <v>4592</v>
      </c>
      <c r="E1397" s="704" t="s">
        <v>2568</v>
      </c>
      <c r="F1397" s="671" t="s">
        <v>2515</v>
      </c>
      <c r="G1397" s="671" t="s">
        <v>4189</v>
      </c>
      <c r="H1397" s="671" t="s">
        <v>817</v>
      </c>
      <c r="I1397" s="671" t="s">
        <v>4277</v>
      </c>
      <c r="J1397" s="671" t="s">
        <v>4278</v>
      </c>
      <c r="K1397" s="671" t="s">
        <v>1341</v>
      </c>
      <c r="L1397" s="705">
        <v>193.14</v>
      </c>
      <c r="M1397" s="705">
        <v>193.14</v>
      </c>
      <c r="N1397" s="671">
        <v>1</v>
      </c>
      <c r="O1397" s="706">
        <v>1</v>
      </c>
      <c r="P1397" s="705">
        <v>193.14</v>
      </c>
      <c r="Q1397" s="682">
        <v>1</v>
      </c>
      <c r="R1397" s="671">
        <v>1</v>
      </c>
      <c r="S1397" s="682">
        <v>1</v>
      </c>
      <c r="T1397" s="706">
        <v>1</v>
      </c>
      <c r="U1397" s="242">
        <v>1</v>
      </c>
    </row>
    <row r="1398" spans="1:21" ht="14.4" customHeight="1" x14ac:dyDescent="0.3">
      <c r="A1398" s="680">
        <v>10</v>
      </c>
      <c r="B1398" s="671" t="s">
        <v>551</v>
      </c>
      <c r="C1398" s="671">
        <v>89301109</v>
      </c>
      <c r="D1398" s="703" t="s">
        <v>4592</v>
      </c>
      <c r="E1398" s="704" t="s">
        <v>2568</v>
      </c>
      <c r="F1398" s="671" t="s">
        <v>2516</v>
      </c>
      <c r="G1398" s="671" t="s">
        <v>2622</v>
      </c>
      <c r="H1398" s="671" t="s">
        <v>550</v>
      </c>
      <c r="I1398" s="671" t="s">
        <v>2880</v>
      </c>
      <c r="J1398" s="671" t="s">
        <v>2623</v>
      </c>
      <c r="K1398" s="671"/>
      <c r="L1398" s="705">
        <v>0</v>
      </c>
      <c r="M1398" s="705">
        <v>0</v>
      </c>
      <c r="N1398" s="671">
        <v>1</v>
      </c>
      <c r="O1398" s="706">
        <v>1</v>
      </c>
      <c r="P1398" s="705">
        <v>0</v>
      </c>
      <c r="Q1398" s="682"/>
      <c r="R1398" s="671">
        <v>1</v>
      </c>
      <c r="S1398" s="682">
        <v>1</v>
      </c>
      <c r="T1398" s="706">
        <v>1</v>
      </c>
      <c r="U1398" s="242">
        <v>1</v>
      </c>
    </row>
    <row r="1399" spans="1:21" ht="14.4" customHeight="1" x14ac:dyDescent="0.3">
      <c r="A1399" s="680">
        <v>10</v>
      </c>
      <c r="B1399" s="671" t="s">
        <v>551</v>
      </c>
      <c r="C1399" s="671">
        <v>89301109</v>
      </c>
      <c r="D1399" s="703" t="s">
        <v>4592</v>
      </c>
      <c r="E1399" s="704" t="s">
        <v>2568</v>
      </c>
      <c r="F1399" s="671" t="s">
        <v>2516</v>
      </c>
      <c r="G1399" s="671" t="s">
        <v>2622</v>
      </c>
      <c r="H1399" s="671" t="s">
        <v>550</v>
      </c>
      <c r="I1399" s="671" t="s">
        <v>4279</v>
      </c>
      <c r="J1399" s="671" t="s">
        <v>2623</v>
      </c>
      <c r="K1399" s="671"/>
      <c r="L1399" s="705">
        <v>0</v>
      </c>
      <c r="M1399" s="705">
        <v>0</v>
      </c>
      <c r="N1399" s="671">
        <v>1</v>
      </c>
      <c r="O1399" s="706">
        <v>1</v>
      </c>
      <c r="P1399" s="705">
        <v>0</v>
      </c>
      <c r="Q1399" s="682"/>
      <c r="R1399" s="671">
        <v>1</v>
      </c>
      <c r="S1399" s="682">
        <v>1</v>
      </c>
      <c r="T1399" s="706">
        <v>1</v>
      </c>
      <c r="U1399" s="242">
        <v>1</v>
      </c>
    </row>
    <row r="1400" spans="1:21" ht="14.4" customHeight="1" x14ac:dyDescent="0.3">
      <c r="A1400" s="680">
        <v>10</v>
      </c>
      <c r="B1400" s="671" t="s">
        <v>551</v>
      </c>
      <c r="C1400" s="671">
        <v>89301109</v>
      </c>
      <c r="D1400" s="703" t="s">
        <v>4592</v>
      </c>
      <c r="E1400" s="704" t="s">
        <v>2570</v>
      </c>
      <c r="F1400" s="671" t="s">
        <v>2515</v>
      </c>
      <c r="G1400" s="671" t="s">
        <v>2999</v>
      </c>
      <c r="H1400" s="671" t="s">
        <v>550</v>
      </c>
      <c r="I1400" s="671" t="s">
        <v>1226</v>
      </c>
      <c r="J1400" s="671" t="s">
        <v>1227</v>
      </c>
      <c r="K1400" s="671" t="s">
        <v>3000</v>
      </c>
      <c r="L1400" s="705">
        <v>40.36</v>
      </c>
      <c r="M1400" s="705">
        <v>40.36</v>
      </c>
      <c r="N1400" s="671">
        <v>1</v>
      </c>
      <c r="O1400" s="706">
        <v>1</v>
      </c>
      <c r="P1400" s="705">
        <v>40.36</v>
      </c>
      <c r="Q1400" s="682">
        <v>1</v>
      </c>
      <c r="R1400" s="671">
        <v>1</v>
      </c>
      <c r="S1400" s="682">
        <v>1</v>
      </c>
      <c r="T1400" s="706">
        <v>1</v>
      </c>
      <c r="U1400" s="242">
        <v>1</v>
      </c>
    </row>
    <row r="1401" spans="1:21" ht="14.4" customHeight="1" x14ac:dyDescent="0.3">
      <c r="A1401" s="680">
        <v>10</v>
      </c>
      <c r="B1401" s="671" t="s">
        <v>551</v>
      </c>
      <c r="C1401" s="671">
        <v>89301109</v>
      </c>
      <c r="D1401" s="703" t="s">
        <v>4592</v>
      </c>
      <c r="E1401" s="704" t="s">
        <v>2570</v>
      </c>
      <c r="F1401" s="671" t="s">
        <v>2515</v>
      </c>
      <c r="G1401" s="671" t="s">
        <v>3013</v>
      </c>
      <c r="H1401" s="671" t="s">
        <v>550</v>
      </c>
      <c r="I1401" s="671" t="s">
        <v>3014</v>
      </c>
      <c r="J1401" s="671" t="s">
        <v>1927</v>
      </c>
      <c r="K1401" s="671" t="s">
        <v>1928</v>
      </c>
      <c r="L1401" s="705">
        <v>130.99</v>
      </c>
      <c r="M1401" s="705">
        <v>130.99</v>
      </c>
      <c r="N1401" s="671">
        <v>1</v>
      </c>
      <c r="O1401" s="706">
        <v>1</v>
      </c>
      <c r="P1401" s="705"/>
      <c r="Q1401" s="682">
        <v>0</v>
      </c>
      <c r="R1401" s="671"/>
      <c r="S1401" s="682">
        <v>0</v>
      </c>
      <c r="T1401" s="706"/>
      <c r="U1401" s="242">
        <v>0</v>
      </c>
    </row>
    <row r="1402" spans="1:21" ht="14.4" customHeight="1" x14ac:dyDescent="0.3">
      <c r="A1402" s="680">
        <v>10</v>
      </c>
      <c r="B1402" s="671" t="s">
        <v>551</v>
      </c>
      <c r="C1402" s="671">
        <v>89301109</v>
      </c>
      <c r="D1402" s="703" t="s">
        <v>4592</v>
      </c>
      <c r="E1402" s="704" t="s">
        <v>2570</v>
      </c>
      <c r="F1402" s="671" t="s">
        <v>2515</v>
      </c>
      <c r="G1402" s="671" t="s">
        <v>2749</v>
      </c>
      <c r="H1402" s="671" t="s">
        <v>550</v>
      </c>
      <c r="I1402" s="671" t="s">
        <v>912</v>
      </c>
      <c r="J1402" s="671" t="s">
        <v>913</v>
      </c>
      <c r="K1402" s="671" t="s">
        <v>2991</v>
      </c>
      <c r="L1402" s="705">
        <v>13.38</v>
      </c>
      <c r="M1402" s="705">
        <v>13.38</v>
      </c>
      <c r="N1402" s="671">
        <v>1</v>
      </c>
      <c r="O1402" s="706">
        <v>1</v>
      </c>
      <c r="P1402" s="705">
        <v>13.38</v>
      </c>
      <c r="Q1402" s="682">
        <v>1</v>
      </c>
      <c r="R1402" s="671">
        <v>1</v>
      </c>
      <c r="S1402" s="682">
        <v>1</v>
      </c>
      <c r="T1402" s="706">
        <v>1</v>
      </c>
      <c r="U1402" s="242">
        <v>1</v>
      </c>
    </row>
    <row r="1403" spans="1:21" ht="14.4" customHeight="1" x14ac:dyDescent="0.3">
      <c r="A1403" s="680">
        <v>10</v>
      </c>
      <c r="B1403" s="671" t="s">
        <v>551</v>
      </c>
      <c r="C1403" s="671">
        <v>89301109</v>
      </c>
      <c r="D1403" s="703" t="s">
        <v>4592</v>
      </c>
      <c r="E1403" s="704" t="s">
        <v>2570</v>
      </c>
      <c r="F1403" s="671" t="s">
        <v>2516</v>
      </c>
      <c r="G1403" s="671" t="s">
        <v>2622</v>
      </c>
      <c r="H1403" s="671" t="s">
        <v>550</v>
      </c>
      <c r="I1403" s="671" t="s">
        <v>3346</v>
      </c>
      <c r="J1403" s="671" t="s">
        <v>2623</v>
      </c>
      <c r="K1403" s="671"/>
      <c r="L1403" s="705">
        <v>0</v>
      </c>
      <c r="M1403" s="705">
        <v>0</v>
      </c>
      <c r="N1403" s="671">
        <v>1</v>
      </c>
      <c r="O1403" s="706">
        <v>1</v>
      </c>
      <c r="P1403" s="705"/>
      <c r="Q1403" s="682"/>
      <c r="R1403" s="671"/>
      <c r="S1403" s="682">
        <v>0</v>
      </c>
      <c r="T1403" s="706"/>
      <c r="U1403" s="242">
        <v>0</v>
      </c>
    </row>
    <row r="1404" spans="1:21" ht="14.4" customHeight="1" x14ac:dyDescent="0.3">
      <c r="A1404" s="680">
        <v>10</v>
      </c>
      <c r="B1404" s="671" t="s">
        <v>551</v>
      </c>
      <c r="C1404" s="671">
        <v>89301109</v>
      </c>
      <c r="D1404" s="703" t="s">
        <v>4592</v>
      </c>
      <c r="E1404" s="704" t="s">
        <v>2576</v>
      </c>
      <c r="F1404" s="671" t="s">
        <v>2515</v>
      </c>
      <c r="G1404" s="671" t="s">
        <v>4242</v>
      </c>
      <c r="H1404" s="671" t="s">
        <v>550</v>
      </c>
      <c r="I1404" s="671" t="s">
        <v>4243</v>
      </c>
      <c r="J1404" s="671" t="s">
        <v>4244</v>
      </c>
      <c r="K1404" s="671" t="s">
        <v>3000</v>
      </c>
      <c r="L1404" s="705">
        <v>6492.48</v>
      </c>
      <c r="M1404" s="705">
        <v>12984.96</v>
      </c>
      <c r="N1404" s="671">
        <v>2</v>
      </c>
      <c r="O1404" s="706">
        <v>1</v>
      </c>
      <c r="P1404" s="705"/>
      <c r="Q1404" s="682">
        <v>0</v>
      </c>
      <c r="R1404" s="671"/>
      <c r="S1404" s="682">
        <v>0</v>
      </c>
      <c r="T1404" s="706"/>
      <c r="U1404" s="242">
        <v>0</v>
      </c>
    </row>
    <row r="1405" spans="1:21" ht="14.4" customHeight="1" x14ac:dyDescent="0.3">
      <c r="A1405" s="680">
        <v>10</v>
      </c>
      <c r="B1405" s="671" t="s">
        <v>551</v>
      </c>
      <c r="C1405" s="671">
        <v>89301701</v>
      </c>
      <c r="D1405" s="703" t="s">
        <v>4593</v>
      </c>
      <c r="E1405" s="704" t="s">
        <v>2556</v>
      </c>
      <c r="F1405" s="671" t="s">
        <v>2515</v>
      </c>
      <c r="G1405" s="671" t="s">
        <v>2856</v>
      </c>
      <c r="H1405" s="671" t="s">
        <v>550</v>
      </c>
      <c r="I1405" s="671" t="s">
        <v>3273</v>
      </c>
      <c r="J1405" s="671" t="s">
        <v>2500</v>
      </c>
      <c r="K1405" s="671" t="s">
        <v>3274</v>
      </c>
      <c r="L1405" s="705">
        <v>0</v>
      </c>
      <c r="M1405" s="705">
        <v>0</v>
      </c>
      <c r="N1405" s="671">
        <v>1</v>
      </c>
      <c r="O1405" s="706">
        <v>1</v>
      </c>
      <c r="P1405" s="705"/>
      <c r="Q1405" s="682"/>
      <c r="R1405" s="671"/>
      <c r="S1405" s="682">
        <v>0</v>
      </c>
      <c r="T1405" s="706"/>
      <c r="U1405" s="242">
        <v>0</v>
      </c>
    </row>
    <row r="1406" spans="1:21" ht="14.4" customHeight="1" x14ac:dyDescent="0.3">
      <c r="A1406" s="680">
        <v>10</v>
      </c>
      <c r="B1406" s="671" t="s">
        <v>551</v>
      </c>
      <c r="C1406" s="671">
        <v>89301701</v>
      </c>
      <c r="D1406" s="703" t="s">
        <v>4593</v>
      </c>
      <c r="E1406" s="704" t="s">
        <v>2559</v>
      </c>
      <c r="F1406" s="671" t="s">
        <v>2515</v>
      </c>
      <c r="G1406" s="671" t="s">
        <v>4280</v>
      </c>
      <c r="H1406" s="671" t="s">
        <v>550</v>
      </c>
      <c r="I1406" s="671" t="s">
        <v>4281</v>
      </c>
      <c r="J1406" s="671" t="s">
        <v>4282</v>
      </c>
      <c r="K1406" s="671" t="s">
        <v>4283</v>
      </c>
      <c r="L1406" s="705">
        <v>36.89</v>
      </c>
      <c r="M1406" s="705">
        <v>258.23</v>
      </c>
      <c r="N1406" s="671">
        <v>7</v>
      </c>
      <c r="O1406" s="706">
        <v>2</v>
      </c>
      <c r="P1406" s="705">
        <v>36.89</v>
      </c>
      <c r="Q1406" s="682">
        <v>0.14285714285714285</v>
      </c>
      <c r="R1406" s="671">
        <v>1</v>
      </c>
      <c r="S1406" s="682">
        <v>0.14285714285714285</v>
      </c>
      <c r="T1406" s="706">
        <v>1</v>
      </c>
      <c r="U1406" s="242">
        <v>0.5</v>
      </c>
    </row>
    <row r="1407" spans="1:21" ht="14.4" customHeight="1" x14ac:dyDescent="0.3">
      <c r="A1407" s="680">
        <v>10</v>
      </c>
      <c r="B1407" s="671" t="s">
        <v>551</v>
      </c>
      <c r="C1407" s="671">
        <v>89301701</v>
      </c>
      <c r="D1407" s="703" t="s">
        <v>4593</v>
      </c>
      <c r="E1407" s="704" t="s">
        <v>2559</v>
      </c>
      <c r="F1407" s="671" t="s">
        <v>2515</v>
      </c>
      <c r="G1407" s="671" t="s">
        <v>2856</v>
      </c>
      <c r="H1407" s="671" t="s">
        <v>550</v>
      </c>
      <c r="I1407" s="671" t="s">
        <v>2234</v>
      </c>
      <c r="J1407" s="671" t="s">
        <v>2500</v>
      </c>
      <c r="K1407" s="671" t="s">
        <v>2501</v>
      </c>
      <c r="L1407" s="705">
        <v>18.170000000000002</v>
      </c>
      <c r="M1407" s="705">
        <v>109.02000000000001</v>
      </c>
      <c r="N1407" s="671">
        <v>6</v>
      </c>
      <c r="O1407" s="706">
        <v>0.5</v>
      </c>
      <c r="P1407" s="705"/>
      <c r="Q1407" s="682">
        <v>0</v>
      </c>
      <c r="R1407" s="671"/>
      <c r="S1407" s="682">
        <v>0</v>
      </c>
      <c r="T1407" s="706"/>
      <c r="U1407" s="242">
        <v>0</v>
      </c>
    </row>
    <row r="1408" spans="1:21" ht="14.4" customHeight="1" x14ac:dyDescent="0.3">
      <c r="A1408" s="680">
        <v>10</v>
      </c>
      <c r="B1408" s="671" t="s">
        <v>551</v>
      </c>
      <c r="C1408" s="671">
        <v>89301701</v>
      </c>
      <c r="D1408" s="703" t="s">
        <v>4593</v>
      </c>
      <c r="E1408" s="704" t="s">
        <v>2559</v>
      </c>
      <c r="F1408" s="671" t="s">
        <v>2515</v>
      </c>
      <c r="G1408" s="671" t="s">
        <v>2856</v>
      </c>
      <c r="H1408" s="671" t="s">
        <v>550</v>
      </c>
      <c r="I1408" s="671" t="s">
        <v>3273</v>
      </c>
      <c r="J1408" s="671" t="s">
        <v>2500</v>
      </c>
      <c r="K1408" s="671" t="s">
        <v>3274</v>
      </c>
      <c r="L1408" s="705">
        <v>0</v>
      </c>
      <c r="M1408" s="705">
        <v>0</v>
      </c>
      <c r="N1408" s="671">
        <v>2</v>
      </c>
      <c r="O1408" s="706">
        <v>1</v>
      </c>
      <c r="P1408" s="705">
        <v>0</v>
      </c>
      <c r="Q1408" s="682"/>
      <c r="R1408" s="671">
        <v>2</v>
      </c>
      <c r="S1408" s="682">
        <v>1</v>
      </c>
      <c r="T1408" s="706">
        <v>1</v>
      </c>
      <c r="U1408" s="242">
        <v>1</v>
      </c>
    </row>
    <row r="1409" spans="1:21" ht="14.4" customHeight="1" x14ac:dyDescent="0.3">
      <c r="A1409" s="680">
        <v>10</v>
      </c>
      <c r="B1409" s="671" t="s">
        <v>551</v>
      </c>
      <c r="C1409" s="671">
        <v>89301701</v>
      </c>
      <c r="D1409" s="703" t="s">
        <v>4593</v>
      </c>
      <c r="E1409" s="704" t="s">
        <v>2559</v>
      </c>
      <c r="F1409" s="671" t="s">
        <v>2515</v>
      </c>
      <c r="G1409" s="671" t="s">
        <v>3278</v>
      </c>
      <c r="H1409" s="671" t="s">
        <v>550</v>
      </c>
      <c r="I1409" s="671" t="s">
        <v>3282</v>
      </c>
      <c r="J1409" s="671" t="s">
        <v>3280</v>
      </c>
      <c r="K1409" s="671" t="s">
        <v>3283</v>
      </c>
      <c r="L1409" s="705">
        <v>66.599999999999994</v>
      </c>
      <c r="M1409" s="705">
        <v>133.19999999999999</v>
      </c>
      <c r="N1409" s="671">
        <v>2</v>
      </c>
      <c r="O1409" s="706">
        <v>0.5</v>
      </c>
      <c r="P1409" s="705"/>
      <c r="Q1409" s="682">
        <v>0</v>
      </c>
      <c r="R1409" s="671"/>
      <c r="S1409" s="682">
        <v>0</v>
      </c>
      <c r="T1409" s="706"/>
      <c r="U1409" s="242">
        <v>0</v>
      </c>
    </row>
    <row r="1410" spans="1:21" ht="14.4" customHeight="1" x14ac:dyDescent="0.3">
      <c r="A1410" s="680">
        <v>10</v>
      </c>
      <c r="B1410" s="671" t="s">
        <v>551</v>
      </c>
      <c r="C1410" s="671">
        <v>89301701</v>
      </c>
      <c r="D1410" s="703" t="s">
        <v>4593</v>
      </c>
      <c r="E1410" s="704" t="s">
        <v>2559</v>
      </c>
      <c r="F1410" s="671" t="s">
        <v>2515</v>
      </c>
      <c r="G1410" s="671" t="s">
        <v>4284</v>
      </c>
      <c r="H1410" s="671" t="s">
        <v>550</v>
      </c>
      <c r="I1410" s="671" t="s">
        <v>4285</v>
      </c>
      <c r="J1410" s="671" t="s">
        <v>4286</v>
      </c>
      <c r="K1410" s="671" t="s">
        <v>4287</v>
      </c>
      <c r="L1410" s="705">
        <v>26.97</v>
      </c>
      <c r="M1410" s="705">
        <v>80.91</v>
      </c>
      <c r="N1410" s="671">
        <v>3</v>
      </c>
      <c r="O1410" s="706">
        <v>0.5</v>
      </c>
      <c r="P1410" s="705"/>
      <c r="Q1410" s="682">
        <v>0</v>
      </c>
      <c r="R1410" s="671"/>
      <c r="S1410" s="682">
        <v>0</v>
      </c>
      <c r="T1410" s="706"/>
      <c r="U1410" s="242">
        <v>0</v>
      </c>
    </row>
    <row r="1411" spans="1:21" ht="14.4" customHeight="1" x14ac:dyDescent="0.3">
      <c r="A1411" s="680">
        <v>10</v>
      </c>
      <c r="B1411" s="671" t="s">
        <v>551</v>
      </c>
      <c r="C1411" s="671">
        <v>89301701</v>
      </c>
      <c r="D1411" s="703" t="s">
        <v>4593</v>
      </c>
      <c r="E1411" s="704" t="s">
        <v>2559</v>
      </c>
      <c r="F1411" s="671" t="s">
        <v>2515</v>
      </c>
      <c r="G1411" s="671" t="s">
        <v>2999</v>
      </c>
      <c r="H1411" s="671" t="s">
        <v>550</v>
      </c>
      <c r="I1411" s="671" t="s">
        <v>3026</v>
      </c>
      <c r="J1411" s="671" t="s">
        <v>1227</v>
      </c>
      <c r="K1411" s="671" t="s">
        <v>3027</v>
      </c>
      <c r="L1411" s="705">
        <v>0</v>
      </c>
      <c r="M1411" s="705">
        <v>0</v>
      </c>
      <c r="N1411" s="671">
        <v>1</v>
      </c>
      <c r="O1411" s="706">
        <v>1</v>
      </c>
      <c r="P1411" s="705">
        <v>0</v>
      </c>
      <c r="Q1411" s="682"/>
      <c r="R1411" s="671">
        <v>1</v>
      </c>
      <c r="S1411" s="682">
        <v>1</v>
      </c>
      <c r="T1411" s="706">
        <v>1</v>
      </c>
      <c r="U1411" s="242">
        <v>1</v>
      </c>
    </row>
    <row r="1412" spans="1:21" ht="14.4" customHeight="1" x14ac:dyDescent="0.3">
      <c r="A1412" s="680">
        <v>10</v>
      </c>
      <c r="B1412" s="671" t="s">
        <v>551</v>
      </c>
      <c r="C1412" s="671">
        <v>89301701</v>
      </c>
      <c r="D1412" s="703" t="s">
        <v>4593</v>
      </c>
      <c r="E1412" s="704" t="s">
        <v>2559</v>
      </c>
      <c r="F1412" s="671" t="s">
        <v>2515</v>
      </c>
      <c r="G1412" s="671" t="s">
        <v>2622</v>
      </c>
      <c r="H1412" s="671" t="s">
        <v>550</v>
      </c>
      <c r="I1412" s="671" t="s">
        <v>4288</v>
      </c>
      <c r="J1412" s="671" t="s">
        <v>2623</v>
      </c>
      <c r="K1412" s="671"/>
      <c r="L1412" s="705">
        <v>0</v>
      </c>
      <c r="M1412" s="705">
        <v>0</v>
      </c>
      <c r="N1412" s="671">
        <v>150</v>
      </c>
      <c r="O1412" s="706">
        <v>4.5</v>
      </c>
      <c r="P1412" s="705">
        <v>0</v>
      </c>
      <c r="Q1412" s="682"/>
      <c r="R1412" s="671">
        <v>150</v>
      </c>
      <c r="S1412" s="682">
        <v>1</v>
      </c>
      <c r="T1412" s="706">
        <v>4.5</v>
      </c>
      <c r="U1412" s="242">
        <v>1</v>
      </c>
    </row>
    <row r="1413" spans="1:21" ht="14.4" customHeight="1" x14ac:dyDescent="0.3">
      <c r="A1413" s="680">
        <v>10</v>
      </c>
      <c r="B1413" s="671" t="s">
        <v>551</v>
      </c>
      <c r="C1413" s="671">
        <v>89301701</v>
      </c>
      <c r="D1413" s="703" t="s">
        <v>4593</v>
      </c>
      <c r="E1413" s="704" t="s">
        <v>2559</v>
      </c>
      <c r="F1413" s="671" t="s">
        <v>2515</v>
      </c>
      <c r="G1413" s="671" t="s">
        <v>2595</v>
      </c>
      <c r="H1413" s="671" t="s">
        <v>550</v>
      </c>
      <c r="I1413" s="671" t="s">
        <v>4289</v>
      </c>
      <c r="J1413" s="671" t="s">
        <v>4290</v>
      </c>
      <c r="K1413" s="671" t="s">
        <v>4291</v>
      </c>
      <c r="L1413" s="705">
        <v>18.61</v>
      </c>
      <c r="M1413" s="705">
        <v>18.61</v>
      </c>
      <c r="N1413" s="671">
        <v>1</v>
      </c>
      <c r="O1413" s="706">
        <v>1</v>
      </c>
      <c r="P1413" s="705">
        <v>18.61</v>
      </c>
      <c r="Q1413" s="682">
        <v>1</v>
      </c>
      <c r="R1413" s="671">
        <v>1</v>
      </c>
      <c r="S1413" s="682">
        <v>1</v>
      </c>
      <c r="T1413" s="706">
        <v>1</v>
      </c>
      <c r="U1413" s="242">
        <v>1</v>
      </c>
    </row>
    <row r="1414" spans="1:21" ht="14.4" customHeight="1" x14ac:dyDescent="0.3">
      <c r="A1414" s="680">
        <v>10</v>
      </c>
      <c r="B1414" s="671" t="s">
        <v>551</v>
      </c>
      <c r="C1414" s="671">
        <v>89301701</v>
      </c>
      <c r="D1414" s="703" t="s">
        <v>4593</v>
      </c>
      <c r="E1414" s="704" t="s">
        <v>2559</v>
      </c>
      <c r="F1414" s="671" t="s">
        <v>2515</v>
      </c>
      <c r="G1414" s="671" t="s">
        <v>4292</v>
      </c>
      <c r="H1414" s="671" t="s">
        <v>550</v>
      </c>
      <c r="I1414" s="671" t="s">
        <v>4293</v>
      </c>
      <c r="J1414" s="671" t="s">
        <v>4294</v>
      </c>
      <c r="K1414" s="671" t="s">
        <v>2829</v>
      </c>
      <c r="L1414" s="705">
        <v>0</v>
      </c>
      <c r="M1414" s="705">
        <v>0</v>
      </c>
      <c r="N1414" s="671">
        <v>1</v>
      </c>
      <c r="O1414" s="706">
        <v>1</v>
      </c>
      <c r="P1414" s="705"/>
      <c r="Q1414" s="682"/>
      <c r="R1414" s="671"/>
      <c r="S1414" s="682">
        <v>0</v>
      </c>
      <c r="T1414" s="706"/>
      <c r="U1414" s="242">
        <v>0</v>
      </c>
    </row>
    <row r="1415" spans="1:21" ht="14.4" customHeight="1" x14ac:dyDescent="0.3">
      <c r="A1415" s="680">
        <v>10</v>
      </c>
      <c r="B1415" s="671" t="s">
        <v>551</v>
      </c>
      <c r="C1415" s="671">
        <v>89301701</v>
      </c>
      <c r="D1415" s="703" t="s">
        <v>4593</v>
      </c>
      <c r="E1415" s="704" t="s">
        <v>2559</v>
      </c>
      <c r="F1415" s="671" t="s">
        <v>2515</v>
      </c>
      <c r="G1415" s="671" t="s">
        <v>3074</v>
      </c>
      <c r="H1415" s="671" t="s">
        <v>817</v>
      </c>
      <c r="I1415" s="671" t="s">
        <v>4295</v>
      </c>
      <c r="J1415" s="671" t="s">
        <v>4296</v>
      </c>
      <c r="K1415" s="671" t="s">
        <v>4297</v>
      </c>
      <c r="L1415" s="705">
        <v>38.130000000000003</v>
      </c>
      <c r="M1415" s="705">
        <v>190.65000000000003</v>
      </c>
      <c r="N1415" s="671">
        <v>5</v>
      </c>
      <c r="O1415" s="706">
        <v>2</v>
      </c>
      <c r="P1415" s="705">
        <v>190.65000000000003</v>
      </c>
      <c r="Q1415" s="682">
        <v>1</v>
      </c>
      <c r="R1415" s="671">
        <v>5</v>
      </c>
      <c r="S1415" s="682">
        <v>1</v>
      </c>
      <c r="T1415" s="706">
        <v>2</v>
      </c>
      <c r="U1415" s="242">
        <v>1</v>
      </c>
    </row>
    <row r="1416" spans="1:21" ht="14.4" customHeight="1" x14ac:dyDescent="0.3">
      <c r="A1416" s="680">
        <v>10</v>
      </c>
      <c r="B1416" s="671" t="s">
        <v>551</v>
      </c>
      <c r="C1416" s="671">
        <v>89301701</v>
      </c>
      <c r="D1416" s="703" t="s">
        <v>4593</v>
      </c>
      <c r="E1416" s="704" t="s">
        <v>2559</v>
      </c>
      <c r="F1416" s="671" t="s">
        <v>2515</v>
      </c>
      <c r="G1416" s="671" t="s">
        <v>4298</v>
      </c>
      <c r="H1416" s="671" t="s">
        <v>550</v>
      </c>
      <c r="I1416" s="671" t="s">
        <v>4299</v>
      </c>
      <c r="J1416" s="671" t="s">
        <v>4300</v>
      </c>
      <c r="K1416" s="671" t="s">
        <v>4301</v>
      </c>
      <c r="L1416" s="705">
        <v>112.27</v>
      </c>
      <c r="M1416" s="705">
        <v>112.27</v>
      </c>
      <c r="N1416" s="671">
        <v>1</v>
      </c>
      <c r="O1416" s="706">
        <v>1</v>
      </c>
      <c r="P1416" s="705"/>
      <c r="Q1416" s="682">
        <v>0</v>
      </c>
      <c r="R1416" s="671"/>
      <c r="S1416" s="682">
        <v>0</v>
      </c>
      <c r="T1416" s="706"/>
      <c r="U1416" s="242">
        <v>0</v>
      </c>
    </row>
    <row r="1417" spans="1:21" ht="14.4" customHeight="1" x14ac:dyDescent="0.3">
      <c r="A1417" s="680">
        <v>10</v>
      </c>
      <c r="B1417" s="671" t="s">
        <v>551</v>
      </c>
      <c r="C1417" s="671">
        <v>89301701</v>
      </c>
      <c r="D1417" s="703" t="s">
        <v>4593</v>
      </c>
      <c r="E1417" s="704" t="s">
        <v>2559</v>
      </c>
      <c r="F1417" s="671" t="s">
        <v>2515</v>
      </c>
      <c r="G1417" s="671" t="s">
        <v>2746</v>
      </c>
      <c r="H1417" s="671" t="s">
        <v>550</v>
      </c>
      <c r="I1417" s="671" t="s">
        <v>4269</v>
      </c>
      <c r="J1417" s="671" t="s">
        <v>4270</v>
      </c>
      <c r="K1417" s="671" t="s">
        <v>1306</v>
      </c>
      <c r="L1417" s="705">
        <v>0</v>
      </c>
      <c r="M1417" s="705">
        <v>0</v>
      </c>
      <c r="N1417" s="671">
        <v>2</v>
      </c>
      <c r="O1417" s="706">
        <v>1</v>
      </c>
      <c r="P1417" s="705">
        <v>0</v>
      </c>
      <c r="Q1417" s="682"/>
      <c r="R1417" s="671">
        <v>2</v>
      </c>
      <c r="S1417" s="682">
        <v>1</v>
      </c>
      <c r="T1417" s="706">
        <v>1</v>
      </c>
      <c r="U1417" s="242">
        <v>1</v>
      </c>
    </row>
    <row r="1418" spans="1:21" ht="14.4" customHeight="1" x14ac:dyDescent="0.3">
      <c r="A1418" s="680">
        <v>10</v>
      </c>
      <c r="B1418" s="671" t="s">
        <v>551</v>
      </c>
      <c r="C1418" s="671">
        <v>89301701</v>
      </c>
      <c r="D1418" s="703" t="s">
        <v>4593</v>
      </c>
      <c r="E1418" s="704" t="s">
        <v>2559</v>
      </c>
      <c r="F1418" s="671" t="s">
        <v>2515</v>
      </c>
      <c r="G1418" s="671" t="s">
        <v>4302</v>
      </c>
      <c r="H1418" s="671" t="s">
        <v>817</v>
      </c>
      <c r="I1418" s="671" t="s">
        <v>4303</v>
      </c>
      <c r="J1418" s="671" t="s">
        <v>4304</v>
      </c>
      <c r="K1418" s="671" t="s">
        <v>4305</v>
      </c>
      <c r="L1418" s="705">
        <v>167.38</v>
      </c>
      <c r="M1418" s="705">
        <v>502.14</v>
      </c>
      <c r="N1418" s="671">
        <v>3</v>
      </c>
      <c r="O1418" s="706">
        <v>1</v>
      </c>
      <c r="P1418" s="705"/>
      <c r="Q1418" s="682">
        <v>0</v>
      </c>
      <c r="R1418" s="671"/>
      <c r="S1418" s="682">
        <v>0</v>
      </c>
      <c r="T1418" s="706"/>
      <c r="U1418" s="242">
        <v>0</v>
      </c>
    </row>
    <row r="1419" spans="1:21" ht="14.4" customHeight="1" x14ac:dyDescent="0.3">
      <c r="A1419" s="680">
        <v>10</v>
      </c>
      <c r="B1419" s="671" t="s">
        <v>551</v>
      </c>
      <c r="C1419" s="671">
        <v>89301701</v>
      </c>
      <c r="D1419" s="703" t="s">
        <v>4593</v>
      </c>
      <c r="E1419" s="704" t="s">
        <v>2559</v>
      </c>
      <c r="F1419" s="671" t="s">
        <v>2515</v>
      </c>
      <c r="G1419" s="671" t="s">
        <v>2979</v>
      </c>
      <c r="H1419" s="671" t="s">
        <v>817</v>
      </c>
      <c r="I1419" s="671" t="s">
        <v>4306</v>
      </c>
      <c r="J1419" s="671" t="s">
        <v>2981</v>
      </c>
      <c r="K1419" s="671" t="s">
        <v>4307</v>
      </c>
      <c r="L1419" s="705">
        <v>14.6</v>
      </c>
      <c r="M1419" s="705">
        <v>43.8</v>
      </c>
      <c r="N1419" s="671">
        <v>3</v>
      </c>
      <c r="O1419" s="706">
        <v>0.5</v>
      </c>
      <c r="P1419" s="705"/>
      <c r="Q1419" s="682">
        <v>0</v>
      </c>
      <c r="R1419" s="671"/>
      <c r="S1419" s="682">
        <v>0</v>
      </c>
      <c r="T1419" s="706"/>
      <c r="U1419" s="242">
        <v>0</v>
      </c>
    </row>
    <row r="1420" spans="1:21" ht="14.4" customHeight="1" x14ac:dyDescent="0.3">
      <c r="A1420" s="680">
        <v>10</v>
      </c>
      <c r="B1420" s="671" t="s">
        <v>551</v>
      </c>
      <c r="C1420" s="671">
        <v>89301701</v>
      </c>
      <c r="D1420" s="703" t="s">
        <v>4593</v>
      </c>
      <c r="E1420" s="704" t="s">
        <v>2559</v>
      </c>
      <c r="F1420" s="671" t="s">
        <v>2515</v>
      </c>
      <c r="G1420" s="671" t="s">
        <v>2979</v>
      </c>
      <c r="H1420" s="671" t="s">
        <v>817</v>
      </c>
      <c r="I1420" s="671" t="s">
        <v>3015</v>
      </c>
      <c r="J1420" s="671" t="s">
        <v>3016</v>
      </c>
      <c r="K1420" s="671" t="s">
        <v>2501</v>
      </c>
      <c r="L1420" s="705">
        <v>33.72</v>
      </c>
      <c r="M1420" s="705">
        <v>101.16</v>
      </c>
      <c r="N1420" s="671">
        <v>3</v>
      </c>
      <c r="O1420" s="706">
        <v>1</v>
      </c>
      <c r="P1420" s="705">
        <v>101.16</v>
      </c>
      <c r="Q1420" s="682">
        <v>1</v>
      </c>
      <c r="R1420" s="671">
        <v>3</v>
      </c>
      <c r="S1420" s="682">
        <v>1</v>
      </c>
      <c r="T1420" s="706">
        <v>1</v>
      </c>
      <c r="U1420" s="242">
        <v>1</v>
      </c>
    </row>
    <row r="1421" spans="1:21" ht="14.4" customHeight="1" x14ac:dyDescent="0.3">
      <c r="A1421" s="680">
        <v>10</v>
      </c>
      <c r="B1421" s="671" t="s">
        <v>551</v>
      </c>
      <c r="C1421" s="671">
        <v>89301701</v>
      </c>
      <c r="D1421" s="703" t="s">
        <v>4593</v>
      </c>
      <c r="E1421" s="704" t="s">
        <v>2559</v>
      </c>
      <c r="F1421" s="671" t="s">
        <v>2515</v>
      </c>
      <c r="G1421" s="671" t="s">
        <v>2979</v>
      </c>
      <c r="H1421" s="671" t="s">
        <v>817</v>
      </c>
      <c r="I1421" s="671" t="s">
        <v>4308</v>
      </c>
      <c r="J1421" s="671" t="s">
        <v>3016</v>
      </c>
      <c r="K1421" s="671" t="s">
        <v>4198</v>
      </c>
      <c r="L1421" s="705">
        <v>56.18</v>
      </c>
      <c r="M1421" s="705">
        <v>112.36</v>
      </c>
      <c r="N1421" s="671">
        <v>2</v>
      </c>
      <c r="O1421" s="706">
        <v>1</v>
      </c>
      <c r="P1421" s="705"/>
      <c r="Q1421" s="682">
        <v>0</v>
      </c>
      <c r="R1421" s="671"/>
      <c r="S1421" s="682">
        <v>0</v>
      </c>
      <c r="T1421" s="706"/>
      <c r="U1421" s="242">
        <v>0</v>
      </c>
    </row>
    <row r="1422" spans="1:21" ht="14.4" customHeight="1" x14ac:dyDescent="0.3">
      <c r="A1422" s="680">
        <v>10</v>
      </c>
      <c r="B1422" s="671" t="s">
        <v>551</v>
      </c>
      <c r="C1422" s="671">
        <v>89301701</v>
      </c>
      <c r="D1422" s="703" t="s">
        <v>4593</v>
      </c>
      <c r="E1422" s="704" t="s">
        <v>2559</v>
      </c>
      <c r="F1422" s="671" t="s">
        <v>2515</v>
      </c>
      <c r="G1422" s="671" t="s">
        <v>2979</v>
      </c>
      <c r="H1422" s="671" t="s">
        <v>817</v>
      </c>
      <c r="I1422" s="671" t="s">
        <v>4309</v>
      </c>
      <c r="J1422" s="671" t="s">
        <v>4310</v>
      </c>
      <c r="K1422" s="671" t="s">
        <v>2901</v>
      </c>
      <c r="L1422" s="705">
        <v>67.42</v>
      </c>
      <c r="M1422" s="705">
        <v>404.52</v>
      </c>
      <c r="N1422" s="671">
        <v>6</v>
      </c>
      <c r="O1422" s="706">
        <v>2</v>
      </c>
      <c r="P1422" s="705"/>
      <c r="Q1422" s="682">
        <v>0</v>
      </c>
      <c r="R1422" s="671"/>
      <c r="S1422" s="682">
        <v>0</v>
      </c>
      <c r="T1422" s="706"/>
      <c r="U1422" s="242">
        <v>0</v>
      </c>
    </row>
    <row r="1423" spans="1:21" ht="14.4" customHeight="1" x14ac:dyDescent="0.3">
      <c r="A1423" s="680">
        <v>10</v>
      </c>
      <c r="B1423" s="671" t="s">
        <v>551</v>
      </c>
      <c r="C1423" s="671">
        <v>89301701</v>
      </c>
      <c r="D1423" s="703" t="s">
        <v>4593</v>
      </c>
      <c r="E1423" s="704" t="s">
        <v>2559</v>
      </c>
      <c r="F1423" s="671" t="s">
        <v>2515</v>
      </c>
      <c r="G1423" s="671" t="s">
        <v>2979</v>
      </c>
      <c r="H1423" s="671" t="s">
        <v>817</v>
      </c>
      <c r="I1423" s="671" t="s">
        <v>4311</v>
      </c>
      <c r="J1423" s="671" t="s">
        <v>4310</v>
      </c>
      <c r="K1423" s="671" t="s">
        <v>4312</v>
      </c>
      <c r="L1423" s="705">
        <v>112.36</v>
      </c>
      <c r="M1423" s="705">
        <v>337.08</v>
      </c>
      <c r="N1423" s="671">
        <v>3</v>
      </c>
      <c r="O1423" s="706">
        <v>1</v>
      </c>
      <c r="P1423" s="705"/>
      <c r="Q1423" s="682">
        <v>0</v>
      </c>
      <c r="R1423" s="671"/>
      <c r="S1423" s="682">
        <v>0</v>
      </c>
      <c r="T1423" s="706"/>
      <c r="U1423" s="242">
        <v>0</v>
      </c>
    </row>
    <row r="1424" spans="1:21" ht="14.4" customHeight="1" x14ac:dyDescent="0.3">
      <c r="A1424" s="680">
        <v>10</v>
      </c>
      <c r="B1424" s="671" t="s">
        <v>551</v>
      </c>
      <c r="C1424" s="671">
        <v>89301701</v>
      </c>
      <c r="D1424" s="703" t="s">
        <v>4593</v>
      </c>
      <c r="E1424" s="704" t="s">
        <v>2559</v>
      </c>
      <c r="F1424" s="671" t="s">
        <v>2515</v>
      </c>
      <c r="G1424" s="671" t="s">
        <v>2895</v>
      </c>
      <c r="H1424" s="671" t="s">
        <v>550</v>
      </c>
      <c r="I1424" s="671" t="s">
        <v>3403</v>
      </c>
      <c r="J1424" s="671" t="s">
        <v>1751</v>
      </c>
      <c r="K1424" s="671" t="s">
        <v>3404</v>
      </c>
      <c r="L1424" s="705">
        <v>224.25</v>
      </c>
      <c r="M1424" s="705">
        <v>224.25</v>
      </c>
      <c r="N1424" s="671">
        <v>1</v>
      </c>
      <c r="O1424" s="706">
        <v>1</v>
      </c>
      <c r="P1424" s="705"/>
      <c r="Q1424" s="682">
        <v>0</v>
      </c>
      <c r="R1424" s="671"/>
      <c r="S1424" s="682">
        <v>0</v>
      </c>
      <c r="T1424" s="706"/>
      <c r="U1424" s="242">
        <v>0</v>
      </c>
    </row>
    <row r="1425" spans="1:21" ht="14.4" customHeight="1" x14ac:dyDescent="0.3">
      <c r="A1425" s="680">
        <v>10</v>
      </c>
      <c r="B1425" s="671" t="s">
        <v>551</v>
      </c>
      <c r="C1425" s="671">
        <v>89301701</v>
      </c>
      <c r="D1425" s="703" t="s">
        <v>4593</v>
      </c>
      <c r="E1425" s="704" t="s">
        <v>2559</v>
      </c>
      <c r="F1425" s="671" t="s">
        <v>2515</v>
      </c>
      <c r="G1425" s="671" t="s">
        <v>2749</v>
      </c>
      <c r="H1425" s="671" t="s">
        <v>550</v>
      </c>
      <c r="I1425" s="671" t="s">
        <v>912</v>
      </c>
      <c r="J1425" s="671" t="s">
        <v>913</v>
      </c>
      <c r="K1425" s="671" t="s">
        <v>2991</v>
      </c>
      <c r="L1425" s="705">
        <v>13.38</v>
      </c>
      <c r="M1425" s="705">
        <v>13.38</v>
      </c>
      <c r="N1425" s="671">
        <v>1</v>
      </c>
      <c r="O1425" s="706">
        <v>1</v>
      </c>
      <c r="P1425" s="705">
        <v>13.38</v>
      </c>
      <c r="Q1425" s="682">
        <v>1</v>
      </c>
      <c r="R1425" s="671">
        <v>1</v>
      </c>
      <c r="S1425" s="682">
        <v>1</v>
      </c>
      <c r="T1425" s="706">
        <v>1</v>
      </c>
      <c r="U1425" s="242">
        <v>1</v>
      </c>
    </row>
    <row r="1426" spans="1:21" ht="14.4" customHeight="1" x14ac:dyDescent="0.3">
      <c r="A1426" s="680">
        <v>10</v>
      </c>
      <c r="B1426" s="671" t="s">
        <v>551</v>
      </c>
      <c r="C1426" s="671">
        <v>89301701</v>
      </c>
      <c r="D1426" s="703" t="s">
        <v>4593</v>
      </c>
      <c r="E1426" s="704" t="s">
        <v>2559</v>
      </c>
      <c r="F1426" s="671" t="s">
        <v>2516</v>
      </c>
      <c r="G1426" s="671" t="s">
        <v>2622</v>
      </c>
      <c r="H1426" s="671" t="s">
        <v>550</v>
      </c>
      <c r="I1426" s="671" t="s">
        <v>4313</v>
      </c>
      <c r="J1426" s="671" t="s">
        <v>2623</v>
      </c>
      <c r="K1426" s="671"/>
      <c r="L1426" s="705">
        <v>0</v>
      </c>
      <c r="M1426" s="705">
        <v>0</v>
      </c>
      <c r="N1426" s="671">
        <v>11</v>
      </c>
      <c r="O1426" s="706">
        <v>10.5</v>
      </c>
      <c r="P1426" s="705">
        <v>0</v>
      </c>
      <c r="Q1426" s="682"/>
      <c r="R1426" s="671">
        <v>9</v>
      </c>
      <c r="S1426" s="682">
        <v>0.81818181818181823</v>
      </c>
      <c r="T1426" s="706">
        <v>8.5</v>
      </c>
      <c r="U1426" s="242">
        <v>0.80952380952380953</v>
      </c>
    </row>
    <row r="1427" spans="1:21" ht="14.4" customHeight="1" x14ac:dyDescent="0.3">
      <c r="A1427" s="680">
        <v>10</v>
      </c>
      <c r="B1427" s="671" t="s">
        <v>551</v>
      </c>
      <c r="C1427" s="671">
        <v>89301701</v>
      </c>
      <c r="D1427" s="703" t="s">
        <v>4593</v>
      </c>
      <c r="E1427" s="704" t="s">
        <v>2586</v>
      </c>
      <c r="F1427" s="671" t="s">
        <v>2515</v>
      </c>
      <c r="G1427" s="671" t="s">
        <v>2898</v>
      </c>
      <c r="H1427" s="671" t="s">
        <v>817</v>
      </c>
      <c r="I1427" s="671" t="s">
        <v>4314</v>
      </c>
      <c r="J1427" s="671" t="s">
        <v>4315</v>
      </c>
      <c r="K1427" s="671" t="s">
        <v>1938</v>
      </c>
      <c r="L1427" s="705">
        <v>270.69</v>
      </c>
      <c r="M1427" s="705">
        <v>270.69</v>
      </c>
      <c r="N1427" s="671">
        <v>1</v>
      </c>
      <c r="O1427" s="706">
        <v>1</v>
      </c>
      <c r="P1427" s="705">
        <v>270.69</v>
      </c>
      <c r="Q1427" s="682">
        <v>1</v>
      </c>
      <c r="R1427" s="671">
        <v>1</v>
      </c>
      <c r="S1427" s="682">
        <v>1</v>
      </c>
      <c r="T1427" s="706">
        <v>1</v>
      </c>
      <c r="U1427" s="242">
        <v>1</v>
      </c>
    </row>
    <row r="1428" spans="1:21" ht="14.4" customHeight="1" x14ac:dyDescent="0.3">
      <c r="A1428" s="680">
        <v>10</v>
      </c>
      <c r="B1428" s="671" t="s">
        <v>551</v>
      </c>
      <c r="C1428" s="671">
        <v>89301701</v>
      </c>
      <c r="D1428" s="703" t="s">
        <v>4593</v>
      </c>
      <c r="E1428" s="704" t="s">
        <v>2586</v>
      </c>
      <c r="F1428" s="671" t="s">
        <v>2515</v>
      </c>
      <c r="G1428" s="671" t="s">
        <v>2898</v>
      </c>
      <c r="H1428" s="671" t="s">
        <v>550</v>
      </c>
      <c r="I1428" s="671" t="s">
        <v>4316</v>
      </c>
      <c r="J1428" s="671" t="s">
        <v>4317</v>
      </c>
      <c r="K1428" s="671" t="s">
        <v>1938</v>
      </c>
      <c r="L1428" s="705">
        <v>268.22000000000003</v>
      </c>
      <c r="M1428" s="705">
        <v>268.22000000000003</v>
      </c>
      <c r="N1428" s="671">
        <v>1</v>
      </c>
      <c r="O1428" s="706">
        <v>0.5</v>
      </c>
      <c r="P1428" s="705">
        <v>268.22000000000003</v>
      </c>
      <c r="Q1428" s="682">
        <v>1</v>
      </c>
      <c r="R1428" s="671">
        <v>1</v>
      </c>
      <c r="S1428" s="682">
        <v>1</v>
      </c>
      <c r="T1428" s="706">
        <v>0.5</v>
      </c>
      <c r="U1428" s="242">
        <v>1</v>
      </c>
    </row>
    <row r="1429" spans="1:21" ht="14.4" customHeight="1" x14ac:dyDescent="0.3">
      <c r="A1429" s="680">
        <v>10</v>
      </c>
      <c r="B1429" s="671" t="s">
        <v>551</v>
      </c>
      <c r="C1429" s="671">
        <v>89301701</v>
      </c>
      <c r="D1429" s="703" t="s">
        <v>4593</v>
      </c>
      <c r="E1429" s="704" t="s">
        <v>2586</v>
      </c>
      <c r="F1429" s="671" t="s">
        <v>2515</v>
      </c>
      <c r="G1429" s="671" t="s">
        <v>4280</v>
      </c>
      <c r="H1429" s="671" t="s">
        <v>550</v>
      </c>
      <c r="I1429" s="671" t="s">
        <v>4281</v>
      </c>
      <c r="J1429" s="671" t="s">
        <v>4282</v>
      </c>
      <c r="K1429" s="671" t="s">
        <v>4283</v>
      </c>
      <c r="L1429" s="705">
        <v>36.89</v>
      </c>
      <c r="M1429" s="705">
        <v>184.45</v>
      </c>
      <c r="N1429" s="671">
        <v>5</v>
      </c>
      <c r="O1429" s="706">
        <v>1.5</v>
      </c>
      <c r="P1429" s="705">
        <v>73.78</v>
      </c>
      <c r="Q1429" s="682">
        <v>0.4</v>
      </c>
      <c r="R1429" s="671">
        <v>2</v>
      </c>
      <c r="S1429" s="682">
        <v>0.4</v>
      </c>
      <c r="T1429" s="706">
        <v>1</v>
      </c>
      <c r="U1429" s="242">
        <v>0.66666666666666663</v>
      </c>
    </row>
    <row r="1430" spans="1:21" ht="14.4" customHeight="1" x14ac:dyDescent="0.3">
      <c r="A1430" s="680">
        <v>10</v>
      </c>
      <c r="B1430" s="671" t="s">
        <v>551</v>
      </c>
      <c r="C1430" s="671">
        <v>89301701</v>
      </c>
      <c r="D1430" s="703" t="s">
        <v>4593</v>
      </c>
      <c r="E1430" s="704" t="s">
        <v>2586</v>
      </c>
      <c r="F1430" s="671" t="s">
        <v>2515</v>
      </c>
      <c r="G1430" s="671" t="s">
        <v>2856</v>
      </c>
      <c r="H1430" s="671" t="s">
        <v>550</v>
      </c>
      <c r="I1430" s="671" t="s">
        <v>3271</v>
      </c>
      <c r="J1430" s="671" t="s">
        <v>3272</v>
      </c>
      <c r="K1430" s="671" t="s">
        <v>1341</v>
      </c>
      <c r="L1430" s="705">
        <v>80.77</v>
      </c>
      <c r="M1430" s="705">
        <v>242.31</v>
      </c>
      <c r="N1430" s="671">
        <v>3</v>
      </c>
      <c r="O1430" s="706">
        <v>2</v>
      </c>
      <c r="P1430" s="705">
        <v>242.31</v>
      </c>
      <c r="Q1430" s="682">
        <v>1</v>
      </c>
      <c r="R1430" s="671">
        <v>3</v>
      </c>
      <c r="S1430" s="682">
        <v>1</v>
      </c>
      <c r="T1430" s="706">
        <v>2</v>
      </c>
      <c r="U1430" s="242">
        <v>1</v>
      </c>
    </row>
    <row r="1431" spans="1:21" ht="14.4" customHeight="1" x14ac:dyDescent="0.3">
      <c r="A1431" s="680">
        <v>10</v>
      </c>
      <c r="B1431" s="671" t="s">
        <v>551</v>
      </c>
      <c r="C1431" s="671">
        <v>89301701</v>
      </c>
      <c r="D1431" s="703" t="s">
        <v>4593</v>
      </c>
      <c r="E1431" s="704" t="s">
        <v>2586</v>
      </c>
      <c r="F1431" s="671" t="s">
        <v>2515</v>
      </c>
      <c r="G1431" s="671" t="s">
        <v>4284</v>
      </c>
      <c r="H1431" s="671" t="s">
        <v>550</v>
      </c>
      <c r="I1431" s="671" t="s">
        <v>4285</v>
      </c>
      <c r="J1431" s="671" t="s">
        <v>4286</v>
      </c>
      <c r="K1431" s="671" t="s">
        <v>4287</v>
      </c>
      <c r="L1431" s="705">
        <v>26.97</v>
      </c>
      <c r="M1431" s="705">
        <v>26.97</v>
      </c>
      <c r="N1431" s="671">
        <v>1</v>
      </c>
      <c r="O1431" s="706">
        <v>0.5</v>
      </c>
      <c r="P1431" s="705"/>
      <c r="Q1431" s="682">
        <v>0</v>
      </c>
      <c r="R1431" s="671"/>
      <c r="S1431" s="682">
        <v>0</v>
      </c>
      <c r="T1431" s="706"/>
      <c r="U1431" s="242">
        <v>0</v>
      </c>
    </row>
    <row r="1432" spans="1:21" ht="14.4" customHeight="1" x14ac:dyDescent="0.3">
      <c r="A1432" s="680">
        <v>10</v>
      </c>
      <c r="B1432" s="671" t="s">
        <v>551</v>
      </c>
      <c r="C1432" s="671">
        <v>89301701</v>
      </c>
      <c r="D1432" s="703" t="s">
        <v>4593</v>
      </c>
      <c r="E1432" s="704" t="s">
        <v>2586</v>
      </c>
      <c r="F1432" s="671" t="s">
        <v>2515</v>
      </c>
      <c r="G1432" s="671" t="s">
        <v>2947</v>
      </c>
      <c r="H1432" s="671" t="s">
        <v>817</v>
      </c>
      <c r="I1432" s="671" t="s">
        <v>3802</v>
      </c>
      <c r="J1432" s="671" t="s">
        <v>3803</v>
      </c>
      <c r="K1432" s="671" t="s">
        <v>3804</v>
      </c>
      <c r="L1432" s="705">
        <v>175.19</v>
      </c>
      <c r="M1432" s="705">
        <v>175.19</v>
      </c>
      <c r="N1432" s="671">
        <v>1</v>
      </c>
      <c r="O1432" s="706">
        <v>1</v>
      </c>
      <c r="P1432" s="705">
        <v>175.19</v>
      </c>
      <c r="Q1432" s="682">
        <v>1</v>
      </c>
      <c r="R1432" s="671">
        <v>1</v>
      </c>
      <c r="S1432" s="682">
        <v>1</v>
      </c>
      <c r="T1432" s="706">
        <v>1</v>
      </c>
      <c r="U1432" s="242">
        <v>1</v>
      </c>
    </row>
    <row r="1433" spans="1:21" ht="14.4" customHeight="1" x14ac:dyDescent="0.3">
      <c r="A1433" s="680">
        <v>10</v>
      </c>
      <c r="B1433" s="671" t="s">
        <v>551</v>
      </c>
      <c r="C1433" s="671">
        <v>89301701</v>
      </c>
      <c r="D1433" s="703" t="s">
        <v>4593</v>
      </c>
      <c r="E1433" s="704" t="s">
        <v>2586</v>
      </c>
      <c r="F1433" s="671" t="s">
        <v>2515</v>
      </c>
      <c r="G1433" s="671" t="s">
        <v>2595</v>
      </c>
      <c r="H1433" s="671" t="s">
        <v>550</v>
      </c>
      <c r="I1433" s="671" t="s">
        <v>2630</v>
      </c>
      <c r="J1433" s="671" t="s">
        <v>2597</v>
      </c>
      <c r="K1433" s="671" t="s">
        <v>2631</v>
      </c>
      <c r="L1433" s="705">
        <v>34.31</v>
      </c>
      <c r="M1433" s="705">
        <v>34.31</v>
      </c>
      <c r="N1433" s="671">
        <v>1</v>
      </c>
      <c r="O1433" s="706">
        <v>0.5</v>
      </c>
      <c r="P1433" s="705"/>
      <c r="Q1433" s="682">
        <v>0</v>
      </c>
      <c r="R1433" s="671"/>
      <c r="S1433" s="682">
        <v>0</v>
      </c>
      <c r="T1433" s="706"/>
      <c r="U1433" s="242">
        <v>0</v>
      </c>
    </row>
    <row r="1434" spans="1:21" ht="14.4" customHeight="1" x14ac:dyDescent="0.3">
      <c r="A1434" s="680">
        <v>10</v>
      </c>
      <c r="B1434" s="671" t="s">
        <v>551</v>
      </c>
      <c r="C1434" s="671">
        <v>89301701</v>
      </c>
      <c r="D1434" s="703" t="s">
        <v>4593</v>
      </c>
      <c r="E1434" s="704" t="s">
        <v>2586</v>
      </c>
      <c r="F1434" s="671" t="s">
        <v>2515</v>
      </c>
      <c r="G1434" s="671" t="s">
        <v>4318</v>
      </c>
      <c r="H1434" s="671" t="s">
        <v>817</v>
      </c>
      <c r="I1434" s="671" t="s">
        <v>4319</v>
      </c>
      <c r="J1434" s="671" t="s">
        <v>4320</v>
      </c>
      <c r="K1434" s="671" t="s">
        <v>4321</v>
      </c>
      <c r="L1434" s="705">
        <v>195.92</v>
      </c>
      <c r="M1434" s="705">
        <v>391.84</v>
      </c>
      <c r="N1434" s="671">
        <v>2</v>
      </c>
      <c r="O1434" s="706">
        <v>0.5</v>
      </c>
      <c r="P1434" s="705"/>
      <c r="Q1434" s="682">
        <v>0</v>
      </c>
      <c r="R1434" s="671"/>
      <c r="S1434" s="682">
        <v>0</v>
      </c>
      <c r="T1434" s="706"/>
      <c r="U1434" s="242">
        <v>0</v>
      </c>
    </row>
    <row r="1435" spans="1:21" ht="14.4" customHeight="1" x14ac:dyDescent="0.3">
      <c r="A1435" s="680">
        <v>10</v>
      </c>
      <c r="B1435" s="671" t="s">
        <v>551</v>
      </c>
      <c r="C1435" s="671">
        <v>89301701</v>
      </c>
      <c r="D1435" s="703" t="s">
        <v>4593</v>
      </c>
      <c r="E1435" s="704" t="s">
        <v>2586</v>
      </c>
      <c r="F1435" s="671" t="s">
        <v>2515</v>
      </c>
      <c r="G1435" s="671" t="s">
        <v>4298</v>
      </c>
      <c r="H1435" s="671" t="s">
        <v>550</v>
      </c>
      <c r="I1435" s="671" t="s">
        <v>4322</v>
      </c>
      <c r="J1435" s="671" t="s">
        <v>4323</v>
      </c>
      <c r="K1435" s="671" t="s">
        <v>4324</v>
      </c>
      <c r="L1435" s="705">
        <v>149.62</v>
      </c>
      <c r="M1435" s="705">
        <v>149.62</v>
      </c>
      <c r="N1435" s="671">
        <v>1</v>
      </c>
      <c r="O1435" s="706">
        <v>0.5</v>
      </c>
      <c r="P1435" s="705"/>
      <c r="Q1435" s="682">
        <v>0</v>
      </c>
      <c r="R1435" s="671"/>
      <c r="S1435" s="682">
        <v>0</v>
      </c>
      <c r="T1435" s="706"/>
      <c r="U1435" s="242">
        <v>0</v>
      </c>
    </row>
    <row r="1436" spans="1:21" ht="14.4" customHeight="1" x14ac:dyDescent="0.3">
      <c r="A1436" s="680">
        <v>10</v>
      </c>
      <c r="B1436" s="671" t="s">
        <v>551</v>
      </c>
      <c r="C1436" s="671">
        <v>89301701</v>
      </c>
      <c r="D1436" s="703" t="s">
        <v>4593</v>
      </c>
      <c r="E1436" s="704" t="s">
        <v>2586</v>
      </c>
      <c r="F1436" s="671" t="s">
        <v>2515</v>
      </c>
      <c r="G1436" s="671" t="s">
        <v>2746</v>
      </c>
      <c r="H1436" s="671" t="s">
        <v>550</v>
      </c>
      <c r="I1436" s="671" t="s">
        <v>2747</v>
      </c>
      <c r="J1436" s="671" t="s">
        <v>2748</v>
      </c>
      <c r="K1436" s="671" t="s">
        <v>1235</v>
      </c>
      <c r="L1436" s="705">
        <v>314.89999999999998</v>
      </c>
      <c r="M1436" s="705">
        <v>314.89999999999998</v>
      </c>
      <c r="N1436" s="671">
        <v>1</v>
      </c>
      <c r="O1436" s="706">
        <v>1</v>
      </c>
      <c r="P1436" s="705">
        <v>314.89999999999998</v>
      </c>
      <c r="Q1436" s="682">
        <v>1</v>
      </c>
      <c r="R1436" s="671">
        <v>1</v>
      </c>
      <c r="S1436" s="682">
        <v>1</v>
      </c>
      <c r="T1436" s="706">
        <v>1</v>
      </c>
      <c r="U1436" s="242">
        <v>1</v>
      </c>
    </row>
    <row r="1437" spans="1:21" ht="14.4" customHeight="1" x14ac:dyDescent="0.3">
      <c r="A1437" s="680">
        <v>10</v>
      </c>
      <c r="B1437" s="671" t="s">
        <v>551</v>
      </c>
      <c r="C1437" s="671">
        <v>89301701</v>
      </c>
      <c r="D1437" s="703" t="s">
        <v>4593</v>
      </c>
      <c r="E1437" s="704" t="s">
        <v>2586</v>
      </c>
      <c r="F1437" s="671" t="s">
        <v>2515</v>
      </c>
      <c r="G1437" s="671" t="s">
        <v>2979</v>
      </c>
      <c r="H1437" s="671" t="s">
        <v>550</v>
      </c>
      <c r="I1437" s="671" t="s">
        <v>4325</v>
      </c>
      <c r="J1437" s="671" t="s">
        <v>4310</v>
      </c>
      <c r="K1437" s="671" t="s">
        <v>4326</v>
      </c>
      <c r="L1437" s="705">
        <v>0</v>
      </c>
      <c r="M1437" s="705">
        <v>0</v>
      </c>
      <c r="N1437" s="671">
        <v>1</v>
      </c>
      <c r="O1437" s="706">
        <v>1</v>
      </c>
      <c r="P1437" s="705">
        <v>0</v>
      </c>
      <c r="Q1437" s="682"/>
      <c r="R1437" s="671">
        <v>1</v>
      </c>
      <c r="S1437" s="682">
        <v>1</v>
      </c>
      <c r="T1437" s="706">
        <v>1</v>
      </c>
      <c r="U1437" s="242">
        <v>1</v>
      </c>
    </row>
    <row r="1438" spans="1:21" ht="14.4" customHeight="1" x14ac:dyDescent="0.3">
      <c r="A1438" s="680">
        <v>10</v>
      </c>
      <c r="B1438" s="671" t="s">
        <v>551</v>
      </c>
      <c r="C1438" s="671">
        <v>89301701</v>
      </c>
      <c r="D1438" s="703" t="s">
        <v>4593</v>
      </c>
      <c r="E1438" s="704" t="s">
        <v>2586</v>
      </c>
      <c r="F1438" s="671" t="s">
        <v>2515</v>
      </c>
      <c r="G1438" s="671" t="s">
        <v>2979</v>
      </c>
      <c r="H1438" s="671" t="s">
        <v>550</v>
      </c>
      <c r="I1438" s="671" t="s">
        <v>4327</v>
      </c>
      <c r="J1438" s="671" t="s">
        <v>3016</v>
      </c>
      <c r="K1438" s="671" t="s">
        <v>4328</v>
      </c>
      <c r="L1438" s="705">
        <v>0</v>
      </c>
      <c r="M1438" s="705">
        <v>0</v>
      </c>
      <c r="N1438" s="671">
        <v>1</v>
      </c>
      <c r="O1438" s="706">
        <v>0.5</v>
      </c>
      <c r="P1438" s="705">
        <v>0</v>
      </c>
      <c r="Q1438" s="682"/>
      <c r="R1438" s="671">
        <v>1</v>
      </c>
      <c r="S1438" s="682">
        <v>1</v>
      </c>
      <c r="T1438" s="706">
        <v>0.5</v>
      </c>
      <c r="U1438" s="242">
        <v>1</v>
      </c>
    </row>
    <row r="1439" spans="1:21" ht="14.4" customHeight="1" x14ac:dyDescent="0.3">
      <c r="A1439" s="680">
        <v>10</v>
      </c>
      <c r="B1439" s="671" t="s">
        <v>551</v>
      </c>
      <c r="C1439" s="671">
        <v>89301701</v>
      </c>
      <c r="D1439" s="703" t="s">
        <v>4593</v>
      </c>
      <c r="E1439" s="704" t="s">
        <v>2586</v>
      </c>
      <c r="F1439" s="671" t="s">
        <v>2515</v>
      </c>
      <c r="G1439" s="671" t="s">
        <v>4329</v>
      </c>
      <c r="H1439" s="671" t="s">
        <v>817</v>
      </c>
      <c r="I1439" s="671" t="s">
        <v>4330</v>
      </c>
      <c r="J1439" s="671" t="s">
        <v>4331</v>
      </c>
      <c r="K1439" s="671" t="s">
        <v>4332</v>
      </c>
      <c r="L1439" s="705">
        <v>605.65</v>
      </c>
      <c r="M1439" s="705">
        <v>605.65</v>
      </c>
      <c r="N1439" s="671">
        <v>1</v>
      </c>
      <c r="O1439" s="706">
        <v>0.5</v>
      </c>
      <c r="P1439" s="705"/>
      <c r="Q1439" s="682">
        <v>0</v>
      </c>
      <c r="R1439" s="671"/>
      <c r="S1439" s="682">
        <v>0</v>
      </c>
      <c r="T1439" s="706"/>
      <c r="U1439" s="242">
        <v>0</v>
      </c>
    </row>
    <row r="1440" spans="1:21" ht="14.4" customHeight="1" x14ac:dyDescent="0.3">
      <c r="A1440" s="680">
        <v>10</v>
      </c>
      <c r="B1440" s="671" t="s">
        <v>551</v>
      </c>
      <c r="C1440" s="671">
        <v>89301701</v>
      </c>
      <c r="D1440" s="703" t="s">
        <v>4593</v>
      </c>
      <c r="E1440" s="704" t="s">
        <v>2590</v>
      </c>
      <c r="F1440" s="671" t="s">
        <v>2515</v>
      </c>
      <c r="G1440" s="671" t="s">
        <v>2752</v>
      </c>
      <c r="H1440" s="671" t="s">
        <v>550</v>
      </c>
      <c r="I1440" s="671" t="s">
        <v>2753</v>
      </c>
      <c r="J1440" s="671" t="s">
        <v>2754</v>
      </c>
      <c r="K1440" s="671" t="s">
        <v>2755</v>
      </c>
      <c r="L1440" s="705">
        <v>0</v>
      </c>
      <c r="M1440" s="705">
        <v>0</v>
      </c>
      <c r="N1440" s="671">
        <v>2</v>
      </c>
      <c r="O1440" s="706">
        <v>1</v>
      </c>
      <c r="P1440" s="705">
        <v>0</v>
      </c>
      <c r="Q1440" s="682"/>
      <c r="R1440" s="671">
        <v>2</v>
      </c>
      <c r="S1440" s="682">
        <v>1</v>
      </c>
      <c r="T1440" s="706">
        <v>1</v>
      </c>
      <c r="U1440" s="242">
        <v>1</v>
      </c>
    </row>
    <row r="1441" spans="1:21" ht="14.4" customHeight="1" x14ac:dyDescent="0.3">
      <c r="A1441" s="680">
        <v>10</v>
      </c>
      <c r="B1441" s="671" t="s">
        <v>551</v>
      </c>
      <c r="C1441" s="671">
        <v>89301702</v>
      </c>
      <c r="D1441" s="703" t="s">
        <v>4594</v>
      </c>
      <c r="E1441" s="704" t="s">
        <v>2558</v>
      </c>
      <c r="F1441" s="671" t="s">
        <v>2515</v>
      </c>
      <c r="G1441" s="671" t="s">
        <v>2908</v>
      </c>
      <c r="H1441" s="671" t="s">
        <v>550</v>
      </c>
      <c r="I1441" s="671" t="s">
        <v>3133</v>
      </c>
      <c r="J1441" s="671" t="s">
        <v>2910</v>
      </c>
      <c r="K1441" s="671" t="s">
        <v>2911</v>
      </c>
      <c r="L1441" s="705">
        <v>473.33</v>
      </c>
      <c r="M1441" s="705">
        <v>1419.99</v>
      </c>
      <c r="N1441" s="671">
        <v>3</v>
      </c>
      <c r="O1441" s="706">
        <v>1</v>
      </c>
      <c r="P1441" s="705">
        <v>473.33</v>
      </c>
      <c r="Q1441" s="682">
        <v>0.33333333333333331</v>
      </c>
      <c r="R1441" s="671">
        <v>1</v>
      </c>
      <c r="S1441" s="682">
        <v>0.33333333333333331</v>
      </c>
      <c r="T1441" s="706">
        <v>0.5</v>
      </c>
      <c r="U1441" s="242">
        <v>0.5</v>
      </c>
    </row>
    <row r="1442" spans="1:21" ht="14.4" customHeight="1" x14ac:dyDescent="0.3">
      <c r="A1442" s="680">
        <v>10</v>
      </c>
      <c r="B1442" s="671" t="s">
        <v>551</v>
      </c>
      <c r="C1442" s="671">
        <v>89301702</v>
      </c>
      <c r="D1442" s="703" t="s">
        <v>4594</v>
      </c>
      <c r="E1442" s="704" t="s">
        <v>2558</v>
      </c>
      <c r="F1442" s="671" t="s">
        <v>2515</v>
      </c>
      <c r="G1442" s="671" t="s">
        <v>2908</v>
      </c>
      <c r="H1442" s="671" t="s">
        <v>550</v>
      </c>
      <c r="I1442" s="671" t="s">
        <v>4333</v>
      </c>
      <c r="J1442" s="671" t="s">
        <v>2913</v>
      </c>
      <c r="K1442" s="671" t="s">
        <v>2914</v>
      </c>
      <c r="L1442" s="705">
        <v>328.37</v>
      </c>
      <c r="M1442" s="705">
        <v>656.74</v>
      </c>
      <c r="N1442" s="671">
        <v>2</v>
      </c>
      <c r="O1442" s="706">
        <v>0.5</v>
      </c>
      <c r="P1442" s="705">
        <v>656.74</v>
      </c>
      <c r="Q1442" s="682">
        <v>1</v>
      </c>
      <c r="R1442" s="671">
        <v>2</v>
      </c>
      <c r="S1442" s="682">
        <v>1</v>
      </c>
      <c r="T1442" s="706">
        <v>0.5</v>
      </c>
      <c r="U1442" s="242">
        <v>1</v>
      </c>
    </row>
    <row r="1443" spans="1:21" ht="14.4" customHeight="1" x14ac:dyDescent="0.3">
      <c r="A1443" s="680">
        <v>10</v>
      </c>
      <c r="B1443" s="671" t="s">
        <v>551</v>
      </c>
      <c r="C1443" s="671">
        <v>89301702</v>
      </c>
      <c r="D1443" s="703" t="s">
        <v>4594</v>
      </c>
      <c r="E1443" s="704" t="s">
        <v>2558</v>
      </c>
      <c r="F1443" s="671" t="s">
        <v>2515</v>
      </c>
      <c r="G1443" s="671" t="s">
        <v>2908</v>
      </c>
      <c r="H1443" s="671" t="s">
        <v>550</v>
      </c>
      <c r="I1443" s="671" t="s">
        <v>4334</v>
      </c>
      <c r="J1443" s="671" t="s">
        <v>2910</v>
      </c>
      <c r="K1443" s="671" t="s">
        <v>2911</v>
      </c>
      <c r="L1443" s="705">
        <v>473.33</v>
      </c>
      <c r="M1443" s="705">
        <v>2839.98</v>
      </c>
      <c r="N1443" s="671">
        <v>6</v>
      </c>
      <c r="O1443" s="706">
        <v>2</v>
      </c>
      <c r="P1443" s="705">
        <v>2366.65</v>
      </c>
      <c r="Q1443" s="682">
        <v>0.83333333333333337</v>
      </c>
      <c r="R1443" s="671">
        <v>5</v>
      </c>
      <c r="S1443" s="682">
        <v>0.83333333333333337</v>
      </c>
      <c r="T1443" s="706">
        <v>1.5</v>
      </c>
      <c r="U1443" s="242">
        <v>0.75</v>
      </c>
    </row>
    <row r="1444" spans="1:21" ht="14.4" customHeight="1" x14ac:dyDescent="0.3">
      <c r="A1444" s="680">
        <v>10</v>
      </c>
      <c r="B1444" s="671" t="s">
        <v>551</v>
      </c>
      <c r="C1444" s="671">
        <v>89301702</v>
      </c>
      <c r="D1444" s="703" t="s">
        <v>4594</v>
      </c>
      <c r="E1444" s="704" t="s">
        <v>2558</v>
      </c>
      <c r="F1444" s="671" t="s">
        <v>2515</v>
      </c>
      <c r="G1444" s="671" t="s">
        <v>2908</v>
      </c>
      <c r="H1444" s="671" t="s">
        <v>550</v>
      </c>
      <c r="I1444" s="671" t="s">
        <v>2909</v>
      </c>
      <c r="J1444" s="671" t="s">
        <v>2910</v>
      </c>
      <c r="K1444" s="671" t="s">
        <v>2911</v>
      </c>
      <c r="L1444" s="705">
        <v>473.33</v>
      </c>
      <c r="M1444" s="705">
        <v>2839.98</v>
      </c>
      <c r="N1444" s="671">
        <v>6</v>
      </c>
      <c r="O1444" s="706">
        <v>3</v>
      </c>
      <c r="P1444" s="705">
        <v>473.33</v>
      </c>
      <c r="Q1444" s="682">
        <v>0.16666666666666666</v>
      </c>
      <c r="R1444" s="671">
        <v>1</v>
      </c>
      <c r="S1444" s="682">
        <v>0.16666666666666666</v>
      </c>
      <c r="T1444" s="706">
        <v>0.5</v>
      </c>
      <c r="U1444" s="242">
        <v>0.16666666666666666</v>
      </c>
    </row>
    <row r="1445" spans="1:21" ht="14.4" customHeight="1" x14ac:dyDescent="0.3">
      <c r="A1445" s="680">
        <v>10</v>
      </c>
      <c r="B1445" s="671" t="s">
        <v>551</v>
      </c>
      <c r="C1445" s="671">
        <v>89301702</v>
      </c>
      <c r="D1445" s="703" t="s">
        <v>4594</v>
      </c>
      <c r="E1445" s="704" t="s">
        <v>2558</v>
      </c>
      <c r="F1445" s="671" t="s">
        <v>2515</v>
      </c>
      <c r="G1445" s="671" t="s">
        <v>2908</v>
      </c>
      <c r="H1445" s="671" t="s">
        <v>550</v>
      </c>
      <c r="I1445" s="671" t="s">
        <v>4335</v>
      </c>
      <c r="J1445" s="671" t="s">
        <v>2913</v>
      </c>
      <c r="K1445" s="671" t="s">
        <v>2914</v>
      </c>
      <c r="L1445" s="705">
        <v>328.37</v>
      </c>
      <c r="M1445" s="705">
        <v>656.74</v>
      </c>
      <c r="N1445" s="671">
        <v>2</v>
      </c>
      <c r="O1445" s="706">
        <v>1</v>
      </c>
      <c r="P1445" s="705">
        <v>328.37</v>
      </c>
      <c r="Q1445" s="682">
        <v>0.5</v>
      </c>
      <c r="R1445" s="671">
        <v>1</v>
      </c>
      <c r="S1445" s="682">
        <v>0.5</v>
      </c>
      <c r="T1445" s="706">
        <v>0.5</v>
      </c>
      <c r="U1445" s="242">
        <v>0.5</v>
      </c>
    </row>
    <row r="1446" spans="1:21" ht="14.4" customHeight="1" x14ac:dyDescent="0.3">
      <c r="A1446" s="680">
        <v>10</v>
      </c>
      <c r="B1446" s="671" t="s">
        <v>551</v>
      </c>
      <c r="C1446" s="671">
        <v>89301702</v>
      </c>
      <c r="D1446" s="703" t="s">
        <v>4594</v>
      </c>
      <c r="E1446" s="704" t="s">
        <v>2558</v>
      </c>
      <c r="F1446" s="671" t="s">
        <v>2515</v>
      </c>
      <c r="G1446" s="671" t="s">
        <v>2908</v>
      </c>
      <c r="H1446" s="671" t="s">
        <v>550</v>
      </c>
      <c r="I1446" s="671" t="s">
        <v>4336</v>
      </c>
      <c r="J1446" s="671" t="s">
        <v>2910</v>
      </c>
      <c r="K1446" s="671" t="s">
        <v>2911</v>
      </c>
      <c r="L1446" s="705">
        <v>473.33</v>
      </c>
      <c r="M1446" s="705">
        <v>2366.65</v>
      </c>
      <c r="N1446" s="671">
        <v>5</v>
      </c>
      <c r="O1446" s="706">
        <v>1.5</v>
      </c>
      <c r="P1446" s="705">
        <v>946.66</v>
      </c>
      <c r="Q1446" s="682">
        <v>0.39999999999999997</v>
      </c>
      <c r="R1446" s="671">
        <v>2</v>
      </c>
      <c r="S1446" s="682">
        <v>0.4</v>
      </c>
      <c r="T1446" s="706">
        <v>0.5</v>
      </c>
      <c r="U1446" s="242">
        <v>0.33333333333333331</v>
      </c>
    </row>
    <row r="1447" spans="1:21" ht="14.4" customHeight="1" x14ac:dyDescent="0.3">
      <c r="A1447" s="680">
        <v>10</v>
      </c>
      <c r="B1447" s="671" t="s">
        <v>551</v>
      </c>
      <c r="C1447" s="671">
        <v>89301702</v>
      </c>
      <c r="D1447" s="703" t="s">
        <v>4594</v>
      </c>
      <c r="E1447" s="704" t="s">
        <v>2558</v>
      </c>
      <c r="F1447" s="671" t="s">
        <v>2515</v>
      </c>
      <c r="G1447" s="671" t="s">
        <v>2908</v>
      </c>
      <c r="H1447" s="671" t="s">
        <v>550</v>
      </c>
      <c r="I1447" s="671" t="s">
        <v>4337</v>
      </c>
      <c r="J1447" s="671" t="s">
        <v>2910</v>
      </c>
      <c r="K1447" s="671" t="s">
        <v>2911</v>
      </c>
      <c r="L1447" s="705">
        <v>473.33</v>
      </c>
      <c r="M1447" s="705">
        <v>946.66</v>
      </c>
      <c r="N1447" s="671">
        <v>2</v>
      </c>
      <c r="O1447" s="706">
        <v>0.5</v>
      </c>
      <c r="P1447" s="705"/>
      <c r="Q1447" s="682">
        <v>0</v>
      </c>
      <c r="R1447" s="671"/>
      <c r="S1447" s="682">
        <v>0</v>
      </c>
      <c r="T1447" s="706"/>
      <c r="U1447" s="242">
        <v>0</v>
      </c>
    </row>
    <row r="1448" spans="1:21" ht="14.4" customHeight="1" x14ac:dyDescent="0.3">
      <c r="A1448" s="680">
        <v>10</v>
      </c>
      <c r="B1448" s="671" t="s">
        <v>551</v>
      </c>
      <c r="C1448" s="671">
        <v>89301702</v>
      </c>
      <c r="D1448" s="703" t="s">
        <v>4594</v>
      </c>
      <c r="E1448" s="704" t="s">
        <v>2558</v>
      </c>
      <c r="F1448" s="671" t="s">
        <v>2515</v>
      </c>
      <c r="G1448" s="671" t="s">
        <v>2908</v>
      </c>
      <c r="H1448" s="671" t="s">
        <v>550</v>
      </c>
      <c r="I1448" s="671" t="s">
        <v>4338</v>
      </c>
      <c r="J1448" s="671" t="s">
        <v>2913</v>
      </c>
      <c r="K1448" s="671" t="s">
        <v>2914</v>
      </c>
      <c r="L1448" s="705">
        <v>328.37</v>
      </c>
      <c r="M1448" s="705">
        <v>328.37</v>
      </c>
      <c r="N1448" s="671">
        <v>1</v>
      </c>
      <c r="O1448" s="706">
        <v>0.5</v>
      </c>
      <c r="P1448" s="705"/>
      <c r="Q1448" s="682">
        <v>0</v>
      </c>
      <c r="R1448" s="671"/>
      <c r="S1448" s="682">
        <v>0</v>
      </c>
      <c r="T1448" s="706"/>
      <c r="U1448" s="242">
        <v>0</v>
      </c>
    </row>
    <row r="1449" spans="1:21" ht="14.4" customHeight="1" x14ac:dyDescent="0.3">
      <c r="A1449" s="680">
        <v>10</v>
      </c>
      <c r="B1449" s="671" t="s">
        <v>551</v>
      </c>
      <c r="C1449" s="671">
        <v>89301702</v>
      </c>
      <c r="D1449" s="703" t="s">
        <v>4594</v>
      </c>
      <c r="E1449" s="704" t="s">
        <v>2558</v>
      </c>
      <c r="F1449" s="671" t="s">
        <v>2515</v>
      </c>
      <c r="G1449" s="671" t="s">
        <v>2908</v>
      </c>
      <c r="H1449" s="671" t="s">
        <v>550</v>
      </c>
      <c r="I1449" s="671" t="s">
        <v>3134</v>
      </c>
      <c r="J1449" s="671" t="s">
        <v>2910</v>
      </c>
      <c r="K1449" s="671" t="s">
        <v>2911</v>
      </c>
      <c r="L1449" s="705">
        <v>473.33</v>
      </c>
      <c r="M1449" s="705">
        <v>473.33</v>
      </c>
      <c r="N1449" s="671">
        <v>1</v>
      </c>
      <c r="O1449" s="706">
        <v>1</v>
      </c>
      <c r="P1449" s="705"/>
      <c r="Q1449" s="682">
        <v>0</v>
      </c>
      <c r="R1449" s="671"/>
      <c r="S1449" s="682">
        <v>0</v>
      </c>
      <c r="T1449" s="706"/>
      <c r="U1449" s="242">
        <v>0</v>
      </c>
    </row>
    <row r="1450" spans="1:21" ht="14.4" customHeight="1" x14ac:dyDescent="0.3">
      <c r="A1450" s="680">
        <v>10</v>
      </c>
      <c r="B1450" s="671" t="s">
        <v>551</v>
      </c>
      <c r="C1450" s="671">
        <v>89301702</v>
      </c>
      <c r="D1450" s="703" t="s">
        <v>4594</v>
      </c>
      <c r="E1450" s="704" t="s">
        <v>2558</v>
      </c>
      <c r="F1450" s="671" t="s">
        <v>2515</v>
      </c>
      <c r="G1450" s="671" t="s">
        <v>2855</v>
      </c>
      <c r="H1450" s="671" t="s">
        <v>817</v>
      </c>
      <c r="I1450" s="671" t="s">
        <v>1515</v>
      </c>
      <c r="J1450" s="671" t="s">
        <v>1516</v>
      </c>
      <c r="K1450" s="671" t="s">
        <v>2456</v>
      </c>
      <c r="L1450" s="705">
        <v>138.16</v>
      </c>
      <c r="M1450" s="705">
        <v>276.32</v>
      </c>
      <c r="N1450" s="671">
        <v>2</v>
      </c>
      <c r="O1450" s="706">
        <v>1</v>
      </c>
      <c r="P1450" s="705">
        <v>276.32</v>
      </c>
      <c r="Q1450" s="682">
        <v>1</v>
      </c>
      <c r="R1450" s="671">
        <v>2</v>
      </c>
      <c r="S1450" s="682">
        <v>1</v>
      </c>
      <c r="T1450" s="706">
        <v>1</v>
      </c>
      <c r="U1450" s="242">
        <v>1</v>
      </c>
    </row>
    <row r="1451" spans="1:21" ht="14.4" customHeight="1" x14ac:dyDescent="0.3">
      <c r="A1451" s="680">
        <v>10</v>
      </c>
      <c r="B1451" s="671" t="s">
        <v>551</v>
      </c>
      <c r="C1451" s="671">
        <v>89301702</v>
      </c>
      <c r="D1451" s="703" t="s">
        <v>4594</v>
      </c>
      <c r="E1451" s="704" t="s">
        <v>2558</v>
      </c>
      <c r="F1451" s="671" t="s">
        <v>2515</v>
      </c>
      <c r="G1451" s="671" t="s">
        <v>2827</v>
      </c>
      <c r="H1451" s="671" t="s">
        <v>817</v>
      </c>
      <c r="I1451" s="671" t="s">
        <v>1152</v>
      </c>
      <c r="J1451" s="671" t="s">
        <v>1153</v>
      </c>
      <c r="K1451" s="671" t="s">
        <v>753</v>
      </c>
      <c r="L1451" s="705">
        <v>0</v>
      </c>
      <c r="M1451" s="705">
        <v>0</v>
      </c>
      <c r="N1451" s="671">
        <v>1</v>
      </c>
      <c r="O1451" s="706">
        <v>0.5</v>
      </c>
      <c r="P1451" s="705">
        <v>0</v>
      </c>
      <c r="Q1451" s="682"/>
      <c r="R1451" s="671">
        <v>1</v>
      </c>
      <c r="S1451" s="682">
        <v>1</v>
      </c>
      <c r="T1451" s="706">
        <v>0.5</v>
      </c>
      <c r="U1451" s="242">
        <v>1</v>
      </c>
    </row>
    <row r="1452" spans="1:21" ht="14.4" customHeight="1" x14ac:dyDescent="0.3">
      <c r="A1452" s="680">
        <v>10</v>
      </c>
      <c r="B1452" s="671" t="s">
        <v>551</v>
      </c>
      <c r="C1452" s="671">
        <v>89301702</v>
      </c>
      <c r="D1452" s="703" t="s">
        <v>4594</v>
      </c>
      <c r="E1452" s="704" t="s">
        <v>2558</v>
      </c>
      <c r="F1452" s="671" t="s">
        <v>2515</v>
      </c>
      <c r="G1452" s="671" t="s">
        <v>4339</v>
      </c>
      <c r="H1452" s="671" t="s">
        <v>550</v>
      </c>
      <c r="I1452" s="671" t="s">
        <v>1366</v>
      </c>
      <c r="J1452" s="671" t="s">
        <v>1367</v>
      </c>
      <c r="K1452" s="671" t="s">
        <v>2470</v>
      </c>
      <c r="L1452" s="705">
        <v>0</v>
      </c>
      <c r="M1452" s="705">
        <v>0</v>
      </c>
      <c r="N1452" s="671">
        <v>7</v>
      </c>
      <c r="O1452" s="706">
        <v>1.5</v>
      </c>
      <c r="P1452" s="705">
        <v>0</v>
      </c>
      <c r="Q1452" s="682"/>
      <c r="R1452" s="671">
        <v>3</v>
      </c>
      <c r="S1452" s="682">
        <v>0.42857142857142855</v>
      </c>
      <c r="T1452" s="706">
        <v>0.5</v>
      </c>
      <c r="U1452" s="242">
        <v>0.33333333333333331</v>
      </c>
    </row>
    <row r="1453" spans="1:21" ht="14.4" customHeight="1" x14ac:dyDescent="0.3">
      <c r="A1453" s="680">
        <v>10</v>
      </c>
      <c r="B1453" s="671" t="s">
        <v>551</v>
      </c>
      <c r="C1453" s="671">
        <v>89301702</v>
      </c>
      <c r="D1453" s="703" t="s">
        <v>4594</v>
      </c>
      <c r="E1453" s="704" t="s">
        <v>2558</v>
      </c>
      <c r="F1453" s="671" t="s">
        <v>2515</v>
      </c>
      <c r="G1453" s="671" t="s">
        <v>2944</v>
      </c>
      <c r="H1453" s="671" t="s">
        <v>550</v>
      </c>
      <c r="I1453" s="671" t="s">
        <v>726</v>
      </c>
      <c r="J1453" s="671" t="s">
        <v>727</v>
      </c>
      <c r="K1453" s="671" t="s">
        <v>2443</v>
      </c>
      <c r="L1453" s="705">
        <v>23.72</v>
      </c>
      <c r="M1453" s="705">
        <v>237.2</v>
      </c>
      <c r="N1453" s="671">
        <v>10</v>
      </c>
      <c r="O1453" s="706">
        <v>5</v>
      </c>
      <c r="P1453" s="705">
        <v>142.32</v>
      </c>
      <c r="Q1453" s="682">
        <v>0.6</v>
      </c>
      <c r="R1453" s="671">
        <v>6</v>
      </c>
      <c r="S1453" s="682">
        <v>0.6</v>
      </c>
      <c r="T1453" s="706">
        <v>2.5</v>
      </c>
      <c r="U1453" s="242">
        <v>0.5</v>
      </c>
    </row>
    <row r="1454" spans="1:21" ht="14.4" customHeight="1" x14ac:dyDescent="0.3">
      <c r="A1454" s="680">
        <v>10</v>
      </c>
      <c r="B1454" s="671" t="s">
        <v>551</v>
      </c>
      <c r="C1454" s="671">
        <v>89301702</v>
      </c>
      <c r="D1454" s="703" t="s">
        <v>4594</v>
      </c>
      <c r="E1454" s="704" t="s">
        <v>2558</v>
      </c>
      <c r="F1454" s="671" t="s">
        <v>2515</v>
      </c>
      <c r="G1454" s="671" t="s">
        <v>2660</v>
      </c>
      <c r="H1454" s="671" t="s">
        <v>550</v>
      </c>
      <c r="I1454" s="671" t="s">
        <v>878</v>
      </c>
      <c r="J1454" s="671" t="s">
        <v>879</v>
      </c>
      <c r="K1454" s="671" t="s">
        <v>2661</v>
      </c>
      <c r="L1454" s="705">
        <v>38.65</v>
      </c>
      <c r="M1454" s="705">
        <v>38.65</v>
      </c>
      <c r="N1454" s="671">
        <v>1</v>
      </c>
      <c r="O1454" s="706">
        <v>1</v>
      </c>
      <c r="P1454" s="705">
        <v>38.65</v>
      </c>
      <c r="Q1454" s="682">
        <v>1</v>
      </c>
      <c r="R1454" s="671">
        <v>1</v>
      </c>
      <c r="S1454" s="682">
        <v>1</v>
      </c>
      <c r="T1454" s="706">
        <v>1</v>
      </c>
      <c r="U1454" s="242">
        <v>1</v>
      </c>
    </row>
    <row r="1455" spans="1:21" ht="14.4" customHeight="1" x14ac:dyDescent="0.3">
      <c r="A1455" s="680">
        <v>10</v>
      </c>
      <c r="B1455" s="671" t="s">
        <v>551</v>
      </c>
      <c r="C1455" s="671">
        <v>89301702</v>
      </c>
      <c r="D1455" s="703" t="s">
        <v>4594</v>
      </c>
      <c r="E1455" s="704" t="s">
        <v>2558</v>
      </c>
      <c r="F1455" s="671" t="s">
        <v>2515</v>
      </c>
      <c r="G1455" s="671" t="s">
        <v>3296</v>
      </c>
      <c r="H1455" s="671" t="s">
        <v>550</v>
      </c>
      <c r="I1455" s="671" t="s">
        <v>4340</v>
      </c>
      <c r="J1455" s="671" t="s">
        <v>4221</v>
      </c>
      <c r="K1455" s="671" t="s">
        <v>4341</v>
      </c>
      <c r="L1455" s="705">
        <v>72.7</v>
      </c>
      <c r="M1455" s="705">
        <v>145.4</v>
      </c>
      <c r="N1455" s="671">
        <v>2</v>
      </c>
      <c r="O1455" s="706">
        <v>1</v>
      </c>
      <c r="P1455" s="705"/>
      <c r="Q1455" s="682">
        <v>0</v>
      </c>
      <c r="R1455" s="671"/>
      <c r="S1455" s="682">
        <v>0</v>
      </c>
      <c r="T1455" s="706"/>
      <c r="U1455" s="242">
        <v>0</v>
      </c>
    </row>
    <row r="1456" spans="1:21" ht="14.4" customHeight="1" x14ac:dyDescent="0.3">
      <c r="A1456" s="680">
        <v>10</v>
      </c>
      <c r="B1456" s="671" t="s">
        <v>551</v>
      </c>
      <c r="C1456" s="671">
        <v>89301702</v>
      </c>
      <c r="D1456" s="703" t="s">
        <v>4594</v>
      </c>
      <c r="E1456" s="704" t="s">
        <v>2558</v>
      </c>
      <c r="F1456" s="671" t="s">
        <v>2515</v>
      </c>
      <c r="G1456" s="671" t="s">
        <v>4342</v>
      </c>
      <c r="H1456" s="671" t="s">
        <v>550</v>
      </c>
      <c r="I1456" s="671" t="s">
        <v>1804</v>
      </c>
      <c r="J1456" s="671" t="s">
        <v>4343</v>
      </c>
      <c r="K1456" s="671" t="s">
        <v>4344</v>
      </c>
      <c r="L1456" s="705">
        <v>25.4</v>
      </c>
      <c r="M1456" s="705">
        <v>25.4</v>
      </c>
      <c r="N1456" s="671">
        <v>1</v>
      </c>
      <c r="O1456" s="706">
        <v>1</v>
      </c>
      <c r="P1456" s="705"/>
      <c r="Q1456" s="682">
        <v>0</v>
      </c>
      <c r="R1456" s="671"/>
      <c r="S1456" s="682">
        <v>0</v>
      </c>
      <c r="T1456" s="706"/>
      <c r="U1456" s="242">
        <v>0</v>
      </c>
    </row>
    <row r="1457" spans="1:21" ht="14.4" customHeight="1" x14ac:dyDescent="0.3">
      <c r="A1457" s="680">
        <v>10</v>
      </c>
      <c r="B1457" s="671" t="s">
        <v>551</v>
      </c>
      <c r="C1457" s="671">
        <v>89301702</v>
      </c>
      <c r="D1457" s="703" t="s">
        <v>4594</v>
      </c>
      <c r="E1457" s="704" t="s">
        <v>2558</v>
      </c>
      <c r="F1457" s="671" t="s">
        <v>2515</v>
      </c>
      <c r="G1457" s="671" t="s">
        <v>3233</v>
      </c>
      <c r="H1457" s="671" t="s">
        <v>550</v>
      </c>
      <c r="I1457" s="671" t="s">
        <v>2083</v>
      </c>
      <c r="J1457" s="671" t="s">
        <v>3234</v>
      </c>
      <c r="K1457" s="671" t="s">
        <v>3235</v>
      </c>
      <c r="L1457" s="705">
        <v>91.14</v>
      </c>
      <c r="M1457" s="705">
        <v>364.56</v>
      </c>
      <c r="N1457" s="671">
        <v>4</v>
      </c>
      <c r="O1457" s="706">
        <v>2.5</v>
      </c>
      <c r="P1457" s="705">
        <v>273.42</v>
      </c>
      <c r="Q1457" s="682">
        <v>0.75</v>
      </c>
      <c r="R1457" s="671">
        <v>3</v>
      </c>
      <c r="S1457" s="682">
        <v>0.75</v>
      </c>
      <c r="T1457" s="706">
        <v>1.5</v>
      </c>
      <c r="U1457" s="242">
        <v>0.6</v>
      </c>
    </row>
    <row r="1458" spans="1:21" ht="14.4" customHeight="1" x14ac:dyDescent="0.3">
      <c r="A1458" s="680">
        <v>10</v>
      </c>
      <c r="B1458" s="671" t="s">
        <v>551</v>
      </c>
      <c r="C1458" s="671">
        <v>89301702</v>
      </c>
      <c r="D1458" s="703" t="s">
        <v>4594</v>
      </c>
      <c r="E1458" s="704" t="s">
        <v>2558</v>
      </c>
      <c r="F1458" s="671" t="s">
        <v>2515</v>
      </c>
      <c r="G1458" s="671" t="s">
        <v>2891</v>
      </c>
      <c r="H1458" s="671" t="s">
        <v>550</v>
      </c>
      <c r="I1458" s="671" t="s">
        <v>3003</v>
      </c>
      <c r="J1458" s="671" t="s">
        <v>2893</v>
      </c>
      <c r="K1458" s="671" t="s">
        <v>3004</v>
      </c>
      <c r="L1458" s="705">
        <v>709.97</v>
      </c>
      <c r="M1458" s="705">
        <v>4259.8200000000006</v>
      </c>
      <c r="N1458" s="671">
        <v>6</v>
      </c>
      <c r="O1458" s="706">
        <v>2.5</v>
      </c>
      <c r="P1458" s="705"/>
      <c r="Q1458" s="682">
        <v>0</v>
      </c>
      <c r="R1458" s="671"/>
      <c r="S1458" s="682">
        <v>0</v>
      </c>
      <c r="T1458" s="706"/>
      <c r="U1458" s="242">
        <v>0</v>
      </c>
    </row>
    <row r="1459" spans="1:21" ht="14.4" customHeight="1" x14ac:dyDescent="0.3">
      <c r="A1459" s="680">
        <v>10</v>
      </c>
      <c r="B1459" s="671" t="s">
        <v>551</v>
      </c>
      <c r="C1459" s="671">
        <v>89301702</v>
      </c>
      <c r="D1459" s="703" t="s">
        <v>4594</v>
      </c>
      <c r="E1459" s="704" t="s">
        <v>2558</v>
      </c>
      <c r="F1459" s="671" t="s">
        <v>2515</v>
      </c>
      <c r="G1459" s="671" t="s">
        <v>3103</v>
      </c>
      <c r="H1459" s="671" t="s">
        <v>550</v>
      </c>
      <c r="I1459" s="671" t="s">
        <v>1269</v>
      </c>
      <c r="J1459" s="671" t="s">
        <v>1333</v>
      </c>
      <c r="K1459" s="671" t="s">
        <v>3456</v>
      </c>
      <c r="L1459" s="705">
        <v>0</v>
      </c>
      <c r="M1459" s="705">
        <v>0</v>
      </c>
      <c r="N1459" s="671">
        <v>2</v>
      </c>
      <c r="O1459" s="706">
        <v>0.5</v>
      </c>
      <c r="P1459" s="705"/>
      <c r="Q1459" s="682"/>
      <c r="R1459" s="671"/>
      <c r="S1459" s="682">
        <v>0</v>
      </c>
      <c r="T1459" s="706"/>
      <c r="U1459" s="242">
        <v>0</v>
      </c>
    </row>
    <row r="1460" spans="1:21" ht="14.4" customHeight="1" x14ac:dyDescent="0.3">
      <c r="A1460" s="680">
        <v>10</v>
      </c>
      <c r="B1460" s="671" t="s">
        <v>551</v>
      </c>
      <c r="C1460" s="671">
        <v>89301702</v>
      </c>
      <c r="D1460" s="703" t="s">
        <v>4594</v>
      </c>
      <c r="E1460" s="704" t="s">
        <v>2558</v>
      </c>
      <c r="F1460" s="671" t="s">
        <v>2515</v>
      </c>
      <c r="G1460" s="671" t="s">
        <v>3090</v>
      </c>
      <c r="H1460" s="671" t="s">
        <v>550</v>
      </c>
      <c r="I1460" s="671" t="s">
        <v>4160</v>
      </c>
      <c r="J1460" s="671" t="s">
        <v>3126</v>
      </c>
      <c r="K1460" s="671" t="s">
        <v>3127</v>
      </c>
      <c r="L1460" s="705">
        <v>0</v>
      </c>
      <c r="M1460" s="705">
        <v>0</v>
      </c>
      <c r="N1460" s="671">
        <v>2</v>
      </c>
      <c r="O1460" s="706">
        <v>1</v>
      </c>
      <c r="P1460" s="705">
        <v>0</v>
      </c>
      <c r="Q1460" s="682"/>
      <c r="R1460" s="671">
        <v>2</v>
      </c>
      <c r="S1460" s="682">
        <v>1</v>
      </c>
      <c r="T1460" s="706">
        <v>1</v>
      </c>
      <c r="U1460" s="242">
        <v>1</v>
      </c>
    </row>
    <row r="1461" spans="1:21" ht="14.4" customHeight="1" x14ac:dyDescent="0.3">
      <c r="A1461" s="680">
        <v>10</v>
      </c>
      <c r="B1461" s="671" t="s">
        <v>551</v>
      </c>
      <c r="C1461" s="671">
        <v>89301702</v>
      </c>
      <c r="D1461" s="703" t="s">
        <v>4594</v>
      </c>
      <c r="E1461" s="704" t="s">
        <v>2558</v>
      </c>
      <c r="F1461" s="671" t="s">
        <v>2515</v>
      </c>
      <c r="G1461" s="671" t="s">
        <v>3090</v>
      </c>
      <c r="H1461" s="671" t="s">
        <v>550</v>
      </c>
      <c r="I1461" s="671" t="s">
        <v>4345</v>
      </c>
      <c r="J1461" s="671" t="s">
        <v>3092</v>
      </c>
      <c r="K1461" s="671" t="s">
        <v>3125</v>
      </c>
      <c r="L1461" s="705">
        <v>0</v>
      </c>
      <c r="M1461" s="705">
        <v>0</v>
      </c>
      <c r="N1461" s="671">
        <v>4</v>
      </c>
      <c r="O1461" s="706">
        <v>2</v>
      </c>
      <c r="P1461" s="705">
        <v>0</v>
      </c>
      <c r="Q1461" s="682"/>
      <c r="R1461" s="671">
        <v>2</v>
      </c>
      <c r="S1461" s="682">
        <v>0.5</v>
      </c>
      <c r="T1461" s="706">
        <v>1</v>
      </c>
      <c r="U1461" s="242">
        <v>0.5</v>
      </c>
    </row>
    <row r="1462" spans="1:21" ht="14.4" customHeight="1" x14ac:dyDescent="0.3">
      <c r="A1462" s="680">
        <v>10</v>
      </c>
      <c r="B1462" s="671" t="s">
        <v>551</v>
      </c>
      <c r="C1462" s="671">
        <v>89301702</v>
      </c>
      <c r="D1462" s="703" t="s">
        <v>4594</v>
      </c>
      <c r="E1462" s="704" t="s">
        <v>2558</v>
      </c>
      <c r="F1462" s="671" t="s">
        <v>2515</v>
      </c>
      <c r="G1462" s="671" t="s">
        <v>3090</v>
      </c>
      <c r="H1462" s="671" t="s">
        <v>550</v>
      </c>
      <c r="I1462" s="671" t="s">
        <v>3483</v>
      </c>
      <c r="J1462" s="671" t="s">
        <v>3092</v>
      </c>
      <c r="K1462" s="671" t="s">
        <v>3484</v>
      </c>
      <c r="L1462" s="705">
        <v>0</v>
      </c>
      <c r="M1462" s="705">
        <v>0</v>
      </c>
      <c r="N1462" s="671">
        <v>2</v>
      </c>
      <c r="O1462" s="706">
        <v>2</v>
      </c>
      <c r="P1462" s="705">
        <v>0</v>
      </c>
      <c r="Q1462" s="682"/>
      <c r="R1462" s="671">
        <v>1</v>
      </c>
      <c r="S1462" s="682">
        <v>0.5</v>
      </c>
      <c r="T1462" s="706">
        <v>1</v>
      </c>
      <c r="U1462" s="242">
        <v>0.5</v>
      </c>
    </row>
    <row r="1463" spans="1:21" ht="14.4" customHeight="1" x14ac:dyDescent="0.3">
      <c r="A1463" s="680">
        <v>10</v>
      </c>
      <c r="B1463" s="671" t="s">
        <v>551</v>
      </c>
      <c r="C1463" s="671">
        <v>89301702</v>
      </c>
      <c r="D1463" s="703" t="s">
        <v>4594</v>
      </c>
      <c r="E1463" s="704" t="s">
        <v>2558</v>
      </c>
      <c r="F1463" s="671" t="s">
        <v>2515</v>
      </c>
      <c r="G1463" s="671" t="s">
        <v>3090</v>
      </c>
      <c r="H1463" s="671" t="s">
        <v>550</v>
      </c>
      <c r="I1463" s="671" t="s">
        <v>1120</v>
      </c>
      <c r="J1463" s="671" t="s">
        <v>3092</v>
      </c>
      <c r="K1463" s="671" t="s">
        <v>3125</v>
      </c>
      <c r="L1463" s="705">
        <v>0</v>
      </c>
      <c r="M1463" s="705">
        <v>0</v>
      </c>
      <c r="N1463" s="671">
        <v>2</v>
      </c>
      <c r="O1463" s="706">
        <v>1</v>
      </c>
      <c r="P1463" s="705">
        <v>0</v>
      </c>
      <c r="Q1463" s="682"/>
      <c r="R1463" s="671">
        <v>2</v>
      </c>
      <c r="S1463" s="682">
        <v>1</v>
      </c>
      <c r="T1463" s="706">
        <v>1</v>
      </c>
      <c r="U1463" s="242">
        <v>1</v>
      </c>
    </row>
    <row r="1464" spans="1:21" ht="14.4" customHeight="1" x14ac:dyDescent="0.3">
      <c r="A1464" s="680">
        <v>10</v>
      </c>
      <c r="B1464" s="671" t="s">
        <v>551</v>
      </c>
      <c r="C1464" s="671">
        <v>89301702</v>
      </c>
      <c r="D1464" s="703" t="s">
        <v>4594</v>
      </c>
      <c r="E1464" s="704" t="s">
        <v>2558</v>
      </c>
      <c r="F1464" s="671" t="s">
        <v>2515</v>
      </c>
      <c r="G1464" s="671" t="s">
        <v>3090</v>
      </c>
      <c r="H1464" s="671" t="s">
        <v>550</v>
      </c>
      <c r="I1464" s="671" t="s">
        <v>3373</v>
      </c>
      <c r="J1464" s="671" t="s">
        <v>3126</v>
      </c>
      <c r="K1464" s="671" t="s">
        <v>3374</v>
      </c>
      <c r="L1464" s="705">
        <v>0</v>
      </c>
      <c r="M1464" s="705">
        <v>0</v>
      </c>
      <c r="N1464" s="671">
        <v>3</v>
      </c>
      <c r="O1464" s="706">
        <v>2</v>
      </c>
      <c r="P1464" s="705">
        <v>0</v>
      </c>
      <c r="Q1464" s="682"/>
      <c r="R1464" s="671">
        <v>3</v>
      </c>
      <c r="S1464" s="682">
        <v>1</v>
      </c>
      <c r="T1464" s="706">
        <v>2</v>
      </c>
      <c r="U1464" s="242">
        <v>1</v>
      </c>
    </row>
    <row r="1465" spans="1:21" ht="14.4" customHeight="1" x14ac:dyDescent="0.3">
      <c r="A1465" s="680">
        <v>10</v>
      </c>
      <c r="B1465" s="671" t="s">
        <v>551</v>
      </c>
      <c r="C1465" s="671">
        <v>89301702</v>
      </c>
      <c r="D1465" s="703" t="s">
        <v>4594</v>
      </c>
      <c r="E1465" s="704" t="s">
        <v>2558</v>
      </c>
      <c r="F1465" s="671" t="s">
        <v>2515</v>
      </c>
      <c r="G1465" s="671" t="s">
        <v>2953</v>
      </c>
      <c r="H1465" s="671" t="s">
        <v>550</v>
      </c>
      <c r="I1465" s="671" t="s">
        <v>4346</v>
      </c>
      <c r="J1465" s="671" t="s">
        <v>4347</v>
      </c>
      <c r="K1465" s="671" t="s">
        <v>4348</v>
      </c>
      <c r="L1465" s="705">
        <v>1297.53</v>
      </c>
      <c r="M1465" s="705">
        <v>2595.06</v>
      </c>
      <c r="N1465" s="671">
        <v>2</v>
      </c>
      <c r="O1465" s="706">
        <v>0.5</v>
      </c>
      <c r="P1465" s="705"/>
      <c r="Q1465" s="682">
        <v>0</v>
      </c>
      <c r="R1465" s="671"/>
      <c r="S1465" s="682">
        <v>0</v>
      </c>
      <c r="T1465" s="706"/>
      <c r="U1465" s="242">
        <v>0</v>
      </c>
    </row>
    <row r="1466" spans="1:21" ht="14.4" customHeight="1" x14ac:dyDescent="0.3">
      <c r="A1466" s="680">
        <v>10</v>
      </c>
      <c r="B1466" s="671" t="s">
        <v>551</v>
      </c>
      <c r="C1466" s="671">
        <v>89301702</v>
      </c>
      <c r="D1466" s="703" t="s">
        <v>4594</v>
      </c>
      <c r="E1466" s="704" t="s">
        <v>2558</v>
      </c>
      <c r="F1466" s="671" t="s">
        <v>2515</v>
      </c>
      <c r="G1466" s="671" t="s">
        <v>2953</v>
      </c>
      <c r="H1466" s="671" t="s">
        <v>550</v>
      </c>
      <c r="I1466" s="671" t="s">
        <v>3136</v>
      </c>
      <c r="J1466" s="671" t="s">
        <v>2955</v>
      </c>
      <c r="K1466" s="671" t="s">
        <v>2956</v>
      </c>
      <c r="L1466" s="705">
        <v>810.99</v>
      </c>
      <c r="M1466" s="705">
        <v>8109.9000000000005</v>
      </c>
      <c r="N1466" s="671">
        <v>10</v>
      </c>
      <c r="O1466" s="706">
        <v>3.5</v>
      </c>
      <c r="P1466" s="705">
        <v>4865.9400000000005</v>
      </c>
      <c r="Q1466" s="682">
        <v>0.6</v>
      </c>
      <c r="R1466" s="671">
        <v>6</v>
      </c>
      <c r="S1466" s="682">
        <v>0.6</v>
      </c>
      <c r="T1466" s="706">
        <v>2</v>
      </c>
      <c r="U1466" s="242">
        <v>0.5714285714285714</v>
      </c>
    </row>
    <row r="1467" spans="1:21" ht="14.4" customHeight="1" x14ac:dyDescent="0.3">
      <c r="A1467" s="680">
        <v>10</v>
      </c>
      <c r="B1467" s="671" t="s">
        <v>551</v>
      </c>
      <c r="C1467" s="671">
        <v>89301702</v>
      </c>
      <c r="D1467" s="703" t="s">
        <v>4594</v>
      </c>
      <c r="E1467" s="704" t="s">
        <v>2558</v>
      </c>
      <c r="F1467" s="671" t="s">
        <v>2515</v>
      </c>
      <c r="G1467" s="671" t="s">
        <v>2953</v>
      </c>
      <c r="H1467" s="671" t="s">
        <v>550</v>
      </c>
      <c r="I1467" s="671" t="s">
        <v>4349</v>
      </c>
      <c r="J1467" s="671" t="s">
        <v>4350</v>
      </c>
      <c r="K1467" s="671" t="s">
        <v>4351</v>
      </c>
      <c r="L1467" s="705">
        <v>1639.27</v>
      </c>
      <c r="M1467" s="705">
        <v>1639.27</v>
      </c>
      <c r="N1467" s="671">
        <v>1</v>
      </c>
      <c r="O1467" s="706">
        <v>0.5</v>
      </c>
      <c r="P1467" s="705"/>
      <c r="Q1467" s="682">
        <v>0</v>
      </c>
      <c r="R1467" s="671"/>
      <c r="S1467" s="682">
        <v>0</v>
      </c>
      <c r="T1467" s="706"/>
      <c r="U1467" s="242">
        <v>0</v>
      </c>
    </row>
    <row r="1468" spans="1:21" ht="14.4" customHeight="1" x14ac:dyDescent="0.3">
      <c r="A1468" s="680">
        <v>10</v>
      </c>
      <c r="B1468" s="671" t="s">
        <v>551</v>
      </c>
      <c r="C1468" s="671">
        <v>89301702</v>
      </c>
      <c r="D1468" s="703" t="s">
        <v>4594</v>
      </c>
      <c r="E1468" s="704" t="s">
        <v>2558</v>
      </c>
      <c r="F1468" s="671" t="s">
        <v>2515</v>
      </c>
      <c r="G1468" s="671" t="s">
        <v>2953</v>
      </c>
      <c r="H1468" s="671" t="s">
        <v>550</v>
      </c>
      <c r="I1468" s="671" t="s">
        <v>4352</v>
      </c>
      <c r="J1468" s="671" t="s">
        <v>4353</v>
      </c>
      <c r="K1468" s="671" t="s">
        <v>4354</v>
      </c>
      <c r="L1468" s="705">
        <v>492.56</v>
      </c>
      <c r="M1468" s="705">
        <v>1970.24</v>
      </c>
      <c r="N1468" s="671">
        <v>4</v>
      </c>
      <c r="O1468" s="706">
        <v>1.5</v>
      </c>
      <c r="P1468" s="705"/>
      <c r="Q1468" s="682">
        <v>0</v>
      </c>
      <c r="R1468" s="671"/>
      <c r="S1468" s="682">
        <v>0</v>
      </c>
      <c r="T1468" s="706"/>
      <c r="U1468" s="242">
        <v>0</v>
      </c>
    </row>
    <row r="1469" spans="1:21" ht="14.4" customHeight="1" x14ac:dyDescent="0.3">
      <c r="A1469" s="680">
        <v>10</v>
      </c>
      <c r="B1469" s="671" t="s">
        <v>551</v>
      </c>
      <c r="C1469" s="671">
        <v>89301702</v>
      </c>
      <c r="D1469" s="703" t="s">
        <v>4594</v>
      </c>
      <c r="E1469" s="704" t="s">
        <v>2558</v>
      </c>
      <c r="F1469" s="671" t="s">
        <v>2515</v>
      </c>
      <c r="G1469" s="671" t="s">
        <v>2953</v>
      </c>
      <c r="H1469" s="671" t="s">
        <v>550</v>
      </c>
      <c r="I1469" s="671" t="s">
        <v>2954</v>
      </c>
      <c r="J1469" s="671" t="s">
        <v>2955</v>
      </c>
      <c r="K1469" s="671" t="s">
        <v>2956</v>
      </c>
      <c r="L1469" s="705">
        <v>810.99</v>
      </c>
      <c r="M1469" s="705">
        <v>4054.95</v>
      </c>
      <c r="N1469" s="671">
        <v>5</v>
      </c>
      <c r="O1469" s="706">
        <v>2.5</v>
      </c>
      <c r="P1469" s="705">
        <v>810.99</v>
      </c>
      <c r="Q1469" s="682">
        <v>0.2</v>
      </c>
      <c r="R1469" s="671">
        <v>1</v>
      </c>
      <c r="S1469" s="682">
        <v>0.2</v>
      </c>
      <c r="T1469" s="706">
        <v>1</v>
      </c>
      <c r="U1469" s="242">
        <v>0.4</v>
      </c>
    </row>
    <row r="1470" spans="1:21" ht="14.4" customHeight="1" x14ac:dyDescent="0.3">
      <c r="A1470" s="680">
        <v>10</v>
      </c>
      <c r="B1470" s="671" t="s">
        <v>551</v>
      </c>
      <c r="C1470" s="671">
        <v>89301702</v>
      </c>
      <c r="D1470" s="703" t="s">
        <v>4594</v>
      </c>
      <c r="E1470" s="704" t="s">
        <v>2558</v>
      </c>
      <c r="F1470" s="671" t="s">
        <v>2515</v>
      </c>
      <c r="G1470" s="671" t="s">
        <v>2953</v>
      </c>
      <c r="H1470" s="671" t="s">
        <v>550</v>
      </c>
      <c r="I1470" s="671" t="s">
        <v>2957</v>
      </c>
      <c r="J1470" s="671" t="s">
        <v>2958</v>
      </c>
      <c r="K1470" s="671" t="s">
        <v>2959</v>
      </c>
      <c r="L1470" s="705">
        <v>540.22</v>
      </c>
      <c r="M1470" s="705">
        <v>11884.840000000002</v>
      </c>
      <c r="N1470" s="671">
        <v>22</v>
      </c>
      <c r="O1470" s="706">
        <v>9</v>
      </c>
      <c r="P1470" s="705">
        <v>2701.1000000000004</v>
      </c>
      <c r="Q1470" s="682">
        <v>0.22727272727272727</v>
      </c>
      <c r="R1470" s="671">
        <v>5</v>
      </c>
      <c r="S1470" s="682">
        <v>0.22727272727272727</v>
      </c>
      <c r="T1470" s="706">
        <v>2</v>
      </c>
      <c r="U1470" s="242">
        <v>0.22222222222222221</v>
      </c>
    </row>
    <row r="1471" spans="1:21" ht="14.4" customHeight="1" x14ac:dyDescent="0.3">
      <c r="A1471" s="680">
        <v>10</v>
      </c>
      <c r="B1471" s="671" t="s">
        <v>551</v>
      </c>
      <c r="C1471" s="671">
        <v>89301702</v>
      </c>
      <c r="D1471" s="703" t="s">
        <v>4594</v>
      </c>
      <c r="E1471" s="704" t="s">
        <v>2558</v>
      </c>
      <c r="F1471" s="671" t="s">
        <v>2515</v>
      </c>
      <c r="G1471" s="671" t="s">
        <v>2953</v>
      </c>
      <c r="H1471" s="671" t="s">
        <v>550</v>
      </c>
      <c r="I1471" s="671" t="s">
        <v>4355</v>
      </c>
      <c r="J1471" s="671" t="s">
        <v>2955</v>
      </c>
      <c r="K1471" s="671" t="s">
        <v>4356</v>
      </c>
      <c r="L1471" s="705">
        <v>0</v>
      </c>
      <c r="M1471" s="705">
        <v>0</v>
      </c>
      <c r="N1471" s="671">
        <v>2</v>
      </c>
      <c r="O1471" s="706">
        <v>1</v>
      </c>
      <c r="P1471" s="705"/>
      <c r="Q1471" s="682"/>
      <c r="R1471" s="671"/>
      <c r="S1471" s="682">
        <v>0</v>
      </c>
      <c r="T1471" s="706"/>
      <c r="U1471" s="242">
        <v>0</v>
      </c>
    </row>
    <row r="1472" spans="1:21" ht="14.4" customHeight="1" x14ac:dyDescent="0.3">
      <c r="A1472" s="680">
        <v>10</v>
      </c>
      <c r="B1472" s="671" t="s">
        <v>551</v>
      </c>
      <c r="C1472" s="671">
        <v>89301702</v>
      </c>
      <c r="D1472" s="703" t="s">
        <v>4594</v>
      </c>
      <c r="E1472" s="704" t="s">
        <v>2558</v>
      </c>
      <c r="F1472" s="671" t="s">
        <v>2515</v>
      </c>
      <c r="G1472" s="671" t="s">
        <v>2953</v>
      </c>
      <c r="H1472" s="671" t="s">
        <v>550</v>
      </c>
      <c r="I1472" s="671" t="s">
        <v>2960</v>
      </c>
      <c r="J1472" s="671" t="s">
        <v>2955</v>
      </c>
      <c r="K1472" s="671" t="s">
        <v>2956</v>
      </c>
      <c r="L1472" s="705">
        <v>810.99</v>
      </c>
      <c r="M1472" s="705">
        <v>15408.81</v>
      </c>
      <c r="N1472" s="671">
        <v>19</v>
      </c>
      <c r="O1472" s="706">
        <v>8</v>
      </c>
      <c r="P1472" s="705">
        <v>8109.9</v>
      </c>
      <c r="Q1472" s="682">
        <v>0.52631578947368418</v>
      </c>
      <c r="R1472" s="671">
        <v>10</v>
      </c>
      <c r="S1472" s="682">
        <v>0.52631578947368418</v>
      </c>
      <c r="T1472" s="706">
        <v>4</v>
      </c>
      <c r="U1472" s="242">
        <v>0.5</v>
      </c>
    </row>
    <row r="1473" spans="1:21" ht="14.4" customHeight="1" x14ac:dyDescent="0.3">
      <c r="A1473" s="680">
        <v>10</v>
      </c>
      <c r="B1473" s="671" t="s">
        <v>551</v>
      </c>
      <c r="C1473" s="671">
        <v>89301702</v>
      </c>
      <c r="D1473" s="703" t="s">
        <v>4594</v>
      </c>
      <c r="E1473" s="704" t="s">
        <v>2558</v>
      </c>
      <c r="F1473" s="671" t="s">
        <v>2515</v>
      </c>
      <c r="G1473" s="671" t="s">
        <v>2953</v>
      </c>
      <c r="H1473" s="671" t="s">
        <v>550</v>
      </c>
      <c r="I1473" s="671" t="s">
        <v>4357</v>
      </c>
      <c r="J1473" s="671" t="s">
        <v>2958</v>
      </c>
      <c r="K1473" s="671" t="s">
        <v>4358</v>
      </c>
      <c r="L1473" s="705">
        <v>0</v>
      </c>
      <c r="M1473" s="705">
        <v>0</v>
      </c>
      <c r="N1473" s="671">
        <v>2</v>
      </c>
      <c r="O1473" s="706">
        <v>1</v>
      </c>
      <c r="P1473" s="705"/>
      <c r="Q1473" s="682"/>
      <c r="R1473" s="671"/>
      <c r="S1473" s="682">
        <v>0</v>
      </c>
      <c r="T1473" s="706"/>
      <c r="U1473" s="242">
        <v>0</v>
      </c>
    </row>
    <row r="1474" spans="1:21" ht="14.4" customHeight="1" x14ac:dyDescent="0.3">
      <c r="A1474" s="680">
        <v>10</v>
      </c>
      <c r="B1474" s="671" t="s">
        <v>551</v>
      </c>
      <c r="C1474" s="671">
        <v>89301702</v>
      </c>
      <c r="D1474" s="703" t="s">
        <v>4594</v>
      </c>
      <c r="E1474" s="704" t="s">
        <v>2558</v>
      </c>
      <c r="F1474" s="671" t="s">
        <v>2515</v>
      </c>
      <c r="G1474" s="671" t="s">
        <v>2953</v>
      </c>
      <c r="H1474" s="671" t="s">
        <v>550</v>
      </c>
      <c r="I1474" s="671" t="s">
        <v>4359</v>
      </c>
      <c r="J1474" s="671" t="s">
        <v>2955</v>
      </c>
      <c r="K1474" s="671" t="s">
        <v>4360</v>
      </c>
      <c r="L1474" s="705">
        <v>0</v>
      </c>
      <c r="M1474" s="705">
        <v>0</v>
      </c>
      <c r="N1474" s="671">
        <v>1</v>
      </c>
      <c r="O1474" s="706">
        <v>1</v>
      </c>
      <c r="P1474" s="705"/>
      <c r="Q1474" s="682"/>
      <c r="R1474" s="671"/>
      <c r="S1474" s="682">
        <v>0</v>
      </c>
      <c r="T1474" s="706"/>
      <c r="U1474" s="242">
        <v>0</v>
      </c>
    </row>
    <row r="1475" spans="1:21" ht="14.4" customHeight="1" x14ac:dyDescent="0.3">
      <c r="A1475" s="680">
        <v>10</v>
      </c>
      <c r="B1475" s="671" t="s">
        <v>551</v>
      </c>
      <c r="C1475" s="671">
        <v>89301702</v>
      </c>
      <c r="D1475" s="703" t="s">
        <v>4594</v>
      </c>
      <c r="E1475" s="704" t="s">
        <v>2558</v>
      </c>
      <c r="F1475" s="671" t="s">
        <v>2515</v>
      </c>
      <c r="G1475" s="671" t="s">
        <v>3005</v>
      </c>
      <c r="H1475" s="671" t="s">
        <v>550</v>
      </c>
      <c r="I1475" s="671" t="s">
        <v>1475</v>
      </c>
      <c r="J1475" s="671" t="s">
        <v>1476</v>
      </c>
      <c r="K1475" s="671" t="s">
        <v>3006</v>
      </c>
      <c r="L1475" s="705">
        <v>31.54</v>
      </c>
      <c r="M1475" s="705">
        <v>126.16</v>
      </c>
      <c r="N1475" s="671">
        <v>4</v>
      </c>
      <c r="O1475" s="706">
        <v>2</v>
      </c>
      <c r="P1475" s="705"/>
      <c r="Q1475" s="682">
        <v>0</v>
      </c>
      <c r="R1475" s="671"/>
      <c r="S1475" s="682">
        <v>0</v>
      </c>
      <c r="T1475" s="706"/>
      <c r="U1475" s="242">
        <v>0</v>
      </c>
    </row>
    <row r="1476" spans="1:21" ht="14.4" customHeight="1" x14ac:dyDescent="0.3">
      <c r="A1476" s="680">
        <v>10</v>
      </c>
      <c r="B1476" s="671" t="s">
        <v>551</v>
      </c>
      <c r="C1476" s="671">
        <v>89301702</v>
      </c>
      <c r="D1476" s="703" t="s">
        <v>4594</v>
      </c>
      <c r="E1476" s="704" t="s">
        <v>2558</v>
      </c>
      <c r="F1476" s="671" t="s">
        <v>2515</v>
      </c>
      <c r="G1476" s="671" t="s">
        <v>2626</v>
      </c>
      <c r="H1476" s="671" t="s">
        <v>550</v>
      </c>
      <c r="I1476" s="671" t="s">
        <v>2744</v>
      </c>
      <c r="J1476" s="671" t="s">
        <v>2745</v>
      </c>
      <c r="K1476" s="671" t="s">
        <v>2629</v>
      </c>
      <c r="L1476" s="705">
        <v>250.87</v>
      </c>
      <c r="M1476" s="705">
        <v>2508.6999999999998</v>
      </c>
      <c r="N1476" s="671">
        <v>10</v>
      </c>
      <c r="O1476" s="706">
        <v>0.5</v>
      </c>
      <c r="P1476" s="705">
        <v>2508.6999999999998</v>
      </c>
      <c r="Q1476" s="682">
        <v>1</v>
      </c>
      <c r="R1476" s="671">
        <v>10</v>
      </c>
      <c r="S1476" s="682">
        <v>1</v>
      </c>
      <c r="T1476" s="706">
        <v>0.5</v>
      </c>
      <c r="U1476" s="242">
        <v>1</v>
      </c>
    </row>
    <row r="1477" spans="1:21" ht="14.4" customHeight="1" x14ac:dyDescent="0.3">
      <c r="A1477" s="680">
        <v>10</v>
      </c>
      <c r="B1477" s="671" t="s">
        <v>551</v>
      </c>
      <c r="C1477" s="671">
        <v>89301702</v>
      </c>
      <c r="D1477" s="703" t="s">
        <v>4594</v>
      </c>
      <c r="E1477" s="704" t="s">
        <v>2558</v>
      </c>
      <c r="F1477" s="671" t="s">
        <v>2515</v>
      </c>
      <c r="G1477" s="671" t="s">
        <v>2746</v>
      </c>
      <c r="H1477" s="671" t="s">
        <v>550</v>
      </c>
      <c r="I1477" s="671" t="s">
        <v>4361</v>
      </c>
      <c r="J1477" s="671" t="s">
        <v>979</v>
      </c>
      <c r="K1477" s="671" t="s">
        <v>4362</v>
      </c>
      <c r="L1477" s="705">
        <v>0</v>
      </c>
      <c r="M1477" s="705">
        <v>0</v>
      </c>
      <c r="N1477" s="671">
        <v>1</v>
      </c>
      <c r="O1477" s="706">
        <v>1</v>
      </c>
      <c r="P1477" s="705"/>
      <c r="Q1477" s="682"/>
      <c r="R1477" s="671"/>
      <c r="S1477" s="682">
        <v>0</v>
      </c>
      <c r="T1477" s="706"/>
      <c r="U1477" s="242">
        <v>0</v>
      </c>
    </row>
    <row r="1478" spans="1:21" ht="14.4" customHeight="1" x14ac:dyDescent="0.3">
      <c r="A1478" s="680">
        <v>10</v>
      </c>
      <c r="B1478" s="671" t="s">
        <v>551</v>
      </c>
      <c r="C1478" s="671">
        <v>89301702</v>
      </c>
      <c r="D1478" s="703" t="s">
        <v>4594</v>
      </c>
      <c r="E1478" s="704" t="s">
        <v>2558</v>
      </c>
      <c r="F1478" s="671" t="s">
        <v>2515</v>
      </c>
      <c r="G1478" s="671" t="s">
        <v>2746</v>
      </c>
      <c r="H1478" s="671" t="s">
        <v>550</v>
      </c>
      <c r="I1478" s="671" t="s">
        <v>2965</v>
      </c>
      <c r="J1478" s="671" t="s">
        <v>979</v>
      </c>
      <c r="K1478" s="671" t="s">
        <v>2966</v>
      </c>
      <c r="L1478" s="705">
        <v>0</v>
      </c>
      <c r="M1478" s="705">
        <v>0</v>
      </c>
      <c r="N1478" s="671">
        <v>6</v>
      </c>
      <c r="O1478" s="706">
        <v>3.5</v>
      </c>
      <c r="P1478" s="705">
        <v>0</v>
      </c>
      <c r="Q1478" s="682"/>
      <c r="R1478" s="671">
        <v>2</v>
      </c>
      <c r="S1478" s="682">
        <v>0.33333333333333331</v>
      </c>
      <c r="T1478" s="706">
        <v>1</v>
      </c>
      <c r="U1478" s="242">
        <v>0.2857142857142857</v>
      </c>
    </row>
    <row r="1479" spans="1:21" ht="14.4" customHeight="1" x14ac:dyDescent="0.3">
      <c r="A1479" s="680">
        <v>10</v>
      </c>
      <c r="B1479" s="671" t="s">
        <v>551</v>
      </c>
      <c r="C1479" s="671">
        <v>89301702</v>
      </c>
      <c r="D1479" s="703" t="s">
        <v>4594</v>
      </c>
      <c r="E1479" s="704" t="s">
        <v>2558</v>
      </c>
      <c r="F1479" s="671" t="s">
        <v>2515</v>
      </c>
      <c r="G1479" s="671" t="s">
        <v>2746</v>
      </c>
      <c r="H1479" s="671" t="s">
        <v>550</v>
      </c>
      <c r="I1479" s="671" t="s">
        <v>978</v>
      </c>
      <c r="J1479" s="671" t="s">
        <v>979</v>
      </c>
      <c r="K1479" s="671" t="s">
        <v>3312</v>
      </c>
      <c r="L1479" s="705">
        <v>97.97</v>
      </c>
      <c r="M1479" s="705">
        <v>293.90999999999997</v>
      </c>
      <c r="N1479" s="671">
        <v>3</v>
      </c>
      <c r="O1479" s="706">
        <v>2</v>
      </c>
      <c r="P1479" s="705">
        <v>97.97</v>
      </c>
      <c r="Q1479" s="682">
        <v>0.33333333333333337</v>
      </c>
      <c r="R1479" s="671">
        <v>1</v>
      </c>
      <c r="S1479" s="682">
        <v>0.33333333333333331</v>
      </c>
      <c r="T1479" s="706">
        <v>0.5</v>
      </c>
      <c r="U1479" s="242">
        <v>0.25</v>
      </c>
    </row>
    <row r="1480" spans="1:21" ht="14.4" customHeight="1" x14ac:dyDescent="0.3">
      <c r="A1480" s="680">
        <v>10</v>
      </c>
      <c r="B1480" s="671" t="s">
        <v>551</v>
      </c>
      <c r="C1480" s="671">
        <v>89301702</v>
      </c>
      <c r="D1480" s="703" t="s">
        <v>4594</v>
      </c>
      <c r="E1480" s="704" t="s">
        <v>2558</v>
      </c>
      <c r="F1480" s="671" t="s">
        <v>2515</v>
      </c>
      <c r="G1480" s="671" t="s">
        <v>2746</v>
      </c>
      <c r="H1480" s="671" t="s">
        <v>550</v>
      </c>
      <c r="I1480" s="671" t="s">
        <v>1234</v>
      </c>
      <c r="J1480" s="671" t="s">
        <v>979</v>
      </c>
      <c r="K1480" s="671" t="s">
        <v>2967</v>
      </c>
      <c r="L1480" s="705">
        <v>314.89999999999998</v>
      </c>
      <c r="M1480" s="705">
        <v>2519.1999999999998</v>
      </c>
      <c r="N1480" s="671">
        <v>8</v>
      </c>
      <c r="O1480" s="706">
        <v>5.5</v>
      </c>
      <c r="P1480" s="705">
        <v>629.79999999999995</v>
      </c>
      <c r="Q1480" s="682">
        <v>0.25</v>
      </c>
      <c r="R1480" s="671">
        <v>2</v>
      </c>
      <c r="S1480" s="682">
        <v>0.25</v>
      </c>
      <c r="T1480" s="706">
        <v>1</v>
      </c>
      <c r="U1480" s="242">
        <v>0.18181818181818182</v>
      </c>
    </row>
    <row r="1481" spans="1:21" ht="14.4" customHeight="1" x14ac:dyDescent="0.3">
      <c r="A1481" s="680">
        <v>10</v>
      </c>
      <c r="B1481" s="671" t="s">
        <v>551</v>
      </c>
      <c r="C1481" s="671">
        <v>89301702</v>
      </c>
      <c r="D1481" s="703" t="s">
        <v>4594</v>
      </c>
      <c r="E1481" s="704" t="s">
        <v>2558</v>
      </c>
      <c r="F1481" s="671" t="s">
        <v>2515</v>
      </c>
      <c r="G1481" s="671" t="s">
        <v>2746</v>
      </c>
      <c r="H1481" s="671" t="s">
        <v>550</v>
      </c>
      <c r="I1481" s="671" t="s">
        <v>4363</v>
      </c>
      <c r="J1481" s="671" t="s">
        <v>4364</v>
      </c>
      <c r="K1481" s="671" t="s">
        <v>4365</v>
      </c>
      <c r="L1481" s="705">
        <v>0</v>
      </c>
      <c r="M1481" s="705">
        <v>0</v>
      </c>
      <c r="N1481" s="671">
        <v>1</v>
      </c>
      <c r="O1481" s="706">
        <v>1</v>
      </c>
      <c r="P1481" s="705">
        <v>0</v>
      </c>
      <c r="Q1481" s="682"/>
      <c r="R1481" s="671">
        <v>1</v>
      </c>
      <c r="S1481" s="682">
        <v>1</v>
      </c>
      <c r="T1481" s="706">
        <v>1</v>
      </c>
      <c r="U1481" s="242">
        <v>1</v>
      </c>
    </row>
    <row r="1482" spans="1:21" ht="14.4" customHeight="1" x14ac:dyDescent="0.3">
      <c r="A1482" s="680">
        <v>10</v>
      </c>
      <c r="B1482" s="671" t="s">
        <v>551</v>
      </c>
      <c r="C1482" s="671">
        <v>89301702</v>
      </c>
      <c r="D1482" s="703" t="s">
        <v>4594</v>
      </c>
      <c r="E1482" s="704" t="s">
        <v>2558</v>
      </c>
      <c r="F1482" s="671" t="s">
        <v>2515</v>
      </c>
      <c r="G1482" s="671" t="s">
        <v>4366</v>
      </c>
      <c r="H1482" s="671" t="s">
        <v>550</v>
      </c>
      <c r="I1482" s="671" t="s">
        <v>4367</v>
      </c>
      <c r="J1482" s="671" t="s">
        <v>4368</v>
      </c>
      <c r="K1482" s="671" t="s">
        <v>4369</v>
      </c>
      <c r="L1482" s="705">
        <v>0</v>
      </c>
      <c r="M1482" s="705">
        <v>0</v>
      </c>
      <c r="N1482" s="671">
        <v>4</v>
      </c>
      <c r="O1482" s="706">
        <v>0.5</v>
      </c>
      <c r="P1482" s="705"/>
      <c r="Q1482" s="682"/>
      <c r="R1482" s="671"/>
      <c r="S1482" s="682">
        <v>0</v>
      </c>
      <c r="T1482" s="706"/>
      <c r="U1482" s="242">
        <v>0</v>
      </c>
    </row>
    <row r="1483" spans="1:21" ht="14.4" customHeight="1" x14ac:dyDescent="0.3">
      <c r="A1483" s="680">
        <v>10</v>
      </c>
      <c r="B1483" s="671" t="s">
        <v>551</v>
      </c>
      <c r="C1483" s="671">
        <v>89301702</v>
      </c>
      <c r="D1483" s="703" t="s">
        <v>4594</v>
      </c>
      <c r="E1483" s="704" t="s">
        <v>2558</v>
      </c>
      <c r="F1483" s="671" t="s">
        <v>2515</v>
      </c>
      <c r="G1483" s="671" t="s">
        <v>2968</v>
      </c>
      <c r="H1483" s="671" t="s">
        <v>550</v>
      </c>
      <c r="I1483" s="671" t="s">
        <v>4370</v>
      </c>
      <c r="J1483" s="671" t="s">
        <v>4371</v>
      </c>
      <c r="K1483" s="671" t="s">
        <v>4372</v>
      </c>
      <c r="L1483" s="705">
        <v>842.5</v>
      </c>
      <c r="M1483" s="705">
        <v>1685</v>
      </c>
      <c r="N1483" s="671">
        <v>2</v>
      </c>
      <c r="O1483" s="706"/>
      <c r="P1483" s="705">
        <v>1685</v>
      </c>
      <c r="Q1483" s="682">
        <v>1</v>
      </c>
      <c r="R1483" s="671">
        <v>2</v>
      </c>
      <c r="S1483" s="682">
        <v>1</v>
      </c>
      <c r="T1483" s="706"/>
      <c r="U1483" s="242"/>
    </row>
    <row r="1484" spans="1:21" ht="14.4" customHeight="1" x14ac:dyDescent="0.3">
      <c r="A1484" s="680">
        <v>10</v>
      </c>
      <c r="B1484" s="671" t="s">
        <v>551</v>
      </c>
      <c r="C1484" s="671">
        <v>89301702</v>
      </c>
      <c r="D1484" s="703" t="s">
        <v>4594</v>
      </c>
      <c r="E1484" s="704" t="s">
        <v>2558</v>
      </c>
      <c r="F1484" s="671" t="s">
        <v>2515</v>
      </c>
      <c r="G1484" s="671" t="s">
        <v>2968</v>
      </c>
      <c r="H1484" s="671" t="s">
        <v>550</v>
      </c>
      <c r="I1484" s="671" t="s">
        <v>4373</v>
      </c>
      <c r="J1484" s="671" t="s">
        <v>4371</v>
      </c>
      <c r="K1484" s="671" t="s">
        <v>4374</v>
      </c>
      <c r="L1484" s="705">
        <v>631.87</v>
      </c>
      <c r="M1484" s="705">
        <v>2527.48</v>
      </c>
      <c r="N1484" s="671">
        <v>4</v>
      </c>
      <c r="O1484" s="706">
        <v>1</v>
      </c>
      <c r="P1484" s="705"/>
      <c r="Q1484" s="682">
        <v>0</v>
      </c>
      <c r="R1484" s="671"/>
      <c r="S1484" s="682">
        <v>0</v>
      </c>
      <c r="T1484" s="706"/>
      <c r="U1484" s="242">
        <v>0</v>
      </c>
    </row>
    <row r="1485" spans="1:21" ht="14.4" customHeight="1" x14ac:dyDescent="0.3">
      <c r="A1485" s="680">
        <v>10</v>
      </c>
      <c r="B1485" s="671" t="s">
        <v>551</v>
      </c>
      <c r="C1485" s="671">
        <v>89301702</v>
      </c>
      <c r="D1485" s="703" t="s">
        <v>4594</v>
      </c>
      <c r="E1485" s="704" t="s">
        <v>2558</v>
      </c>
      <c r="F1485" s="671" t="s">
        <v>2515</v>
      </c>
      <c r="G1485" s="671" t="s">
        <v>2968</v>
      </c>
      <c r="H1485" s="671" t="s">
        <v>817</v>
      </c>
      <c r="I1485" s="671" t="s">
        <v>1164</v>
      </c>
      <c r="J1485" s="671" t="s">
        <v>1165</v>
      </c>
      <c r="K1485" s="671" t="s">
        <v>2449</v>
      </c>
      <c r="L1485" s="705">
        <v>107.54</v>
      </c>
      <c r="M1485" s="705">
        <v>22583.4</v>
      </c>
      <c r="N1485" s="671">
        <v>210</v>
      </c>
      <c r="O1485" s="706">
        <v>2.5</v>
      </c>
      <c r="P1485" s="705">
        <v>19357.2</v>
      </c>
      <c r="Q1485" s="682">
        <v>0.8571428571428571</v>
      </c>
      <c r="R1485" s="671">
        <v>180</v>
      </c>
      <c r="S1485" s="682">
        <v>0.8571428571428571</v>
      </c>
      <c r="T1485" s="706">
        <v>2</v>
      </c>
      <c r="U1485" s="242">
        <v>0.8</v>
      </c>
    </row>
    <row r="1486" spans="1:21" ht="14.4" customHeight="1" x14ac:dyDescent="0.3">
      <c r="A1486" s="680">
        <v>10</v>
      </c>
      <c r="B1486" s="671" t="s">
        <v>551</v>
      </c>
      <c r="C1486" s="671">
        <v>89301702</v>
      </c>
      <c r="D1486" s="703" t="s">
        <v>4594</v>
      </c>
      <c r="E1486" s="704" t="s">
        <v>2558</v>
      </c>
      <c r="F1486" s="671" t="s">
        <v>2515</v>
      </c>
      <c r="G1486" s="671" t="s">
        <v>2968</v>
      </c>
      <c r="H1486" s="671" t="s">
        <v>817</v>
      </c>
      <c r="I1486" s="671" t="s">
        <v>4375</v>
      </c>
      <c r="J1486" s="671" t="s">
        <v>4376</v>
      </c>
      <c r="K1486" s="671" t="s">
        <v>4377</v>
      </c>
      <c r="L1486" s="705">
        <v>863.63</v>
      </c>
      <c r="M1486" s="705">
        <v>863.63</v>
      </c>
      <c r="N1486" s="671">
        <v>1</v>
      </c>
      <c r="O1486" s="706">
        <v>0.5</v>
      </c>
      <c r="P1486" s="705">
        <v>863.63</v>
      </c>
      <c r="Q1486" s="682">
        <v>1</v>
      </c>
      <c r="R1486" s="671">
        <v>1</v>
      </c>
      <c r="S1486" s="682">
        <v>1</v>
      </c>
      <c r="T1486" s="706">
        <v>0.5</v>
      </c>
      <c r="U1486" s="242">
        <v>1</v>
      </c>
    </row>
    <row r="1487" spans="1:21" ht="14.4" customHeight="1" x14ac:dyDescent="0.3">
      <c r="A1487" s="680">
        <v>10</v>
      </c>
      <c r="B1487" s="671" t="s">
        <v>551</v>
      </c>
      <c r="C1487" s="671">
        <v>89301702</v>
      </c>
      <c r="D1487" s="703" t="s">
        <v>4594</v>
      </c>
      <c r="E1487" s="704" t="s">
        <v>2558</v>
      </c>
      <c r="F1487" s="671" t="s">
        <v>2515</v>
      </c>
      <c r="G1487" s="671" t="s">
        <v>2968</v>
      </c>
      <c r="H1487" s="671" t="s">
        <v>817</v>
      </c>
      <c r="I1487" s="671" t="s">
        <v>875</v>
      </c>
      <c r="J1487" s="671" t="s">
        <v>876</v>
      </c>
      <c r="K1487" s="671" t="s">
        <v>869</v>
      </c>
      <c r="L1487" s="705">
        <v>1431.26</v>
      </c>
      <c r="M1487" s="705">
        <v>31487.72</v>
      </c>
      <c r="N1487" s="671">
        <v>22</v>
      </c>
      <c r="O1487" s="706">
        <v>2.5</v>
      </c>
      <c r="P1487" s="705">
        <v>31487.72</v>
      </c>
      <c r="Q1487" s="682">
        <v>1</v>
      </c>
      <c r="R1487" s="671">
        <v>22</v>
      </c>
      <c r="S1487" s="682">
        <v>1</v>
      </c>
      <c r="T1487" s="706">
        <v>2.5</v>
      </c>
      <c r="U1487" s="242">
        <v>1</v>
      </c>
    </row>
    <row r="1488" spans="1:21" ht="14.4" customHeight="1" x14ac:dyDescent="0.3">
      <c r="A1488" s="680">
        <v>10</v>
      </c>
      <c r="B1488" s="671" t="s">
        <v>551</v>
      </c>
      <c r="C1488" s="671">
        <v>89301702</v>
      </c>
      <c r="D1488" s="703" t="s">
        <v>4594</v>
      </c>
      <c r="E1488" s="704" t="s">
        <v>2558</v>
      </c>
      <c r="F1488" s="671" t="s">
        <v>2515</v>
      </c>
      <c r="G1488" s="671" t="s">
        <v>2968</v>
      </c>
      <c r="H1488" s="671" t="s">
        <v>817</v>
      </c>
      <c r="I1488" s="671" t="s">
        <v>1160</v>
      </c>
      <c r="J1488" s="671" t="s">
        <v>2450</v>
      </c>
      <c r="K1488" s="671" t="s">
        <v>1162</v>
      </c>
      <c r="L1488" s="705">
        <v>31.59</v>
      </c>
      <c r="M1488" s="705">
        <v>1895.3999999999999</v>
      </c>
      <c r="N1488" s="671">
        <v>60</v>
      </c>
      <c r="O1488" s="706">
        <v>1.5</v>
      </c>
      <c r="P1488" s="705"/>
      <c r="Q1488" s="682">
        <v>0</v>
      </c>
      <c r="R1488" s="671"/>
      <c r="S1488" s="682">
        <v>0</v>
      </c>
      <c r="T1488" s="706"/>
      <c r="U1488" s="242">
        <v>0</v>
      </c>
    </row>
    <row r="1489" spans="1:21" ht="14.4" customHeight="1" x14ac:dyDescent="0.3">
      <c r="A1489" s="680">
        <v>10</v>
      </c>
      <c r="B1489" s="671" t="s">
        <v>551</v>
      </c>
      <c r="C1489" s="671">
        <v>89301702</v>
      </c>
      <c r="D1489" s="703" t="s">
        <v>4594</v>
      </c>
      <c r="E1489" s="704" t="s">
        <v>2558</v>
      </c>
      <c r="F1489" s="671" t="s">
        <v>2515</v>
      </c>
      <c r="G1489" s="671" t="s">
        <v>2968</v>
      </c>
      <c r="H1489" s="671" t="s">
        <v>817</v>
      </c>
      <c r="I1489" s="671" t="s">
        <v>1160</v>
      </c>
      <c r="J1489" s="671" t="s">
        <v>2450</v>
      </c>
      <c r="K1489" s="671" t="s">
        <v>1162</v>
      </c>
      <c r="L1489" s="705">
        <v>32.6</v>
      </c>
      <c r="M1489" s="705">
        <v>326</v>
      </c>
      <c r="N1489" s="671">
        <v>10</v>
      </c>
      <c r="O1489" s="706">
        <v>0.5</v>
      </c>
      <c r="P1489" s="705"/>
      <c r="Q1489" s="682">
        <v>0</v>
      </c>
      <c r="R1489" s="671"/>
      <c r="S1489" s="682">
        <v>0</v>
      </c>
      <c r="T1489" s="706"/>
      <c r="U1489" s="242">
        <v>0</v>
      </c>
    </row>
    <row r="1490" spans="1:21" ht="14.4" customHeight="1" x14ac:dyDescent="0.3">
      <c r="A1490" s="680">
        <v>10</v>
      </c>
      <c r="B1490" s="671" t="s">
        <v>551</v>
      </c>
      <c r="C1490" s="671">
        <v>89301702</v>
      </c>
      <c r="D1490" s="703" t="s">
        <v>4594</v>
      </c>
      <c r="E1490" s="704" t="s">
        <v>2558</v>
      </c>
      <c r="F1490" s="671" t="s">
        <v>2515</v>
      </c>
      <c r="G1490" s="671" t="s">
        <v>2968</v>
      </c>
      <c r="H1490" s="671" t="s">
        <v>817</v>
      </c>
      <c r="I1490" s="671" t="s">
        <v>4378</v>
      </c>
      <c r="J1490" s="671" t="s">
        <v>4379</v>
      </c>
      <c r="K1490" s="671" t="s">
        <v>1162</v>
      </c>
      <c r="L1490" s="705">
        <v>31.59</v>
      </c>
      <c r="M1490" s="705">
        <v>631.79999999999995</v>
      </c>
      <c r="N1490" s="671">
        <v>20</v>
      </c>
      <c r="O1490" s="706">
        <v>0.5</v>
      </c>
      <c r="P1490" s="705"/>
      <c r="Q1490" s="682">
        <v>0</v>
      </c>
      <c r="R1490" s="671"/>
      <c r="S1490" s="682">
        <v>0</v>
      </c>
      <c r="T1490" s="706"/>
      <c r="U1490" s="242">
        <v>0</v>
      </c>
    </row>
    <row r="1491" spans="1:21" ht="14.4" customHeight="1" x14ac:dyDescent="0.3">
      <c r="A1491" s="680">
        <v>10</v>
      </c>
      <c r="B1491" s="671" t="s">
        <v>551</v>
      </c>
      <c r="C1491" s="671">
        <v>89301702</v>
      </c>
      <c r="D1491" s="703" t="s">
        <v>4594</v>
      </c>
      <c r="E1491" s="704" t="s">
        <v>2558</v>
      </c>
      <c r="F1491" s="671" t="s">
        <v>2515</v>
      </c>
      <c r="G1491" s="671" t="s">
        <v>2968</v>
      </c>
      <c r="H1491" s="671" t="s">
        <v>817</v>
      </c>
      <c r="I1491" s="671" t="s">
        <v>4166</v>
      </c>
      <c r="J1491" s="671" t="s">
        <v>4167</v>
      </c>
      <c r="K1491" s="671" t="s">
        <v>1162</v>
      </c>
      <c r="L1491" s="705">
        <v>31.59</v>
      </c>
      <c r="M1491" s="705">
        <v>1895.4</v>
      </c>
      <c r="N1491" s="671">
        <v>60</v>
      </c>
      <c r="O1491" s="706">
        <v>1</v>
      </c>
      <c r="P1491" s="705"/>
      <c r="Q1491" s="682">
        <v>0</v>
      </c>
      <c r="R1491" s="671"/>
      <c r="S1491" s="682">
        <v>0</v>
      </c>
      <c r="T1491" s="706"/>
      <c r="U1491" s="242">
        <v>0</v>
      </c>
    </row>
    <row r="1492" spans="1:21" ht="14.4" customHeight="1" x14ac:dyDescent="0.3">
      <c r="A1492" s="680">
        <v>10</v>
      </c>
      <c r="B1492" s="671" t="s">
        <v>551</v>
      </c>
      <c r="C1492" s="671">
        <v>89301702</v>
      </c>
      <c r="D1492" s="703" t="s">
        <v>4594</v>
      </c>
      <c r="E1492" s="704" t="s">
        <v>2558</v>
      </c>
      <c r="F1492" s="671" t="s">
        <v>2515</v>
      </c>
      <c r="G1492" s="671" t="s">
        <v>2968</v>
      </c>
      <c r="H1492" s="671" t="s">
        <v>817</v>
      </c>
      <c r="I1492" s="671" t="s">
        <v>4168</v>
      </c>
      <c r="J1492" s="671" t="s">
        <v>4169</v>
      </c>
      <c r="K1492" s="671" t="s">
        <v>1162</v>
      </c>
      <c r="L1492" s="705">
        <v>31.59</v>
      </c>
      <c r="M1492" s="705">
        <v>8497.7099999999991</v>
      </c>
      <c r="N1492" s="671">
        <v>269</v>
      </c>
      <c r="O1492" s="706">
        <v>3</v>
      </c>
      <c r="P1492" s="705">
        <v>2843.1</v>
      </c>
      <c r="Q1492" s="682">
        <v>0.33457249070631973</v>
      </c>
      <c r="R1492" s="671">
        <v>90</v>
      </c>
      <c r="S1492" s="682">
        <v>0.33457249070631973</v>
      </c>
      <c r="T1492" s="706">
        <v>1</v>
      </c>
      <c r="U1492" s="242">
        <v>0.33333333333333331</v>
      </c>
    </row>
    <row r="1493" spans="1:21" ht="14.4" customHeight="1" x14ac:dyDescent="0.3">
      <c r="A1493" s="680">
        <v>10</v>
      </c>
      <c r="B1493" s="671" t="s">
        <v>551</v>
      </c>
      <c r="C1493" s="671">
        <v>89301702</v>
      </c>
      <c r="D1493" s="703" t="s">
        <v>4594</v>
      </c>
      <c r="E1493" s="704" t="s">
        <v>2558</v>
      </c>
      <c r="F1493" s="671" t="s">
        <v>2515</v>
      </c>
      <c r="G1493" s="671" t="s">
        <v>2968</v>
      </c>
      <c r="H1493" s="671" t="s">
        <v>817</v>
      </c>
      <c r="I1493" s="671" t="s">
        <v>4380</v>
      </c>
      <c r="J1493" s="671" t="s">
        <v>4381</v>
      </c>
      <c r="K1493" s="671" t="s">
        <v>1162</v>
      </c>
      <c r="L1493" s="705">
        <v>31.59</v>
      </c>
      <c r="M1493" s="705">
        <v>1579.5</v>
      </c>
      <c r="N1493" s="671">
        <v>50</v>
      </c>
      <c r="O1493" s="706">
        <v>0.5</v>
      </c>
      <c r="P1493" s="705"/>
      <c r="Q1493" s="682">
        <v>0</v>
      </c>
      <c r="R1493" s="671"/>
      <c r="S1493" s="682">
        <v>0</v>
      </c>
      <c r="T1493" s="706"/>
      <c r="U1493" s="242">
        <v>0</v>
      </c>
    </row>
    <row r="1494" spans="1:21" ht="14.4" customHeight="1" x14ac:dyDescent="0.3">
      <c r="A1494" s="680">
        <v>10</v>
      </c>
      <c r="B1494" s="671" t="s">
        <v>551</v>
      </c>
      <c r="C1494" s="671">
        <v>89301702</v>
      </c>
      <c r="D1494" s="703" t="s">
        <v>4594</v>
      </c>
      <c r="E1494" s="704" t="s">
        <v>2558</v>
      </c>
      <c r="F1494" s="671" t="s">
        <v>2515</v>
      </c>
      <c r="G1494" s="671" t="s">
        <v>2968</v>
      </c>
      <c r="H1494" s="671" t="s">
        <v>817</v>
      </c>
      <c r="I1494" s="671" t="s">
        <v>871</v>
      </c>
      <c r="J1494" s="671" t="s">
        <v>872</v>
      </c>
      <c r="K1494" s="671" t="s">
        <v>873</v>
      </c>
      <c r="L1494" s="705">
        <v>87.87</v>
      </c>
      <c r="M1494" s="705">
        <v>13180.5</v>
      </c>
      <c r="N1494" s="671">
        <v>150</v>
      </c>
      <c r="O1494" s="706">
        <v>1.5</v>
      </c>
      <c r="P1494" s="705">
        <v>13180.5</v>
      </c>
      <c r="Q1494" s="682">
        <v>1</v>
      </c>
      <c r="R1494" s="671">
        <v>150</v>
      </c>
      <c r="S1494" s="682">
        <v>1</v>
      </c>
      <c r="T1494" s="706">
        <v>1.5</v>
      </c>
      <c r="U1494" s="242">
        <v>1</v>
      </c>
    </row>
    <row r="1495" spans="1:21" ht="14.4" customHeight="1" x14ac:dyDescent="0.3">
      <c r="A1495" s="680">
        <v>10</v>
      </c>
      <c r="B1495" s="671" t="s">
        <v>551</v>
      </c>
      <c r="C1495" s="671">
        <v>89301702</v>
      </c>
      <c r="D1495" s="703" t="s">
        <v>4594</v>
      </c>
      <c r="E1495" s="704" t="s">
        <v>2558</v>
      </c>
      <c r="F1495" s="671" t="s">
        <v>2515</v>
      </c>
      <c r="G1495" s="671" t="s">
        <v>2968</v>
      </c>
      <c r="H1495" s="671" t="s">
        <v>817</v>
      </c>
      <c r="I1495" s="671" t="s">
        <v>3007</v>
      </c>
      <c r="J1495" s="671" t="s">
        <v>3008</v>
      </c>
      <c r="K1495" s="671" t="s">
        <v>1162</v>
      </c>
      <c r="L1495" s="705">
        <v>31.59</v>
      </c>
      <c r="M1495" s="705">
        <v>1326.78</v>
      </c>
      <c r="N1495" s="671">
        <v>42</v>
      </c>
      <c r="O1495" s="706">
        <v>1.5</v>
      </c>
      <c r="P1495" s="705"/>
      <c r="Q1495" s="682">
        <v>0</v>
      </c>
      <c r="R1495" s="671"/>
      <c r="S1495" s="682">
        <v>0</v>
      </c>
      <c r="T1495" s="706"/>
      <c r="U1495" s="242">
        <v>0</v>
      </c>
    </row>
    <row r="1496" spans="1:21" ht="14.4" customHeight="1" x14ac:dyDescent="0.3">
      <c r="A1496" s="680">
        <v>10</v>
      </c>
      <c r="B1496" s="671" t="s">
        <v>551</v>
      </c>
      <c r="C1496" s="671">
        <v>89301702</v>
      </c>
      <c r="D1496" s="703" t="s">
        <v>4594</v>
      </c>
      <c r="E1496" s="704" t="s">
        <v>2558</v>
      </c>
      <c r="F1496" s="671" t="s">
        <v>2515</v>
      </c>
      <c r="G1496" s="671" t="s">
        <v>2968</v>
      </c>
      <c r="H1496" s="671" t="s">
        <v>817</v>
      </c>
      <c r="I1496" s="671" t="s">
        <v>3009</v>
      </c>
      <c r="J1496" s="671" t="s">
        <v>3010</v>
      </c>
      <c r="K1496" s="671" t="s">
        <v>1162</v>
      </c>
      <c r="L1496" s="705">
        <v>31.59</v>
      </c>
      <c r="M1496" s="705">
        <v>2590.38</v>
      </c>
      <c r="N1496" s="671">
        <v>82</v>
      </c>
      <c r="O1496" s="706">
        <v>2</v>
      </c>
      <c r="P1496" s="705"/>
      <c r="Q1496" s="682">
        <v>0</v>
      </c>
      <c r="R1496" s="671"/>
      <c r="S1496" s="682">
        <v>0</v>
      </c>
      <c r="T1496" s="706"/>
      <c r="U1496" s="242">
        <v>0</v>
      </c>
    </row>
    <row r="1497" spans="1:21" ht="14.4" customHeight="1" x14ac:dyDescent="0.3">
      <c r="A1497" s="680">
        <v>10</v>
      </c>
      <c r="B1497" s="671" t="s">
        <v>551</v>
      </c>
      <c r="C1497" s="671">
        <v>89301702</v>
      </c>
      <c r="D1497" s="703" t="s">
        <v>4594</v>
      </c>
      <c r="E1497" s="704" t="s">
        <v>2558</v>
      </c>
      <c r="F1497" s="671" t="s">
        <v>2515</v>
      </c>
      <c r="G1497" s="671" t="s">
        <v>2968</v>
      </c>
      <c r="H1497" s="671" t="s">
        <v>817</v>
      </c>
      <c r="I1497" s="671" t="s">
        <v>4382</v>
      </c>
      <c r="J1497" s="671" t="s">
        <v>4383</v>
      </c>
      <c r="K1497" s="671" t="s">
        <v>1162</v>
      </c>
      <c r="L1497" s="705">
        <v>31.59</v>
      </c>
      <c r="M1497" s="705">
        <v>631.79999999999995</v>
      </c>
      <c r="N1497" s="671">
        <v>20</v>
      </c>
      <c r="O1497" s="706">
        <v>1</v>
      </c>
      <c r="P1497" s="705"/>
      <c r="Q1497" s="682">
        <v>0</v>
      </c>
      <c r="R1497" s="671"/>
      <c r="S1497" s="682">
        <v>0</v>
      </c>
      <c r="T1497" s="706"/>
      <c r="U1497" s="242">
        <v>0</v>
      </c>
    </row>
    <row r="1498" spans="1:21" ht="14.4" customHeight="1" x14ac:dyDescent="0.3">
      <c r="A1498" s="680">
        <v>10</v>
      </c>
      <c r="B1498" s="671" t="s">
        <v>551</v>
      </c>
      <c r="C1498" s="671">
        <v>89301702</v>
      </c>
      <c r="D1498" s="703" t="s">
        <v>4594</v>
      </c>
      <c r="E1498" s="704" t="s">
        <v>2558</v>
      </c>
      <c r="F1498" s="671" t="s">
        <v>2515</v>
      </c>
      <c r="G1498" s="671" t="s">
        <v>2968</v>
      </c>
      <c r="H1498" s="671" t="s">
        <v>817</v>
      </c>
      <c r="I1498" s="671" t="s">
        <v>1471</v>
      </c>
      <c r="J1498" s="671" t="s">
        <v>1472</v>
      </c>
      <c r="K1498" s="671" t="s">
        <v>1473</v>
      </c>
      <c r="L1498" s="705">
        <v>105.31</v>
      </c>
      <c r="M1498" s="705">
        <v>9899.14</v>
      </c>
      <c r="N1498" s="671">
        <v>94</v>
      </c>
      <c r="O1498" s="706">
        <v>1.5</v>
      </c>
      <c r="P1498" s="705">
        <v>7792.9400000000005</v>
      </c>
      <c r="Q1498" s="682">
        <v>0.78723404255319163</v>
      </c>
      <c r="R1498" s="671">
        <v>74</v>
      </c>
      <c r="S1498" s="682">
        <v>0.78723404255319152</v>
      </c>
      <c r="T1498" s="706">
        <v>1</v>
      </c>
      <c r="U1498" s="242">
        <v>0.66666666666666663</v>
      </c>
    </row>
    <row r="1499" spans="1:21" ht="14.4" customHeight="1" x14ac:dyDescent="0.3">
      <c r="A1499" s="680">
        <v>10</v>
      </c>
      <c r="B1499" s="671" t="s">
        <v>551</v>
      </c>
      <c r="C1499" s="671">
        <v>89301702</v>
      </c>
      <c r="D1499" s="703" t="s">
        <v>4594</v>
      </c>
      <c r="E1499" s="704" t="s">
        <v>2558</v>
      </c>
      <c r="F1499" s="671" t="s">
        <v>2515</v>
      </c>
      <c r="G1499" s="671" t="s">
        <v>2968</v>
      </c>
      <c r="H1499" s="671" t="s">
        <v>817</v>
      </c>
      <c r="I1499" s="671" t="s">
        <v>4384</v>
      </c>
      <c r="J1499" s="671" t="s">
        <v>4385</v>
      </c>
      <c r="K1499" s="671" t="s">
        <v>1473</v>
      </c>
      <c r="L1499" s="705">
        <v>108.47</v>
      </c>
      <c r="M1499" s="705">
        <v>5098.09</v>
      </c>
      <c r="N1499" s="671">
        <v>47</v>
      </c>
      <c r="O1499" s="706">
        <v>1</v>
      </c>
      <c r="P1499" s="705">
        <v>5098.09</v>
      </c>
      <c r="Q1499" s="682">
        <v>1</v>
      </c>
      <c r="R1499" s="671">
        <v>47</v>
      </c>
      <c r="S1499" s="682">
        <v>1</v>
      </c>
      <c r="T1499" s="706">
        <v>1</v>
      </c>
      <c r="U1499" s="242">
        <v>1</v>
      </c>
    </row>
    <row r="1500" spans="1:21" ht="14.4" customHeight="1" x14ac:dyDescent="0.3">
      <c r="A1500" s="680">
        <v>10</v>
      </c>
      <c r="B1500" s="671" t="s">
        <v>551</v>
      </c>
      <c r="C1500" s="671">
        <v>89301702</v>
      </c>
      <c r="D1500" s="703" t="s">
        <v>4594</v>
      </c>
      <c r="E1500" s="704" t="s">
        <v>2558</v>
      </c>
      <c r="F1500" s="671" t="s">
        <v>2515</v>
      </c>
      <c r="G1500" s="671" t="s">
        <v>2968</v>
      </c>
      <c r="H1500" s="671" t="s">
        <v>817</v>
      </c>
      <c r="I1500" s="671" t="s">
        <v>4386</v>
      </c>
      <c r="J1500" s="671" t="s">
        <v>4387</v>
      </c>
      <c r="K1500" s="671" t="s">
        <v>1473</v>
      </c>
      <c r="L1500" s="705">
        <v>161.13</v>
      </c>
      <c r="M1500" s="705">
        <v>2416.9499999999998</v>
      </c>
      <c r="N1500" s="671">
        <v>15</v>
      </c>
      <c r="O1500" s="706">
        <v>0.5</v>
      </c>
      <c r="P1500" s="705"/>
      <c r="Q1500" s="682">
        <v>0</v>
      </c>
      <c r="R1500" s="671"/>
      <c r="S1500" s="682">
        <v>0</v>
      </c>
      <c r="T1500" s="706"/>
      <c r="U1500" s="242">
        <v>0</v>
      </c>
    </row>
    <row r="1501" spans="1:21" ht="14.4" customHeight="1" x14ac:dyDescent="0.3">
      <c r="A1501" s="680">
        <v>10</v>
      </c>
      <c r="B1501" s="671" t="s">
        <v>551</v>
      </c>
      <c r="C1501" s="671">
        <v>89301702</v>
      </c>
      <c r="D1501" s="703" t="s">
        <v>4594</v>
      </c>
      <c r="E1501" s="704" t="s">
        <v>2558</v>
      </c>
      <c r="F1501" s="671" t="s">
        <v>2515</v>
      </c>
      <c r="G1501" s="671" t="s">
        <v>2968</v>
      </c>
      <c r="H1501" s="671" t="s">
        <v>550</v>
      </c>
      <c r="I1501" s="671" t="s">
        <v>4388</v>
      </c>
      <c r="J1501" s="671" t="s">
        <v>4389</v>
      </c>
      <c r="K1501" s="671" t="s">
        <v>4390</v>
      </c>
      <c r="L1501" s="705">
        <v>976.24</v>
      </c>
      <c r="M1501" s="705">
        <v>3904.96</v>
      </c>
      <c r="N1501" s="671">
        <v>4</v>
      </c>
      <c r="O1501" s="706">
        <v>1</v>
      </c>
      <c r="P1501" s="705"/>
      <c r="Q1501" s="682">
        <v>0</v>
      </c>
      <c r="R1501" s="671"/>
      <c r="S1501" s="682">
        <v>0</v>
      </c>
      <c r="T1501" s="706"/>
      <c r="U1501" s="242">
        <v>0</v>
      </c>
    </row>
    <row r="1502" spans="1:21" ht="14.4" customHeight="1" x14ac:dyDescent="0.3">
      <c r="A1502" s="680">
        <v>10</v>
      </c>
      <c r="B1502" s="671" t="s">
        <v>551</v>
      </c>
      <c r="C1502" s="671">
        <v>89301702</v>
      </c>
      <c r="D1502" s="703" t="s">
        <v>4594</v>
      </c>
      <c r="E1502" s="704" t="s">
        <v>2558</v>
      </c>
      <c r="F1502" s="671" t="s">
        <v>2515</v>
      </c>
      <c r="G1502" s="671" t="s">
        <v>2968</v>
      </c>
      <c r="H1502" s="671" t="s">
        <v>817</v>
      </c>
      <c r="I1502" s="671" t="s">
        <v>4391</v>
      </c>
      <c r="J1502" s="671" t="s">
        <v>4392</v>
      </c>
      <c r="K1502" s="671" t="s">
        <v>1162</v>
      </c>
      <c r="L1502" s="705">
        <v>31.59</v>
      </c>
      <c r="M1502" s="705">
        <v>947.7</v>
      </c>
      <c r="N1502" s="671">
        <v>30</v>
      </c>
      <c r="O1502" s="706">
        <v>0.5</v>
      </c>
      <c r="P1502" s="705"/>
      <c r="Q1502" s="682">
        <v>0</v>
      </c>
      <c r="R1502" s="671"/>
      <c r="S1502" s="682">
        <v>0</v>
      </c>
      <c r="T1502" s="706"/>
      <c r="U1502" s="242">
        <v>0</v>
      </c>
    </row>
    <row r="1503" spans="1:21" ht="14.4" customHeight="1" x14ac:dyDescent="0.3">
      <c r="A1503" s="680">
        <v>10</v>
      </c>
      <c r="B1503" s="671" t="s">
        <v>551</v>
      </c>
      <c r="C1503" s="671">
        <v>89301702</v>
      </c>
      <c r="D1503" s="703" t="s">
        <v>4594</v>
      </c>
      <c r="E1503" s="704" t="s">
        <v>2558</v>
      </c>
      <c r="F1503" s="671" t="s">
        <v>2515</v>
      </c>
      <c r="G1503" s="671" t="s">
        <v>2968</v>
      </c>
      <c r="H1503" s="671" t="s">
        <v>817</v>
      </c>
      <c r="I1503" s="671" t="s">
        <v>4391</v>
      </c>
      <c r="J1503" s="671" t="s">
        <v>4392</v>
      </c>
      <c r="K1503" s="671" t="s">
        <v>1162</v>
      </c>
      <c r="L1503" s="705">
        <v>32.380000000000003</v>
      </c>
      <c r="M1503" s="705">
        <v>323.8</v>
      </c>
      <c r="N1503" s="671">
        <v>10</v>
      </c>
      <c r="O1503" s="706">
        <v>0.5</v>
      </c>
      <c r="P1503" s="705"/>
      <c r="Q1503" s="682">
        <v>0</v>
      </c>
      <c r="R1503" s="671"/>
      <c r="S1503" s="682">
        <v>0</v>
      </c>
      <c r="T1503" s="706"/>
      <c r="U1503" s="242">
        <v>0</v>
      </c>
    </row>
    <row r="1504" spans="1:21" ht="14.4" customHeight="1" x14ac:dyDescent="0.3">
      <c r="A1504" s="680">
        <v>10</v>
      </c>
      <c r="B1504" s="671" t="s">
        <v>551</v>
      </c>
      <c r="C1504" s="671">
        <v>89301702</v>
      </c>
      <c r="D1504" s="703" t="s">
        <v>4594</v>
      </c>
      <c r="E1504" s="704" t="s">
        <v>2558</v>
      </c>
      <c r="F1504" s="671" t="s">
        <v>2515</v>
      </c>
      <c r="G1504" s="671" t="s">
        <v>2968</v>
      </c>
      <c r="H1504" s="671" t="s">
        <v>817</v>
      </c>
      <c r="I1504" s="671" t="s">
        <v>3114</v>
      </c>
      <c r="J1504" s="671" t="s">
        <v>3115</v>
      </c>
      <c r="K1504" s="671" t="s">
        <v>1162</v>
      </c>
      <c r="L1504" s="705">
        <v>65.81</v>
      </c>
      <c r="M1504" s="705">
        <v>14478.2</v>
      </c>
      <c r="N1504" s="671">
        <v>220</v>
      </c>
      <c r="O1504" s="706">
        <v>4.5</v>
      </c>
      <c r="P1504" s="705">
        <v>14478.2</v>
      </c>
      <c r="Q1504" s="682">
        <v>1</v>
      </c>
      <c r="R1504" s="671">
        <v>220</v>
      </c>
      <c r="S1504" s="682">
        <v>1</v>
      </c>
      <c r="T1504" s="706">
        <v>4.5</v>
      </c>
      <c r="U1504" s="242">
        <v>1</v>
      </c>
    </row>
    <row r="1505" spans="1:21" ht="14.4" customHeight="1" x14ac:dyDescent="0.3">
      <c r="A1505" s="680">
        <v>10</v>
      </c>
      <c r="B1505" s="671" t="s">
        <v>551</v>
      </c>
      <c r="C1505" s="671">
        <v>89301702</v>
      </c>
      <c r="D1505" s="703" t="s">
        <v>4594</v>
      </c>
      <c r="E1505" s="704" t="s">
        <v>2558</v>
      </c>
      <c r="F1505" s="671" t="s">
        <v>2515</v>
      </c>
      <c r="G1505" s="671" t="s">
        <v>2968</v>
      </c>
      <c r="H1505" s="671" t="s">
        <v>817</v>
      </c>
      <c r="I1505" s="671" t="s">
        <v>3988</v>
      </c>
      <c r="J1505" s="671" t="s">
        <v>3989</v>
      </c>
      <c r="K1505" s="671" t="s">
        <v>869</v>
      </c>
      <c r="L1505" s="705">
        <v>1431.26</v>
      </c>
      <c r="M1505" s="705">
        <v>7156.3</v>
      </c>
      <c r="N1505" s="671">
        <v>5</v>
      </c>
      <c r="O1505" s="706">
        <v>1</v>
      </c>
      <c r="P1505" s="705"/>
      <c r="Q1505" s="682">
        <v>0</v>
      </c>
      <c r="R1505" s="671"/>
      <c r="S1505" s="682">
        <v>0</v>
      </c>
      <c r="T1505" s="706"/>
      <c r="U1505" s="242">
        <v>0</v>
      </c>
    </row>
    <row r="1506" spans="1:21" ht="14.4" customHeight="1" x14ac:dyDescent="0.3">
      <c r="A1506" s="680">
        <v>10</v>
      </c>
      <c r="B1506" s="671" t="s">
        <v>551</v>
      </c>
      <c r="C1506" s="671">
        <v>89301702</v>
      </c>
      <c r="D1506" s="703" t="s">
        <v>4594</v>
      </c>
      <c r="E1506" s="704" t="s">
        <v>2558</v>
      </c>
      <c r="F1506" s="671" t="s">
        <v>2515</v>
      </c>
      <c r="G1506" s="671" t="s">
        <v>2968</v>
      </c>
      <c r="H1506" s="671" t="s">
        <v>817</v>
      </c>
      <c r="I1506" s="671" t="s">
        <v>2975</v>
      </c>
      <c r="J1506" s="671" t="s">
        <v>2976</v>
      </c>
      <c r="K1506" s="671" t="s">
        <v>2974</v>
      </c>
      <c r="L1506" s="705">
        <v>84.19</v>
      </c>
      <c r="M1506" s="705">
        <v>168.38</v>
      </c>
      <c r="N1506" s="671">
        <v>2</v>
      </c>
      <c r="O1506" s="706">
        <v>0.5</v>
      </c>
      <c r="P1506" s="705"/>
      <c r="Q1506" s="682">
        <v>0</v>
      </c>
      <c r="R1506" s="671"/>
      <c r="S1506" s="682">
        <v>0</v>
      </c>
      <c r="T1506" s="706"/>
      <c r="U1506" s="242">
        <v>0</v>
      </c>
    </row>
    <row r="1507" spans="1:21" ht="14.4" customHeight="1" x14ac:dyDescent="0.3">
      <c r="A1507" s="680">
        <v>10</v>
      </c>
      <c r="B1507" s="671" t="s">
        <v>551</v>
      </c>
      <c r="C1507" s="671">
        <v>89301702</v>
      </c>
      <c r="D1507" s="703" t="s">
        <v>4594</v>
      </c>
      <c r="E1507" s="704" t="s">
        <v>2558</v>
      </c>
      <c r="F1507" s="671" t="s">
        <v>2515</v>
      </c>
      <c r="G1507" s="671" t="s">
        <v>2968</v>
      </c>
      <c r="H1507" s="671" t="s">
        <v>817</v>
      </c>
      <c r="I1507" s="671" t="s">
        <v>4393</v>
      </c>
      <c r="J1507" s="671" t="s">
        <v>4394</v>
      </c>
      <c r="K1507" s="671" t="s">
        <v>1162</v>
      </c>
      <c r="L1507" s="705">
        <v>65.81</v>
      </c>
      <c r="M1507" s="705">
        <v>2632.4</v>
      </c>
      <c r="N1507" s="671">
        <v>40</v>
      </c>
      <c r="O1507" s="706">
        <v>2</v>
      </c>
      <c r="P1507" s="705">
        <v>1316.2</v>
      </c>
      <c r="Q1507" s="682">
        <v>0.5</v>
      </c>
      <c r="R1507" s="671">
        <v>20</v>
      </c>
      <c r="S1507" s="682">
        <v>0.5</v>
      </c>
      <c r="T1507" s="706">
        <v>1.5</v>
      </c>
      <c r="U1507" s="242">
        <v>0.75</v>
      </c>
    </row>
    <row r="1508" spans="1:21" ht="14.4" customHeight="1" x14ac:dyDescent="0.3">
      <c r="A1508" s="680">
        <v>10</v>
      </c>
      <c r="B1508" s="671" t="s">
        <v>551</v>
      </c>
      <c r="C1508" s="671">
        <v>89301702</v>
      </c>
      <c r="D1508" s="703" t="s">
        <v>4594</v>
      </c>
      <c r="E1508" s="704" t="s">
        <v>2558</v>
      </c>
      <c r="F1508" s="671" t="s">
        <v>2515</v>
      </c>
      <c r="G1508" s="671" t="s">
        <v>2968</v>
      </c>
      <c r="H1508" s="671" t="s">
        <v>817</v>
      </c>
      <c r="I1508" s="671" t="s">
        <v>3154</v>
      </c>
      <c r="J1508" s="671" t="s">
        <v>3155</v>
      </c>
      <c r="K1508" s="671" t="s">
        <v>1162</v>
      </c>
      <c r="L1508" s="705">
        <v>65.81</v>
      </c>
      <c r="M1508" s="705">
        <v>1316.2</v>
      </c>
      <c r="N1508" s="671">
        <v>20</v>
      </c>
      <c r="O1508" s="706">
        <v>0.5</v>
      </c>
      <c r="P1508" s="705"/>
      <c r="Q1508" s="682">
        <v>0</v>
      </c>
      <c r="R1508" s="671"/>
      <c r="S1508" s="682">
        <v>0</v>
      </c>
      <c r="T1508" s="706"/>
      <c r="U1508" s="242">
        <v>0</v>
      </c>
    </row>
    <row r="1509" spans="1:21" ht="14.4" customHeight="1" x14ac:dyDescent="0.3">
      <c r="A1509" s="680">
        <v>10</v>
      </c>
      <c r="B1509" s="671" t="s">
        <v>551</v>
      </c>
      <c r="C1509" s="671">
        <v>89301702</v>
      </c>
      <c r="D1509" s="703" t="s">
        <v>4594</v>
      </c>
      <c r="E1509" s="704" t="s">
        <v>2558</v>
      </c>
      <c r="F1509" s="671" t="s">
        <v>2515</v>
      </c>
      <c r="G1509" s="671" t="s">
        <v>2968</v>
      </c>
      <c r="H1509" s="671" t="s">
        <v>817</v>
      </c>
      <c r="I1509" s="671" t="s">
        <v>3116</v>
      </c>
      <c r="J1509" s="671" t="s">
        <v>3117</v>
      </c>
      <c r="K1509" s="671" t="s">
        <v>1162</v>
      </c>
      <c r="L1509" s="705">
        <v>65.81</v>
      </c>
      <c r="M1509" s="705">
        <v>5264.8</v>
      </c>
      <c r="N1509" s="671">
        <v>80</v>
      </c>
      <c r="O1509" s="706">
        <v>2</v>
      </c>
      <c r="P1509" s="705">
        <v>1316.2</v>
      </c>
      <c r="Q1509" s="682">
        <v>0.25</v>
      </c>
      <c r="R1509" s="671">
        <v>20</v>
      </c>
      <c r="S1509" s="682">
        <v>0.25</v>
      </c>
      <c r="T1509" s="706">
        <v>1</v>
      </c>
      <c r="U1509" s="242">
        <v>0.5</v>
      </c>
    </row>
    <row r="1510" spans="1:21" ht="14.4" customHeight="1" x14ac:dyDescent="0.3">
      <c r="A1510" s="680">
        <v>10</v>
      </c>
      <c r="B1510" s="671" t="s">
        <v>551</v>
      </c>
      <c r="C1510" s="671">
        <v>89301702</v>
      </c>
      <c r="D1510" s="703" t="s">
        <v>4594</v>
      </c>
      <c r="E1510" s="704" t="s">
        <v>2558</v>
      </c>
      <c r="F1510" s="671" t="s">
        <v>2515</v>
      </c>
      <c r="G1510" s="671" t="s">
        <v>2968</v>
      </c>
      <c r="H1510" s="671" t="s">
        <v>550</v>
      </c>
      <c r="I1510" s="671" t="s">
        <v>4091</v>
      </c>
      <c r="J1510" s="671" t="s">
        <v>3987</v>
      </c>
      <c r="K1510" s="671" t="s">
        <v>847</v>
      </c>
      <c r="L1510" s="705">
        <v>308.47000000000003</v>
      </c>
      <c r="M1510" s="705">
        <v>4627.05</v>
      </c>
      <c r="N1510" s="671">
        <v>15</v>
      </c>
      <c r="O1510" s="706">
        <v>2</v>
      </c>
      <c r="P1510" s="705"/>
      <c r="Q1510" s="682">
        <v>0</v>
      </c>
      <c r="R1510" s="671"/>
      <c r="S1510" s="682">
        <v>0</v>
      </c>
      <c r="T1510" s="706"/>
      <c r="U1510" s="242">
        <v>0</v>
      </c>
    </row>
    <row r="1511" spans="1:21" ht="14.4" customHeight="1" x14ac:dyDescent="0.3">
      <c r="A1511" s="680">
        <v>10</v>
      </c>
      <c r="B1511" s="671" t="s">
        <v>551</v>
      </c>
      <c r="C1511" s="671">
        <v>89301702</v>
      </c>
      <c r="D1511" s="703" t="s">
        <v>4594</v>
      </c>
      <c r="E1511" s="704" t="s">
        <v>2558</v>
      </c>
      <c r="F1511" s="671" t="s">
        <v>2515</v>
      </c>
      <c r="G1511" s="671" t="s">
        <v>2968</v>
      </c>
      <c r="H1511" s="671" t="s">
        <v>817</v>
      </c>
      <c r="I1511" s="671" t="s">
        <v>2977</v>
      </c>
      <c r="J1511" s="671" t="s">
        <v>2978</v>
      </c>
      <c r="K1511" s="671" t="s">
        <v>2974</v>
      </c>
      <c r="L1511" s="705">
        <v>84.19</v>
      </c>
      <c r="M1511" s="705">
        <v>1852.1799999999998</v>
      </c>
      <c r="N1511" s="671">
        <v>22</v>
      </c>
      <c r="O1511" s="706">
        <v>1</v>
      </c>
      <c r="P1511" s="705">
        <v>1683.8</v>
      </c>
      <c r="Q1511" s="682">
        <v>0.90909090909090917</v>
      </c>
      <c r="R1511" s="671">
        <v>20</v>
      </c>
      <c r="S1511" s="682">
        <v>0.90909090909090906</v>
      </c>
      <c r="T1511" s="706">
        <v>0.5</v>
      </c>
      <c r="U1511" s="242">
        <v>0.5</v>
      </c>
    </row>
    <row r="1512" spans="1:21" ht="14.4" customHeight="1" x14ac:dyDescent="0.3">
      <c r="A1512" s="680">
        <v>10</v>
      </c>
      <c r="B1512" s="671" t="s">
        <v>551</v>
      </c>
      <c r="C1512" s="671">
        <v>89301702</v>
      </c>
      <c r="D1512" s="703" t="s">
        <v>4594</v>
      </c>
      <c r="E1512" s="704" t="s">
        <v>2558</v>
      </c>
      <c r="F1512" s="671" t="s">
        <v>2515</v>
      </c>
      <c r="G1512" s="671" t="s">
        <v>2968</v>
      </c>
      <c r="H1512" s="671" t="s">
        <v>817</v>
      </c>
      <c r="I1512" s="671" t="s">
        <v>4395</v>
      </c>
      <c r="J1512" s="671" t="s">
        <v>4396</v>
      </c>
      <c r="K1512" s="671" t="s">
        <v>1162</v>
      </c>
      <c r="L1512" s="705">
        <v>65.81</v>
      </c>
      <c r="M1512" s="705">
        <v>658.1</v>
      </c>
      <c r="N1512" s="671">
        <v>10</v>
      </c>
      <c r="O1512" s="706">
        <v>0.5</v>
      </c>
      <c r="P1512" s="705">
        <v>658.1</v>
      </c>
      <c r="Q1512" s="682">
        <v>1</v>
      </c>
      <c r="R1512" s="671">
        <v>10</v>
      </c>
      <c r="S1512" s="682">
        <v>1</v>
      </c>
      <c r="T1512" s="706">
        <v>0.5</v>
      </c>
      <c r="U1512" s="242">
        <v>1</v>
      </c>
    </row>
    <row r="1513" spans="1:21" ht="14.4" customHeight="1" x14ac:dyDescent="0.3">
      <c r="A1513" s="680">
        <v>10</v>
      </c>
      <c r="B1513" s="671" t="s">
        <v>551</v>
      </c>
      <c r="C1513" s="671">
        <v>89301702</v>
      </c>
      <c r="D1513" s="703" t="s">
        <v>4594</v>
      </c>
      <c r="E1513" s="704" t="s">
        <v>2558</v>
      </c>
      <c r="F1513" s="671" t="s">
        <v>2515</v>
      </c>
      <c r="G1513" s="671" t="s">
        <v>2968</v>
      </c>
      <c r="H1513" s="671" t="s">
        <v>550</v>
      </c>
      <c r="I1513" s="671" t="s">
        <v>598</v>
      </c>
      <c r="J1513" s="671" t="s">
        <v>599</v>
      </c>
      <c r="K1513" s="671" t="s">
        <v>600</v>
      </c>
      <c r="L1513" s="705">
        <v>1431.23</v>
      </c>
      <c r="M1513" s="705">
        <v>71561.5</v>
      </c>
      <c r="N1513" s="671">
        <v>50</v>
      </c>
      <c r="O1513" s="706">
        <v>4.5</v>
      </c>
      <c r="P1513" s="705">
        <v>57249.2</v>
      </c>
      <c r="Q1513" s="682">
        <v>0.79999999999999993</v>
      </c>
      <c r="R1513" s="671">
        <v>40</v>
      </c>
      <c r="S1513" s="682">
        <v>0.8</v>
      </c>
      <c r="T1513" s="706">
        <v>3.5</v>
      </c>
      <c r="U1513" s="242">
        <v>0.77777777777777779</v>
      </c>
    </row>
    <row r="1514" spans="1:21" ht="14.4" customHeight="1" x14ac:dyDescent="0.3">
      <c r="A1514" s="680">
        <v>10</v>
      </c>
      <c r="B1514" s="671" t="s">
        <v>551</v>
      </c>
      <c r="C1514" s="671">
        <v>89301702</v>
      </c>
      <c r="D1514" s="703" t="s">
        <v>4594</v>
      </c>
      <c r="E1514" s="704" t="s">
        <v>2558</v>
      </c>
      <c r="F1514" s="671" t="s">
        <v>2515</v>
      </c>
      <c r="G1514" s="671" t="s">
        <v>2865</v>
      </c>
      <c r="H1514" s="671" t="s">
        <v>550</v>
      </c>
      <c r="I1514" s="671" t="s">
        <v>611</v>
      </c>
      <c r="J1514" s="671" t="s">
        <v>2866</v>
      </c>
      <c r="K1514" s="671" t="s">
        <v>2867</v>
      </c>
      <c r="L1514" s="705">
        <v>22.88</v>
      </c>
      <c r="M1514" s="705">
        <v>68.64</v>
      </c>
      <c r="N1514" s="671">
        <v>3</v>
      </c>
      <c r="O1514" s="706">
        <v>1.5</v>
      </c>
      <c r="P1514" s="705">
        <v>68.64</v>
      </c>
      <c r="Q1514" s="682">
        <v>1</v>
      </c>
      <c r="R1514" s="671">
        <v>3</v>
      </c>
      <c r="S1514" s="682">
        <v>1</v>
      </c>
      <c r="T1514" s="706">
        <v>1.5</v>
      </c>
      <c r="U1514" s="242">
        <v>1</v>
      </c>
    </row>
    <row r="1515" spans="1:21" ht="14.4" customHeight="1" x14ac:dyDescent="0.3">
      <c r="A1515" s="680">
        <v>10</v>
      </c>
      <c r="B1515" s="671" t="s">
        <v>551</v>
      </c>
      <c r="C1515" s="671">
        <v>89301702</v>
      </c>
      <c r="D1515" s="703" t="s">
        <v>4594</v>
      </c>
      <c r="E1515" s="704" t="s">
        <v>2558</v>
      </c>
      <c r="F1515" s="671" t="s">
        <v>2515</v>
      </c>
      <c r="G1515" s="671" t="s">
        <v>2865</v>
      </c>
      <c r="H1515" s="671" t="s">
        <v>550</v>
      </c>
      <c r="I1515" s="671" t="s">
        <v>1355</v>
      </c>
      <c r="J1515" s="671" t="s">
        <v>2868</v>
      </c>
      <c r="K1515" s="671" t="s">
        <v>2869</v>
      </c>
      <c r="L1515" s="705">
        <v>91.52</v>
      </c>
      <c r="M1515" s="705">
        <v>366.08</v>
      </c>
      <c r="N1515" s="671">
        <v>4</v>
      </c>
      <c r="O1515" s="706">
        <v>1.5</v>
      </c>
      <c r="P1515" s="705">
        <v>183.04</v>
      </c>
      <c r="Q1515" s="682">
        <v>0.5</v>
      </c>
      <c r="R1515" s="671">
        <v>2</v>
      </c>
      <c r="S1515" s="682">
        <v>0.5</v>
      </c>
      <c r="T1515" s="706">
        <v>0.5</v>
      </c>
      <c r="U1515" s="242">
        <v>0.33333333333333331</v>
      </c>
    </row>
    <row r="1516" spans="1:21" ht="14.4" customHeight="1" x14ac:dyDescent="0.3">
      <c r="A1516" s="680">
        <v>10</v>
      </c>
      <c r="B1516" s="671" t="s">
        <v>551</v>
      </c>
      <c r="C1516" s="671">
        <v>89301702</v>
      </c>
      <c r="D1516" s="703" t="s">
        <v>4594</v>
      </c>
      <c r="E1516" s="704" t="s">
        <v>2558</v>
      </c>
      <c r="F1516" s="671" t="s">
        <v>2515</v>
      </c>
      <c r="G1516" s="671" t="s">
        <v>4172</v>
      </c>
      <c r="H1516" s="671" t="s">
        <v>550</v>
      </c>
      <c r="I1516" s="671" t="s">
        <v>4173</v>
      </c>
      <c r="J1516" s="671" t="s">
        <v>4174</v>
      </c>
      <c r="K1516" s="671" t="s">
        <v>4175</v>
      </c>
      <c r="L1516" s="705">
        <v>32.869999999999997</v>
      </c>
      <c r="M1516" s="705">
        <v>65.739999999999995</v>
      </c>
      <c r="N1516" s="671">
        <v>2</v>
      </c>
      <c r="O1516" s="706">
        <v>2</v>
      </c>
      <c r="P1516" s="705">
        <v>65.739999999999995</v>
      </c>
      <c r="Q1516" s="682">
        <v>1</v>
      </c>
      <c r="R1516" s="671">
        <v>2</v>
      </c>
      <c r="S1516" s="682">
        <v>1</v>
      </c>
      <c r="T1516" s="706">
        <v>2</v>
      </c>
      <c r="U1516" s="242">
        <v>1</v>
      </c>
    </row>
    <row r="1517" spans="1:21" ht="14.4" customHeight="1" x14ac:dyDescent="0.3">
      <c r="A1517" s="680">
        <v>10</v>
      </c>
      <c r="B1517" s="671" t="s">
        <v>551</v>
      </c>
      <c r="C1517" s="671">
        <v>89301702</v>
      </c>
      <c r="D1517" s="703" t="s">
        <v>4594</v>
      </c>
      <c r="E1517" s="704" t="s">
        <v>2558</v>
      </c>
      <c r="F1517" s="671" t="s">
        <v>2515</v>
      </c>
      <c r="G1517" s="671" t="s">
        <v>2895</v>
      </c>
      <c r="H1517" s="671" t="s">
        <v>550</v>
      </c>
      <c r="I1517" s="671" t="s">
        <v>1917</v>
      </c>
      <c r="J1517" s="671" t="s">
        <v>719</v>
      </c>
      <c r="K1517" s="671" t="s">
        <v>4397</v>
      </c>
      <c r="L1517" s="705">
        <v>29.97</v>
      </c>
      <c r="M1517" s="705">
        <v>29.97</v>
      </c>
      <c r="N1517" s="671">
        <v>1</v>
      </c>
      <c r="O1517" s="706">
        <v>0.5</v>
      </c>
      <c r="P1517" s="705"/>
      <c r="Q1517" s="682">
        <v>0</v>
      </c>
      <c r="R1517" s="671"/>
      <c r="S1517" s="682">
        <v>0</v>
      </c>
      <c r="T1517" s="706"/>
      <c r="U1517" s="242">
        <v>0</v>
      </c>
    </row>
    <row r="1518" spans="1:21" ht="14.4" customHeight="1" x14ac:dyDescent="0.3">
      <c r="A1518" s="680">
        <v>10</v>
      </c>
      <c r="B1518" s="671" t="s">
        <v>551</v>
      </c>
      <c r="C1518" s="671">
        <v>89301702</v>
      </c>
      <c r="D1518" s="703" t="s">
        <v>4594</v>
      </c>
      <c r="E1518" s="704" t="s">
        <v>2558</v>
      </c>
      <c r="F1518" s="671" t="s">
        <v>2515</v>
      </c>
      <c r="G1518" s="671" t="s">
        <v>2895</v>
      </c>
      <c r="H1518" s="671" t="s">
        <v>550</v>
      </c>
      <c r="I1518" s="671" t="s">
        <v>2983</v>
      </c>
      <c r="J1518" s="671" t="s">
        <v>719</v>
      </c>
      <c r="K1518" s="671" t="s">
        <v>2984</v>
      </c>
      <c r="L1518" s="705">
        <v>74.930000000000007</v>
      </c>
      <c r="M1518" s="705">
        <v>149.86000000000001</v>
      </c>
      <c r="N1518" s="671">
        <v>2</v>
      </c>
      <c r="O1518" s="706">
        <v>1</v>
      </c>
      <c r="P1518" s="705">
        <v>149.86000000000001</v>
      </c>
      <c r="Q1518" s="682">
        <v>1</v>
      </c>
      <c r="R1518" s="671">
        <v>2</v>
      </c>
      <c r="S1518" s="682">
        <v>1</v>
      </c>
      <c r="T1518" s="706">
        <v>1</v>
      </c>
      <c r="U1518" s="242">
        <v>1</v>
      </c>
    </row>
    <row r="1519" spans="1:21" ht="14.4" customHeight="1" x14ac:dyDescent="0.3">
      <c r="A1519" s="680">
        <v>10</v>
      </c>
      <c r="B1519" s="671" t="s">
        <v>551</v>
      </c>
      <c r="C1519" s="671">
        <v>89301702</v>
      </c>
      <c r="D1519" s="703" t="s">
        <v>4594</v>
      </c>
      <c r="E1519" s="704" t="s">
        <v>2558</v>
      </c>
      <c r="F1519" s="671" t="s">
        <v>2515</v>
      </c>
      <c r="G1519" s="671" t="s">
        <v>4398</v>
      </c>
      <c r="H1519" s="671" t="s">
        <v>550</v>
      </c>
      <c r="I1519" s="671" t="s">
        <v>4399</v>
      </c>
      <c r="J1519" s="671" t="s">
        <v>4400</v>
      </c>
      <c r="K1519" s="671" t="s">
        <v>4401</v>
      </c>
      <c r="L1519" s="705">
        <v>0</v>
      </c>
      <c r="M1519" s="705">
        <v>0</v>
      </c>
      <c r="N1519" s="671">
        <v>1</v>
      </c>
      <c r="O1519" s="706">
        <v>1</v>
      </c>
      <c r="P1519" s="705"/>
      <c r="Q1519" s="682"/>
      <c r="R1519" s="671"/>
      <c r="S1519" s="682">
        <v>0</v>
      </c>
      <c r="T1519" s="706"/>
      <c r="U1519" s="242">
        <v>0</v>
      </c>
    </row>
    <row r="1520" spans="1:21" ht="14.4" customHeight="1" x14ac:dyDescent="0.3">
      <c r="A1520" s="680">
        <v>10</v>
      </c>
      <c r="B1520" s="671" t="s">
        <v>551</v>
      </c>
      <c r="C1520" s="671">
        <v>89301702</v>
      </c>
      <c r="D1520" s="703" t="s">
        <v>4594</v>
      </c>
      <c r="E1520" s="704" t="s">
        <v>2558</v>
      </c>
      <c r="F1520" s="671" t="s">
        <v>2515</v>
      </c>
      <c r="G1520" s="671" t="s">
        <v>4402</v>
      </c>
      <c r="H1520" s="671" t="s">
        <v>550</v>
      </c>
      <c r="I1520" s="671" t="s">
        <v>1581</v>
      </c>
      <c r="J1520" s="671" t="s">
        <v>1068</v>
      </c>
      <c r="K1520" s="671" t="s">
        <v>4403</v>
      </c>
      <c r="L1520" s="705">
        <v>127.5</v>
      </c>
      <c r="M1520" s="705">
        <v>127.5</v>
      </c>
      <c r="N1520" s="671">
        <v>1</v>
      </c>
      <c r="O1520" s="706">
        <v>1</v>
      </c>
      <c r="P1520" s="705"/>
      <c r="Q1520" s="682">
        <v>0</v>
      </c>
      <c r="R1520" s="671"/>
      <c r="S1520" s="682">
        <v>0</v>
      </c>
      <c r="T1520" s="706"/>
      <c r="U1520" s="242">
        <v>0</v>
      </c>
    </row>
    <row r="1521" spans="1:21" ht="14.4" customHeight="1" x14ac:dyDescent="0.3">
      <c r="A1521" s="680">
        <v>10</v>
      </c>
      <c r="B1521" s="671" t="s">
        <v>551</v>
      </c>
      <c r="C1521" s="671">
        <v>89301702</v>
      </c>
      <c r="D1521" s="703" t="s">
        <v>4594</v>
      </c>
      <c r="E1521" s="704" t="s">
        <v>2558</v>
      </c>
      <c r="F1521" s="671" t="s">
        <v>2515</v>
      </c>
      <c r="G1521" s="671" t="s">
        <v>2985</v>
      </c>
      <c r="H1521" s="671" t="s">
        <v>550</v>
      </c>
      <c r="I1521" s="671" t="s">
        <v>4404</v>
      </c>
      <c r="J1521" s="671" t="s">
        <v>2987</v>
      </c>
      <c r="K1521" s="671" t="s">
        <v>2959</v>
      </c>
      <c r="L1521" s="705">
        <v>234.88</v>
      </c>
      <c r="M1521" s="705">
        <v>469.76</v>
      </c>
      <c r="N1521" s="671">
        <v>2</v>
      </c>
      <c r="O1521" s="706">
        <v>0.5</v>
      </c>
      <c r="P1521" s="705"/>
      <c r="Q1521" s="682">
        <v>0</v>
      </c>
      <c r="R1521" s="671"/>
      <c r="S1521" s="682">
        <v>0</v>
      </c>
      <c r="T1521" s="706"/>
      <c r="U1521" s="242">
        <v>0</v>
      </c>
    </row>
    <row r="1522" spans="1:21" ht="14.4" customHeight="1" x14ac:dyDescent="0.3">
      <c r="A1522" s="680">
        <v>10</v>
      </c>
      <c r="B1522" s="671" t="s">
        <v>551</v>
      </c>
      <c r="C1522" s="671">
        <v>89301702</v>
      </c>
      <c r="D1522" s="703" t="s">
        <v>4594</v>
      </c>
      <c r="E1522" s="704" t="s">
        <v>2558</v>
      </c>
      <c r="F1522" s="671" t="s">
        <v>2515</v>
      </c>
      <c r="G1522" s="671" t="s">
        <v>4405</v>
      </c>
      <c r="H1522" s="671" t="s">
        <v>550</v>
      </c>
      <c r="I1522" s="671" t="s">
        <v>4406</v>
      </c>
      <c r="J1522" s="671" t="s">
        <v>4407</v>
      </c>
      <c r="K1522" s="671" t="s">
        <v>4408</v>
      </c>
      <c r="L1522" s="705">
        <v>0</v>
      </c>
      <c r="M1522" s="705">
        <v>0</v>
      </c>
      <c r="N1522" s="671">
        <v>3</v>
      </c>
      <c r="O1522" s="706">
        <v>0.5</v>
      </c>
      <c r="P1522" s="705"/>
      <c r="Q1522" s="682"/>
      <c r="R1522" s="671"/>
      <c r="S1522" s="682">
        <v>0</v>
      </c>
      <c r="T1522" s="706"/>
      <c r="U1522" s="242">
        <v>0</v>
      </c>
    </row>
    <row r="1523" spans="1:21" ht="14.4" customHeight="1" x14ac:dyDescent="0.3">
      <c r="A1523" s="680">
        <v>10</v>
      </c>
      <c r="B1523" s="671" t="s">
        <v>551</v>
      </c>
      <c r="C1523" s="671">
        <v>89301702</v>
      </c>
      <c r="D1523" s="703" t="s">
        <v>4594</v>
      </c>
      <c r="E1523" s="704" t="s">
        <v>2558</v>
      </c>
      <c r="F1523" s="671" t="s">
        <v>2515</v>
      </c>
      <c r="G1523" s="671" t="s">
        <v>4182</v>
      </c>
      <c r="H1523" s="671" t="s">
        <v>550</v>
      </c>
      <c r="I1523" s="671" t="s">
        <v>1407</v>
      </c>
      <c r="J1523" s="671" t="s">
        <v>4183</v>
      </c>
      <c r="K1523" s="671" t="s">
        <v>4184</v>
      </c>
      <c r="L1523" s="705">
        <v>0</v>
      </c>
      <c r="M1523" s="705">
        <v>0</v>
      </c>
      <c r="N1523" s="671">
        <v>5</v>
      </c>
      <c r="O1523" s="706">
        <v>2.5</v>
      </c>
      <c r="P1523" s="705">
        <v>0</v>
      </c>
      <c r="Q1523" s="682"/>
      <c r="R1523" s="671">
        <v>3</v>
      </c>
      <c r="S1523" s="682">
        <v>0.6</v>
      </c>
      <c r="T1523" s="706">
        <v>1</v>
      </c>
      <c r="U1523" s="242">
        <v>0.4</v>
      </c>
    </row>
    <row r="1524" spans="1:21" ht="14.4" customHeight="1" x14ac:dyDescent="0.3">
      <c r="A1524" s="680">
        <v>10</v>
      </c>
      <c r="B1524" s="671" t="s">
        <v>551</v>
      </c>
      <c r="C1524" s="671">
        <v>89301702</v>
      </c>
      <c r="D1524" s="703" t="s">
        <v>4594</v>
      </c>
      <c r="E1524" s="704" t="s">
        <v>2558</v>
      </c>
      <c r="F1524" s="671" t="s">
        <v>2515</v>
      </c>
      <c r="G1524" s="671" t="s">
        <v>3011</v>
      </c>
      <c r="H1524" s="671" t="s">
        <v>550</v>
      </c>
      <c r="I1524" s="671" t="s">
        <v>986</v>
      </c>
      <c r="J1524" s="671" t="s">
        <v>987</v>
      </c>
      <c r="K1524" s="671" t="s">
        <v>3012</v>
      </c>
      <c r="L1524" s="705">
        <v>0</v>
      </c>
      <c r="M1524" s="705">
        <v>0</v>
      </c>
      <c r="N1524" s="671">
        <v>5</v>
      </c>
      <c r="O1524" s="706">
        <v>2</v>
      </c>
      <c r="P1524" s="705">
        <v>0</v>
      </c>
      <c r="Q1524" s="682"/>
      <c r="R1524" s="671">
        <v>1</v>
      </c>
      <c r="S1524" s="682">
        <v>0.2</v>
      </c>
      <c r="T1524" s="706">
        <v>0.5</v>
      </c>
      <c r="U1524" s="242">
        <v>0.25</v>
      </c>
    </row>
    <row r="1525" spans="1:21" ht="14.4" customHeight="1" x14ac:dyDescent="0.3">
      <c r="A1525" s="680">
        <v>10</v>
      </c>
      <c r="B1525" s="671" t="s">
        <v>551</v>
      </c>
      <c r="C1525" s="671">
        <v>89301702</v>
      </c>
      <c r="D1525" s="703" t="s">
        <v>4594</v>
      </c>
      <c r="E1525" s="704" t="s">
        <v>2558</v>
      </c>
      <c r="F1525" s="671" t="s">
        <v>2515</v>
      </c>
      <c r="G1525" s="671" t="s">
        <v>4409</v>
      </c>
      <c r="H1525" s="671" t="s">
        <v>550</v>
      </c>
      <c r="I1525" s="671" t="s">
        <v>4410</v>
      </c>
      <c r="J1525" s="671" t="s">
        <v>4411</v>
      </c>
      <c r="K1525" s="671" t="s">
        <v>4412</v>
      </c>
      <c r="L1525" s="705">
        <v>0</v>
      </c>
      <c r="M1525" s="705">
        <v>0</v>
      </c>
      <c r="N1525" s="671">
        <v>2</v>
      </c>
      <c r="O1525" s="706">
        <v>1</v>
      </c>
      <c r="P1525" s="705">
        <v>0</v>
      </c>
      <c r="Q1525" s="682"/>
      <c r="R1525" s="671">
        <v>1</v>
      </c>
      <c r="S1525" s="682">
        <v>0.5</v>
      </c>
      <c r="T1525" s="706">
        <v>0.5</v>
      </c>
      <c r="U1525" s="242">
        <v>0.5</v>
      </c>
    </row>
    <row r="1526" spans="1:21" ht="14.4" customHeight="1" x14ac:dyDescent="0.3">
      <c r="A1526" s="680">
        <v>10</v>
      </c>
      <c r="B1526" s="671" t="s">
        <v>551</v>
      </c>
      <c r="C1526" s="671">
        <v>89301702</v>
      </c>
      <c r="D1526" s="703" t="s">
        <v>4594</v>
      </c>
      <c r="E1526" s="704" t="s">
        <v>2558</v>
      </c>
      <c r="F1526" s="671" t="s">
        <v>2516</v>
      </c>
      <c r="G1526" s="671" t="s">
        <v>2622</v>
      </c>
      <c r="H1526" s="671" t="s">
        <v>550</v>
      </c>
      <c r="I1526" s="671" t="s">
        <v>730</v>
      </c>
      <c r="J1526" s="671" t="s">
        <v>2623</v>
      </c>
      <c r="K1526" s="671"/>
      <c r="L1526" s="705">
        <v>0</v>
      </c>
      <c r="M1526" s="705">
        <v>0</v>
      </c>
      <c r="N1526" s="671">
        <v>3</v>
      </c>
      <c r="O1526" s="706">
        <v>2</v>
      </c>
      <c r="P1526" s="705">
        <v>0</v>
      </c>
      <c r="Q1526" s="682"/>
      <c r="R1526" s="671">
        <v>3</v>
      </c>
      <c r="S1526" s="682">
        <v>1</v>
      </c>
      <c r="T1526" s="706">
        <v>2</v>
      </c>
      <c r="U1526" s="242">
        <v>1</v>
      </c>
    </row>
    <row r="1527" spans="1:21" ht="14.4" customHeight="1" x14ac:dyDescent="0.3">
      <c r="A1527" s="680">
        <v>10</v>
      </c>
      <c r="B1527" s="671" t="s">
        <v>551</v>
      </c>
      <c r="C1527" s="671">
        <v>89301702</v>
      </c>
      <c r="D1527" s="703" t="s">
        <v>4594</v>
      </c>
      <c r="E1527" s="704" t="s">
        <v>2565</v>
      </c>
      <c r="F1527" s="671" t="s">
        <v>2517</v>
      </c>
      <c r="G1527" s="671" t="s">
        <v>3725</v>
      </c>
      <c r="H1527" s="671" t="s">
        <v>550</v>
      </c>
      <c r="I1527" s="671" t="s">
        <v>3873</v>
      </c>
      <c r="J1527" s="671" t="s">
        <v>3874</v>
      </c>
      <c r="K1527" s="671" t="s">
        <v>3875</v>
      </c>
      <c r="L1527" s="705">
        <v>3000</v>
      </c>
      <c r="M1527" s="705">
        <v>3000</v>
      </c>
      <c r="N1527" s="671">
        <v>1</v>
      </c>
      <c r="O1527" s="706">
        <v>1</v>
      </c>
      <c r="P1527" s="705">
        <v>3000</v>
      </c>
      <c r="Q1527" s="682">
        <v>1</v>
      </c>
      <c r="R1527" s="671">
        <v>1</v>
      </c>
      <c r="S1527" s="682">
        <v>1</v>
      </c>
      <c r="T1527" s="706">
        <v>1</v>
      </c>
      <c r="U1527" s="242">
        <v>1</v>
      </c>
    </row>
    <row r="1528" spans="1:21" ht="14.4" customHeight="1" x14ac:dyDescent="0.3">
      <c r="A1528" s="680">
        <v>10</v>
      </c>
      <c r="B1528" s="671" t="s">
        <v>551</v>
      </c>
      <c r="C1528" s="671">
        <v>89301702</v>
      </c>
      <c r="D1528" s="703" t="s">
        <v>4594</v>
      </c>
      <c r="E1528" s="704" t="s">
        <v>2572</v>
      </c>
      <c r="F1528" s="671" t="s">
        <v>2515</v>
      </c>
      <c r="G1528" s="671" t="s">
        <v>2953</v>
      </c>
      <c r="H1528" s="671" t="s">
        <v>550</v>
      </c>
      <c r="I1528" s="671" t="s">
        <v>2960</v>
      </c>
      <c r="J1528" s="671" t="s">
        <v>2955</v>
      </c>
      <c r="K1528" s="671" t="s">
        <v>2956</v>
      </c>
      <c r="L1528" s="705">
        <v>810.99</v>
      </c>
      <c r="M1528" s="705">
        <v>1621.98</v>
      </c>
      <c r="N1528" s="671">
        <v>2</v>
      </c>
      <c r="O1528" s="706">
        <v>0.5</v>
      </c>
      <c r="P1528" s="705">
        <v>1621.98</v>
      </c>
      <c r="Q1528" s="682">
        <v>1</v>
      </c>
      <c r="R1528" s="671">
        <v>2</v>
      </c>
      <c r="S1528" s="682">
        <v>1</v>
      </c>
      <c r="T1528" s="706">
        <v>0.5</v>
      </c>
      <c r="U1528" s="242">
        <v>1</v>
      </c>
    </row>
    <row r="1529" spans="1:21" ht="14.4" customHeight="1" x14ac:dyDescent="0.3">
      <c r="A1529" s="680">
        <v>10</v>
      </c>
      <c r="B1529" s="671" t="s">
        <v>551</v>
      </c>
      <c r="C1529" s="671">
        <v>89301702</v>
      </c>
      <c r="D1529" s="703" t="s">
        <v>4594</v>
      </c>
      <c r="E1529" s="704" t="s">
        <v>2572</v>
      </c>
      <c r="F1529" s="671" t="s">
        <v>2515</v>
      </c>
      <c r="G1529" s="671" t="s">
        <v>2968</v>
      </c>
      <c r="H1529" s="671" t="s">
        <v>817</v>
      </c>
      <c r="I1529" s="671" t="s">
        <v>4378</v>
      </c>
      <c r="J1529" s="671" t="s">
        <v>4379</v>
      </c>
      <c r="K1529" s="671" t="s">
        <v>1162</v>
      </c>
      <c r="L1529" s="705">
        <v>32.380000000000003</v>
      </c>
      <c r="M1529" s="705">
        <v>874.2600000000001</v>
      </c>
      <c r="N1529" s="671">
        <v>27</v>
      </c>
      <c r="O1529" s="706">
        <v>0.5</v>
      </c>
      <c r="P1529" s="705">
        <v>874.2600000000001</v>
      </c>
      <c r="Q1529" s="682">
        <v>1</v>
      </c>
      <c r="R1529" s="671">
        <v>27</v>
      </c>
      <c r="S1529" s="682">
        <v>1</v>
      </c>
      <c r="T1529" s="706">
        <v>0.5</v>
      </c>
      <c r="U1529" s="242">
        <v>1</v>
      </c>
    </row>
    <row r="1530" spans="1:21" ht="14.4" customHeight="1" x14ac:dyDescent="0.3">
      <c r="A1530" s="680">
        <v>10</v>
      </c>
      <c r="B1530" s="671" t="s">
        <v>551</v>
      </c>
      <c r="C1530" s="671">
        <v>89301702</v>
      </c>
      <c r="D1530" s="703" t="s">
        <v>4594</v>
      </c>
      <c r="E1530" s="704" t="s">
        <v>2572</v>
      </c>
      <c r="F1530" s="671" t="s">
        <v>2515</v>
      </c>
      <c r="G1530" s="671" t="s">
        <v>2968</v>
      </c>
      <c r="H1530" s="671" t="s">
        <v>817</v>
      </c>
      <c r="I1530" s="671" t="s">
        <v>1471</v>
      </c>
      <c r="J1530" s="671" t="s">
        <v>1472</v>
      </c>
      <c r="K1530" s="671" t="s">
        <v>1473</v>
      </c>
      <c r="L1530" s="705">
        <v>105.31</v>
      </c>
      <c r="M1530" s="705">
        <v>2738.06</v>
      </c>
      <c r="N1530" s="671">
        <v>26</v>
      </c>
      <c r="O1530" s="706">
        <v>0.5</v>
      </c>
      <c r="P1530" s="705">
        <v>2738.06</v>
      </c>
      <c r="Q1530" s="682">
        <v>1</v>
      </c>
      <c r="R1530" s="671">
        <v>26</v>
      </c>
      <c r="S1530" s="682">
        <v>1</v>
      </c>
      <c r="T1530" s="706">
        <v>0.5</v>
      </c>
      <c r="U1530" s="242">
        <v>1</v>
      </c>
    </row>
    <row r="1531" spans="1:21" ht="14.4" customHeight="1" x14ac:dyDescent="0.3">
      <c r="A1531" s="680">
        <v>10</v>
      </c>
      <c r="B1531" s="671" t="s">
        <v>551</v>
      </c>
      <c r="C1531" s="671">
        <v>89301702</v>
      </c>
      <c r="D1531" s="703" t="s">
        <v>4594</v>
      </c>
      <c r="E1531" s="704" t="s">
        <v>2572</v>
      </c>
      <c r="F1531" s="671" t="s">
        <v>2515</v>
      </c>
      <c r="G1531" s="671" t="s">
        <v>2968</v>
      </c>
      <c r="H1531" s="671" t="s">
        <v>817</v>
      </c>
      <c r="I1531" s="671" t="s">
        <v>2001</v>
      </c>
      <c r="J1531" s="671" t="s">
        <v>2002</v>
      </c>
      <c r="K1531" s="671" t="s">
        <v>2003</v>
      </c>
      <c r="L1531" s="705">
        <v>126.28</v>
      </c>
      <c r="M1531" s="705">
        <v>3157</v>
      </c>
      <c r="N1531" s="671">
        <v>25</v>
      </c>
      <c r="O1531" s="706">
        <v>0.5</v>
      </c>
      <c r="P1531" s="705">
        <v>3157</v>
      </c>
      <c r="Q1531" s="682">
        <v>1</v>
      </c>
      <c r="R1531" s="671">
        <v>25</v>
      </c>
      <c r="S1531" s="682">
        <v>1</v>
      </c>
      <c r="T1531" s="706">
        <v>0.5</v>
      </c>
      <c r="U1531" s="242">
        <v>1</v>
      </c>
    </row>
    <row r="1532" spans="1:21" ht="14.4" customHeight="1" x14ac:dyDescent="0.3">
      <c r="A1532" s="680">
        <v>10</v>
      </c>
      <c r="B1532" s="671" t="s">
        <v>551</v>
      </c>
      <c r="C1532" s="671">
        <v>89301702</v>
      </c>
      <c r="D1532" s="703" t="s">
        <v>4594</v>
      </c>
      <c r="E1532" s="704" t="s">
        <v>2581</v>
      </c>
      <c r="F1532" s="671" t="s">
        <v>2515</v>
      </c>
      <c r="G1532" s="671" t="s">
        <v>2908</v>
      </c>
      <c r="H1532" s="671" t="s">
        <v>550</v>
      </c>
      <c r="I1532" s="671" t="s">
        <v>4335</v>
      </c>
      <c r="J1532" s="671" t="s">
        <v>2913</v>
      </c>
      <c r="K1532" s="671" t="s">
        <v>2914</v>
      </c>
      <c r="L1532" s="705">
        <v>328.37</v>
      </c>
      <c r="M1532" s="705">
        <v>328.37</v>
      </c>
      <c r="N1532" s="671">
        <v>1</v>
      </c>
      <c r="O1532" s="706">
        <v>0.5</v>
      </c>
      <c r="P1532" s="705"/>
      <c r="Q1532" s="682">
        <v>0</v>
      </c>
      <c r="R1532" s="671"/>
      <c r="S1532" s="682">
        <v>0</v>
      </c>
      <c r="T1532" s="706"/>
      <c r="U1532" s="242">
        <v>0</v>
      </c>
    </row>
    <row r="1533" spans="1:21" ht="14.4" customHeight="1" x14ac:dyDescent="0.3">
      <c r="A1533" s="680">
        <v>10</v>
      </c>
      <c r="B1533" s="671" t="s">
        <v>551</v>
      </c>
      <c r="C1533" s="671">
        <v>89301702</v>
      </c>
      <c r="D1533" s="703" t="s">
        <v>4594</v>
      </c>
      <c r="E1533" s="704" t="s">
        <v>2581</v>
      </c>
      <c r="F1533" s="671" t="s">
        <v>2515</v>
      </c>
      <c r="G1533" s="671" t="s">
        <v>4339</v>
      </c>
      <c r="H1533" s="671" t="s">
        <v>550</v>
      </c>
      <c r="I1533" s="671" t="s">
        <v>1366</v>
      </c>
      <c r="J1533" s="671" t="s">
        <v>1367</v>
      </c>
      <c r="K1533" s="671" t="s">
        <v>2470</v>
      </c>
      <c r="L1533" s="705">
        <v>0</v>
      </c>
      <c r="M1533" s="705">
        <v>0</v>
      </c>
      <c r="N1533" s="671">
        <v>1</v>
      </c>
      <c r="O1533" s="706">
        <v>1</v>
      </c>
      <c r="P1533" s="705"/>
      <c r="Q1533" s="682"/>
      <c r="R1533" s="671"/>
      <c r="S1533" s="682">
        <v>0</v>
      </c>
      <c r="T1533" s="706"/>
      <c r="U1533" s="242">
        <v>0</v>
      </c>
    </row>
    <row r="1534" spans="1:21" ht="14.4" customHeight="1" x14ac:dyDescent="0.3">
      <c r="A1534" s="680">
        <v>10</v>
      </c>
      <c r="B1534" s="671" t="s">
        <v>551</v>
      </c>
      <c r="C1534" s="671">
        <v>89301702</v>
      </c>
      <c r="D1534" s="703" t="s">
        <v>4594</v>
      </c>
      <c r="E1534" s="704" t="s">
        <v>2581</v>
      </c>
      <c r="F1534" s="671" t="s">
        <v>2515</v>
      </c>
      <c r="G1534" s="671" t="s">
        <v>4339</v>
      </c>
      <c r="H1534" s="671" t="s">
        <v>550</v>
      </c>
      <c r="I1534" s="671" t="s">
        <v>4413</v>
      </c>
      <c r="J1534" s="671" t="s">
        <v>1367</v>
      </c>
      <c r="K1534" s="671" t="s">
        <v>2434</v>
      </c>
      <c r="L1534" s="705">
        <v>0</v>
      </c>
      <c r="M1534" s="705">
        <v>0</v>
      </c>
      <c r="N1534" s="671">
        <v>2</v>
      </c>
      <c r="O1534" s="706">
        <v>0.5</v>
      </c>
      <c r="P1534" s="705">
        <v>0</v>
      </c>
      <c r="Q1534" s="682"/>
      <c r="R1534" s="671">
        <v>2</v>
      </c>
      <c r="S1534" s="682">
        <v>1</v>
      </c>
      <c r="T1534" s="706">
        <v>0.5</v>
      </c>
      <c r="U1534" s="242">
        <v>1</v>
      </c>
    </row>
    <row r="1535" spans="1:21" ht="14.4" customHeight="1" x14ac:dyDescent="0.3">
      <c r="A1535" s="680">
        <v>10</v>
      </c>
      <c r="B1535" s="671" t="s">
        <v>551</v>
      </c>
      <c r="C1535" s="671">
        <v>89301702</v>
      </c>
      <c r="D1535" s="703" t="s">
        <v>4594</v>
      </c>
      <c r="E1535" s="704" t="s">
        <v>2581</v>
      </c>
      <c r="F1535" s="671" t="s">
        <v>2515</v>
      </c>
      <c r="G1535" s="671" t="s">
        <v>2891</v>
      </c>
      <c r="H1535" s="671" t="s">
        <v>550</v>
      </c>
      <c r="I1535" s="671" t="s">
        <v>1222</v>
      </c>
      <c r="J1535" s="671" t="s">
        <v>1223</v>
      </c>
      <c r="K1535" s="671" t="s">
        <v>3004</v>
      </c>
      <c r="L1535" s="705">
        <v>709.97</v>
      </c>
      <c r="M1535" s="705">
        <v>1419.94</v>
      </c>
      <c r="N1535" s="671">
        <v>2</v>
      </c>
      <c r="O1535" s="706">
        <v>1.5</v>
      </c>
      <c r="P1535" s="705"/>
      <c r="Q1535" s="682">
        <v>0</v>
      </c>
      <c r="R1535" s="671"/>
      <c r="S1535" s="682">
        <v>0</v>
      </c>
      <c r="T1535" s="706"/>
      <c r="U1535" s="242">
        <v>0</v>
      </c>
    </row>
    <row r="1536" spans="1:21" ht="14.4" customHeight="1" x14ac:dyDescent="0.3">
      <c r="A1536" s="680">
        <v>10</v>
      </c>
      <c r="B1536" s="671" t="s">
        <v>551</v>
      </c>
      <c r="C1536" s="671">
        <v>89301702</v>
      </c>
      <c r="D1536" s="703" t="s">
        <v>4594</v>
      </c>
      <c r="E1536" s="704" t="s">
        <v>2581</v>
      </c>
      <c r="F1536" s="671" t="s">
        <v>2515</v>
      </c>
      <c r="G1536" s="671" t="s">
        <v>2891</v>
      </c>
      <c r="H1536" s="671" t="s">
        <v>550</v>
      </c>
      <c r="I1536" s="671" t="s">
        <v>798</v>
      </c>
      <c r="J1536" s="671" t="s">
        <v>799</v>
      </c>
      <c r="K1536" s="671" t="s">
        <v>800</v>
      </c>
      <c r="L1536" s="705">
        <v>354.98</v>
      </c>
      <c r="M1536" s="705">
        <v>354.98</v>
      </c>
      <c r="N1536" s="671">
        <v>1</v>
      </c>
      <c r="O1536" s="706">
        <v>1</v>
      </c>
      <c r="P1536" s="705"/>
      <c r="Q1536" s="682">
        <v>0</v>
      </c>
      <c r="R1536" s="671"/>
      <c r="S1536" s="682">
        <v>0</v>
      </c>
      <c r="T1536" s="706"/>
      <c r="U1536" s="242">
        <v>0</v>
      </c>
    </row>
    <row r="1537" spans="1:21" ht="14.4" customHeight="1" x14ac:dyDescent="0.3">
      <c r="A1537" s="680">
        <v>10</v>
      </c>
      <c r="B1537" s="671" t="s">
        <v>551</v>
      </c>
      <c r="C1537" s="671">
        <v>89301702</v>
      </c>
      <c r="D1537" s="703" t="s">
        <v>4594</v>
      </c>
      <c r="E1537" s="704" t="s">
        <v>2581</v>
      </c>
      <c r="F1537" s="671" t="s">
        <v>2515</v>
      </c>
      <c r="G1537" s="671" t="s">
        <v>3090</v>
      </c>
      <c r="H1537" s="671" t="s">
        <v>550</v>
      </c>
      <c r="I1537" s="671" t="s">
        <v>4414</v>
      </c>
      <c r="J1537" s="671" t="s">
        <v>3092</v>
      </c>
      <c r="K1537" s="671" t="s">
        <v>3093</v>
      </c>
      <c r="L1537" s="705">
        <v>0</v>
      </c>
      <c r="M1537" s="705">
        <v>0</v>
      </c>
      <c r="N1537" s="671">
        <v>1</v>
      </c>
      <c r="O1537" s="706">
        <v>1</v>
      </c>
      <c r="P1537" s="705"/>
      <c r="Q1537" s="682"/>
      <c r="R1537" s="671"/>
      <c r="S1537" s="682">
        <v>0</v>
      </c>
      <c r="T1537" s="706"/>
      <c r="U1537" s="242">
        <v>0</v>
      </c>
    </row>
    <row r="1538" spans="1:21" ht="14.4" customHeight="1" x14ac:dyDescent="0.3">
      <c r="A1538" s="680">
        <v>10</v>
      </c>
      <c r="B1538" s="671" t="s">
        <v>551</v>
      </c>
      <c r="C1538" s="671">
        <v>89301702</v>
      </c>
      <c r="D1538" s="703" t="s">
        <v>4594</v>
      </c>
      <c r="E1538" s="704" t="s">
        <v>2581</v>
      </c>
      <c r="F1538" s="671" t="s">
        <v>2515</v>
      </c>
      <c r="G1538" s="671" t="s">
        <v>3090</v>
      </c>
      <c r="H1538" s="671" t="s">
        <v>550</v>
      </c>
      <c r="I1538" s="671" t="s">
        <v>3091</v>
      </c>
      <c r="J1538" s="671" t="s">
        <v>3092</v>
      </c>
      <c r="K1538" s="671" t="s">
        <v>3093</v>
      </c>
      <c r="L1538" s="705">
        <v>0</v>
      </c>
      <c r="M1538" s="705">
        <v>0</v>
      </c>
      <c r="N1538" s="671">
        <v>1</v>
      </c>
      <c r="O1538" s="706">
        <v>0.5</v>
      </c>
      <c r="P1538" s="705">
        <v>0</v>
      </c>
      <c r="Q1538" s="682"/>
      <c r="R1538" s="671">
        <v>1</v>
      </c>
      <c r="S1538" s="682">
        <v>1</v>
      </c>
      <c r="T1538" s="706">
        <v>0.5</v>
      </c>
      <c r="U1538" s="242">
        <v>1</v>
      </c>
    </row>
    <row r="1539" spans="1:21" ht="14.4" customHeight="1" x14ac:dyDescent="0.3">
      <c r="A1539" s="680">
        <v>10</v>
      </c>
      <c r="B1539" s="671" t="s">
        <v>551</v>
      </c>
      <c r="C1539" s="671">
        <v>89301702</v>
      </c>
      <c r="D1539" s="703" t="s">
        <v>4594</v>
      </c>
      <c r="E1539" s="704" t="s">
        <v>2581</v>
      </c>
      <c r="F1539" s="671" t="s">
        <v>2515</v>
      </c>
      <c r="G1539" s="671" t="s">
        <v>3090</v>
      </c>
      <c r="H1539" s="671" t="s">
        <v>550</v>
      </c>
      <c r="I1539" s="671" t="s">
        <v>3373</v>
      </c>
      <c r="J1539" s="671" t="s">
        <v>3126</v>
      </c>
      <c r="K1539" s="671" t="s">
        <v>3374</v>
      </c>
      <c r="L1539" s="705">
        <v>0</v>
      </c>
      <c r="M1539" s="705">
        <v>0</v>
      </c>
      <c r="N1539" s="671">
        <v>1</v>
      </c>
      <c r="O1539" s="706">
        <v>1</v>
      </c>
      <c r="P1539" s="705"/>
      <c r="Q1539" s="682"/>
      <c r="R1539" s="671"/>
      <c r="S1539" s="682">
        <v>0</v>
      </c>
      <c r="T1539" s="706"/>
      <c r="U1539" s="242">
        <v>0</v>
      </c>
    </row>
    <row r="1540" spans="1:21" ht="14.4" customHeight="1" x14ac:dyDescent="0.3">
      <c r="A1540" s="680">
        <v>10</v>
      </c>
      <c r="B1540" s="671" t="s">
        <v>551</v>
      </c>
      <c r="C1540" s="671">
        <v>89301702</v>
      </c>
      <c r="D1540" s="703" t="s">
        <v>4594</v>
      </c>
      <c r="E1540" s="704" t="s">
        <v>2581</v>
      </c>
      <c r="F1540" s="671" t="s">
        <v>2515</v>
      </c>
      <c r="G1540" s="671" t="s">
        <v>3090</v>
      </c>
      <c r="H1540" s="671" t="s">
        <v>550</v>
      </c>
      <c r="I1540" s="671" t="s">
        <v>1401</v>
      </c>
      <c r="J1540" s="671" t="s">
        <v>3126</v>
      </c>
      <c r="K1540" s="671" t="s">
        <v>3127</v>
      </c>
      <c r="L1540" s="705">
        <v>0</v>
      </c>
      <c r="M1540" s="705">
        <v>0</v>
      </c>
      <c r="N1540" s="671">
        <v>2</v>
      </c>
      <c r="O1540" s="706">
        <v>2</v>
      </c>
      <c r="P1540" s="705"/>
      <c r="Q1540" s="682"/>
      <c r="R1540" s="671"/>
      <c r="S1540" s="682">
        <v>0</v>
      </c>
      <c r="T1540" s="706"/>
      <c r="U1540" s="242">
        <v>0</v>
      </c>
    </row>
    <row r="1541" spans="1:21" ht="14.4" customHeight="1" x14ac:dyDescent="0.3">
      <c r="A1541" s="680">
        <v>10</v>
      </c>
      <c r="B1541" s="671" t="s">
        <v>551</v>
      </c>
      <c r="C1541" s="671">
        <v>89301702</v>
      </c>
      <c r="D1541" s="703" t="s">
        <v>4594</v>
      </c>
      <c r="E1541" s="704" t="s">
        <v>2581</v>
      </c>
      <c r="F1541" s="671" t="s">
        <v>2515</v>
      </c>
      <c r="G1541" s="671" t="s">
        <v>3090</v>
      </c>
      <c r="H1541" s="671" t="s">
        <v>550</v>
      </c>
      <c r="I1541" s="671" t="s">
        <v>4415</v>
      </c>
      <c r="J1541" s="671" t="s">
        <v>3126</v>
      </c>
      <c r="K1541" s="671" t="s">
        <v>4416</v>
      </c>
      <c r="L1541" s="705">
        <v>0</v>
      </c>
      <c r="M1541" s="705">
        <v>0</v>
      </c>
      <c r="N1541" s="671">
        <v>2</v>
      </c>
      <c r="O1541" s="706">
        <v>2</v>
      </c>
      <c r="P1541" s="705"/>
      <c r="Q1541" s="682"/>
      <c r="R1541" s="671"/>
      <c r="S1541" s="682">
        <v>0</v>
      </c>
      <c r="T1541" s="706"/>
      <c r="U1541" s="242">
        <v>0</v>
      </c>
    </row>
    <row r="1542" spans="1:21" ht="14.4" customHeight="1" x14ac:dyDescent="0.3">
      <c r="A1542" s="680">
        <v>10</v>
      </c>
      <c r="B1542" s="671" t="s">
        <v>551</v>
      </c>
      <c r="C1542" s="671">
        <v>89301702</v>
      </c>
      <c r="D1542" s="703" t="s">
        <v>4594</v>
      </c>
      <c r="E1542" s="704" t="s">
        <v>2581</v>
      </c>
      <c r="F1542" s="671" t="s">
        <v>2515</v>
      </c>
      <c r="G1542" s="671" t="s">
        <v>2953</v>
      </c>
      <c r="H1542" s="671" t="s">
        <v>550</v>
      </c>
      <c r="I1542" s="671" t="s">
        <v>3136</v>
      </c>
      <c r="J1542" s="671" t="s">
        <v>2955</v>
      </c>
      <c r="K1542" s="671" t="s">
        <v>2956</v>
      </c>
      <c r="L1542" s="705">
        <v>810.99</v>
      </c>
      <c r="M1542" s="705">
        <v>1621.98</v>
      </c>
      <c r="N1542" s="671">
        <v>2</v>
      </c>
      <c r="O1542" s="706">
        <v>1</v>
      </c>
      <c r="P1542" s="705"/>
      <c r="Q1542" s="682">
        <v>0</v>
      </c>
      <c r="R1542" s="671"/>
      <c r="S1542" s="682">
        <v>0</v>
      </c>
      <c r="T1542" s="706"/>
      <c r="U1542" s="242">
        <v>0</v>
      </c>
    </row>
    <row r="1543" spans="1:21" ht="14.4" customHeight="1" x14ac:dyDescent="0.3">
      <c r="A1543" s="680">
        <v>10</v>
      </c>
      <c r="B1543" s="671" t="s">
        <v>551</v>
      </c>
      <c r="C1543" s="671">
        <v>89301702</v>
      </c>
      <c r="D1543" s="703" t="s">
        <v>4594</v>
      </c>
      <c r="E1543" s="704" t="s">
        <v>2581</v>
      </c>
      <c r="F1543" s="671" t="s">
        <v>2515</v>
      </c>
      <c r="G1543" s="671" t="s">
        <v>2953</v>
      </c>
      <c r="H1543" s="671" t="s">
        <v>550</v>
      </c>
      <c r="I1543" s="671" t="s">
        <v>4417</v>
      </c>
      <c r="J1543" s="671" t="s">
        <v>4350</v>
      </c>
      <c r="K1543" s="671" t="s">
        <v>4418</v>
      </c>
      <c r="L1543" s="705">
        <v>0</v>
      </c>
      <c r="M1543" s="705">
        <v>0</v>
      </c>
      <c r="N1543" s="671">
        <v>1</v>
      </c>
      <c r="O1543" s="706">
        <v>0.5</v>
      </c>
      <c r="P1543" s="705">
        <v>0</v>
      </c>
      <c r="Q1543" s="682"/>
      <c r="R1543" s="671">
        <v>1</v>
      </c>
      <c r="S1543" s="682">
        <v>1</v>
      </c>
      <c r="T1543" s="706">
        <v>0.5</v>
      </c>
      <c r="U1543" s="242">
        <v>1</v>
      </c>
    </row>
    <row r="1544" spans="1:21" ht="14.4" customHeight="1" x14ac:dyDescent="0.3">
      <c r="A1544" s="680">
        <v>10</v>
      </c>
      <c r="B1544" s="671" t="s">
        <v>551</v>
      </c>
      <c r="C1544" s="671">
        <v>89301702</v>
      </c>
      <c r="D1544" s="703" t="s">
        <v>4594</v>
      </c>
      <c r="E1544" s="704" t="s">
        <v>2581</v>
      </c>
      <c r="F1544" s="671" t="s">
        <v>2515</v>
      </c>
      <c r="G1544" s="671" t="s">
        <v>2953</v>
      </c>
      <c r="H1544" s="671" t="s">
        <v>550</v>
      </c>
      <c r="I1544" s="671" t="s">
        <v>2957</v>
      </c>
      <c r="J1544" s="671" t="s">
        <v>2958</v>
      </c>
      <c r="K1544" s="671" t="s">
        <v>2959</v>
      </c>
      <c r="L1544" s="705">
        <v>540.22</v>
      </c>
      <c r="M1544" s="705">
        <v>1620.66</v>
      </c>
      <c r="N1544" s="671">
        <v>3</v>
      </c>
      <c r="O1544" s="706">
        <v>1</v>
      </c>
      <c r="P1544" s="705">
        <v>540.22</v>
      </c>
      <c r="Q1544" s="682">
        <v>0.33333333333333331</v>
      </c>
      <c r="R1544" s="671">
        <v>1</v>
      </c>
      <c r="S1544" s="682">
        <v>0.33333333333333331</v>
      </c>
      <c r="T1544" s="706">
        <v>0.5</v>
      </c>
      <c r="U1544" s="242">
        <v>0.5</v>
      </c>
    </row>
    <row r="1545" spans="1:21" ht="14.4" customHeight="1" x14ac:dyDescent="0.3">
      <c r="A1545" s="680">
        <v>10</v>
      </c>
      <c r="B1545" s="671" t="s">
        <v>551</v>
      </c>
      <c r="C1545" s="671">
        <v>89301702</v>
      </c>
      <c r="D1545" s="703" t="s">
        <v>4594</v>
      </c>
      <c r="E1545" s="704" t="s">
        <v>2581</v>
      </c>
      <c r="F1545" s="671" t="s">
        <v>2515</v>
      </c>
      <c r="G1545" s="671" t="s">
        <v>2953</v>
      </c>
      <c r="H1545" s="671" t="s">
        <v>550</v>
      </c>
      <c r="I1545" s="671" t="s">
        <v>4355</v>
      </c>
      <c r="J1545" s="671" t="s">
        <v>2955</v>
      </c>
      <c r="K1545" s="671" t="s">
        <v>4356</v>
      </c>
      <c r="L1545" s="705">
        <v>0</v>
      </c>
      <c r="M1545" s="705">
        <v>0</v>
      </c>
      <c r="N1545" s="671">
        <v>2</v>
      </c>
      <c r="O1545" s="706">
        <v>1</v>
      </c>
      <c r="P1545" s="705"/>
      <c r="Q1545" s="682"/>
      <c r="R1545" s="671"/>
      <c r="S1545" s="682">
        <v>0</v>
      </c>
      <c r="T1545" s="706"/>
      <c r="U1545" s="242">
        <v>0</v>
      </c>
    </row>
    <row r="1546" spans="1:21" ht="14.4" customHeight="1" x14ac:dyDescent="0.3">
      <c r="A1546" s="680">
        <v>10</v>
      </c>
      <c r="B1546" s="671" t="s">
        <v>551</v>
      </c>
      <c r="C1546" s="671">
        <v>89301702</v>
      </c>
      <c r="D1546" s="703" t="s">
        <v>4594</v>
      </c>
      <c r="E1546" s="704" t="s">
        <v>2581</v>
      </c>
      <c r="F1546" s="671" t="s">
        <v>2515</v>
      </c>
      <c r="G1546" s="671" t="s">
        <v>2953</v>
      </c>
      <c r="H1546" s="671" t="s">
        <v>550</v>
      </c>
      <c r="I1546" s="671" t="s">
        <v>2960</v>
      </c>
      <c r="J1546" s="671" t="s">
        <v>2955</v>
      </c>
      <c r="K1546" s="671" t="s">
        <v>2956</v>
      </c>
      <c r="L1546" s="705">
        <v>810.99</v>
      </c>
      <c r="M1546" s="705">
        <v>2432.9700000000003</v>
      </c>
      <c r="N1546" s="671">
        <v>3</v>
      </c>
      <c r="O1546" s="706">
        <v>1</v>
      </c>
      <c r="P1546" s="705"/>
      <c r="Q1546" s="682">
        <v>0</v>
      </c>
      <c r="R1546" s="671"/>
      <c r="S1546" s="682">
        <v>0</v>
      </c>
      <c r="T1546" s="706"/>
      <c r="U1546" s="242">
        <v>0</v>
      </c>
    </row>
    <row r="1547" spans="1:21" ht="14.4" customHeight="1" x14ac:dyDescent="0.3">
      <c r="A1547" s="680">
        <v>10</v>
      </c>
      <c r="B1547" s="671" t="s">
        <v>551</v>
      </c>
      <c r="C1547" s="671">
        <v>89301702</v>
      </c>
      <c r="D1547" s="703" t="s">
        <v>4594</v>
      </c>
      <c r="E1547" s="704" t="s">
        <v>2581</v>
      </c>
      <c r="F1547" s="671" t="s">
        <v>2515</v>
      </c>
      <c r="G1547" s="671" t="s">
        <v>2953</v>
      </c>
      <c r="H1547" s="671" t="s">
        <v>550</v>
      </c>
      <c r="I1547" s="671" t="s">
        <v>2961</v>
      </c>
      <c r="J1547" s="671" t="s">
        <v>2962</v>
      </c>
      <c r="K1547" s="671" t="s">
        <v>2963</v>
      </c>
      <c r="L1547" s="705">
        <v>344.25</v>
      </c>
      <c r="M1547" s="705">
        <v>688.5</v>
      </c>
      <c r="N1547" s="671">
        <v>2</v>
      </c>
      <c r="O1547" s="706">
        <v>0.5</v>
      </c>
      <c r="P1547" s="705"/>
      <c r="Q1547" s="682">
        <v>0</v>
      </c>
      <c r="R1547" s="671"/>
      <c r="S1547" s="682">
        <v>0</v>
      </c>
      <c r="T1547" s="706"/>
      <c r="U1547" s="242">
        <v>0</v>
      </c>
    </row>
    <row r="1548" spans="1:21" ht="14.4" customHeight="1" x14ac:dyDescent="0.3">
      <c r="A1548" s="680">
        <v>10</v>
      </c>
      <c r="B1548" s="671" t="s">
        <v>551</v>
      </c>
      <c r="C1548" s="671">
        <v>89301702</v>
      </c>
      <c r="D1548" s="703" t="s">
        <v>4594</v>
      </c>
      <c r="E1548" s="704" t="s">
        <v>2581</v>
      </c>
      <c r="F1548" s="671" t="s">
        <v>2515</v>
      </c>
      <c r="G1548" s="671" t="s">
        <v>2626</v>
      </c>
      <c r="H1548" s="671" t="s">
        <v>550</v>
      </c>
      <c r="I1548" s="671" t="s">
        <v>4419</v>
      </c>
      <c r="J1548" s="671" t="s">
        <v>2745</v>
      </c>
      <c r="K1548" s="671" t="s">
        <v>2629</v>
      </c>
      <c r="L1548" s="705">
        <v>250.87</v>
      </c>
      <c r="M1548" s="705">
        <v>1254.3499999999999</v>
      </c>
      <c r="N1548" s="671">
        <v>5</v>
      </c>
      <c r="O1548" s="706">
        <v>1</v>
      </c>
      <c r="P1548" s="705"/>
      <c r="Q1548" s="682">
        <v>0</v>
      </c>
      <c r="R1548" s="671"/>
      <c r="S1548" s="682">
        <v>0</v>
      </c>
      <c r="T1548" s="706"/>
      <c r="U1548" s="242">
        <v>0</v>
      </c>
    </row>
    <row r="1549" spans="1:21" ht="14.4" customHeight="1" x14ac:dyDescent="0.3">
      <c r="A1549" s="680">
        <v>10</v>
      </c>
      <c r="B1549" s="671" t="s">
        <v>551</v>
      </c>
      <c r="C1549" s="671">
        <v>89301702</v>
      </c>
      <c r="D1549" s="703" t="s">
        <v>4594</v>
      </c>
      <c r="E1549" s="704" t="s">
        <v>2581</v>
      </c>
      <c r="F1549" s="671" t="s">
        <v>2515</v>
      </c>
      <c r="G1549" s="671" t="s">
        <v>2746</v>
      </c>
      <c r="H1549" s="671" t="s">
        <v>550</v>
      </c>
      <c r="I1549" s="671" t="s">
        <v>4420</v>
      </c>
      <c r="J1549" s="671" t="s">
        <v>1305</v>
      </c>
      <c r="K1549" s="671" t="s">
        <v>4421</v>
      </c>
      <c r="L1549" s="705">
        <v>0</v>
      </c>
      <c r="M1549" s="705">
        <v>0</v>
      </c>
      <c r="N1549" s="671">
        <v>1</v>
      </c>
      <c r="O1549" s="706">
        <v>0.5</v>
      </c>
      <c r="P1549" s="705"/>
      <c r="Q1549" s="682"/>
      <c r="R1549" s="671"/>
      <c r="S1549" s="682">
        <v>0</v>
      </c>
      <c r="T1549" s="706"/>
      <c r="U1549" s="242">
        <v>0</v>
      </c>
    </row>
    <row r="1550" spans="1:21" ht="14.4" customHeight="1" x14ac:dyDescent="0.3">
      <c r="A1550" s="680">
        <v>10</v>
      </c>
      <c r="B1550" s="671" t="s">
        <v>551</v>
      </c>
      <c r="C1550" s="671">
        <v>89301702</v>
      </c>
      <c r="D1550" s="703" t="s">
        <v>4594</v>
      </c>
      <c r="E1550" s="704" t="s">
        <v>2581</v>
      </c>
      <c r="F1550" s="671" t="s">
        <v>2515</v>
      </c>
      <c r="G1550" s="671" t="s">
        <v>2746</v>
      </c>
      <c r="H1550" s="671" t="s">
        <v>550</v>
      </c>
      <c r="I1550" s="671" t="s">
        <v>2747</v>
      </c>
      <c r="J1550" s="671" t="s">
        <v>2748</v>
      </c>
      <c r="K1550" s="671" t="s">
        <v>1235</v>
      </c>
      <c r="L1550" s="705">
        <v>314.89999999999998</v>
      </c>
      <c r="M1550" s="705">
        <v>629.79999999999995</v>
      </c>
      <c r="N1550" s="671">
        <v>2</v>
      </c>
      <c r="O1550" s="706">
        <v>1.5</v>
      </c>
      <c r="P1550" s="705">
        <v>314.89999999999998</v>
      </c>
      <c r="Q1550" s="682">
        <v>0.5</v>
      </c>
      <c r="R1550" s="671">
        <v>1</v>
      </c>
      <c r="S1550" s="682">
        <v>0.5</v>
      </c>
      <c r="T1550" s="706">
        <v>0.5</v>
      </c>
      <c r="U1550" s="242">
        <v>0.33333333333333331</v>
      </c>
    </row>
    <row r="1551" spans="1:21" ht="14.4" customHeight="1" x14ac:dyDescent="0.3">
      <c r="A1551" s="680">
        <v>10</v>
      </c>
      <c r="B1551" s="671" t="s">
        <v>551</v>
      </c>
      <c r="C1551" s="671">
        <v>89301702</v>
      </c>
      <c r="D1551" s="703" t="s">
        <v>4594</v>
      </c>
      <c r="E1551" s="704" t="s">
        <v>2581</v>
      </c>
      <c r="F1551" s="671" t="s">
        <v>2515</v>
      </c>
      <c r="G1551" s="671" t="s">
        <v>2968</v>
      </c>
      <c r="H1551" s="671" t="s">
        <v>550</v>
      </c>
      <c r="I1551" s="671" t="s">
        <v>4422</v>
      </c>
      <c r="J1551" s="671" t="s">
        <v>4423</v>
      </c>
      <c r="K1551" s="671" t="s">
        <v>2449</v>
      </c>
      <c r="L1551" s="705">
        <v>52.66</v>
      </c>
      <c r="M1551" s="705">
        <v>210.64</v>
      </c>
      <c r="N1551" s="671">
        <v>4</v>
      </c>
      <c r="O1551" s="706">
        <v>1</v>
      </c>
      <c r="P1551" s="705"/>
      <c r="Q1551" s="682">
        <v>0</v>
      </c>
      <c r="R1551" s="671"/>
      <c r="S1551" s="682">
        <v>0</v>
      </c>
      <c r="T1551" s="706"/>
      <c r="U1551" s="242">
        <v>0</v>
      </c>
    </row>
    <row r="1552" spans="1:21" ht="14.4" customHeight="1" x14ac:dyDescent="0.3">
      <c r="A1552" s="680">
        <v>10</v>
      </c>
      <c r="B1552" s="671" t="s">
        <v>551</v>
      </c>
      <c r="C1552" s="671">
        <v>89301702</v>
      </c>
      <c r="D1552" s="703" t="s">
        <v>4594</v>
      </c>
      <c r="E1552" s="704" t="s">
        <v>2581</v>
      </c>
      <c r="F1552" s="671" t="s">
        <v>2515</v>
      </c>
      <c r="G1552" s="671" t="s">
        <v>2968</v>
      </c>
      <c r="H1552" s="671" t="s">
        <v>550</v>
      </c>
      <c r="I1552" s="671" t="s">
        <v>4424</v>
      </c>
      <c r="J1552" s="671" t="s">
        <v>4423</v>
      </c>
      <c r="K1552" s="671" t="s">
        <v>4374</v>
      </c>
      <c r="L1552" s="705">
        <v>631.87</v>
      </c>
      <c r="M1552" s="705">
        <v>2527.48</v>
      </c>
      <c r="N1552" s="671">
        <v>4</v>
      </c>
      <c r="O1552" s="706">
        <v>1</v>
      </c>
      <c r="P1552" s="705"/>
      <c r="Q1552" s="682">
        <v>0</v>
      </c>
      <c r="R1552" s="671"/>
      <c r="S1552" s="682">
        <v>0</v>
      </c>
      <c r="T1552" s="706"/>
      <c r="U1552" s="242">
        <v>0</v>
      </c>
    </row>
    <row r="1553" spans="1:21" ht="14.4" customHeight="1" x14ac:dyDescent="0.3">
      <c r="A1553" s="680">
        <v>10</v>
      </c>
      <c r="B1553" s="671" t="s">
        <v>551</v>
      </c>
      <c r="C1553" s="671">
        <v>89301702</v>
      </c>
      <c r="D1553" s="703" t="s">
        <v>4594</v>
      </c>
      <c r="E1553" s="704" t="s">
        <v>2581</v>
      </c>
      <c r="F1553" s="671" t="s">
        <v>2515</v>
      </c>
      <c r="G1553" s="671" t="s">
        <v>2968</v>
      </c>
      <c r="H1553" s="671" t="s">
        <v>817</v>
      </c>
      <c r="I1553" s="671" t="s">
        <v>875</v>
      </c>
      <c r="J1553" s="671" t="s">
        <v>876</v>
      </c>
      <c r="K1553" s="671" t="s">
        <v>869</v>
      </c>
      <c r="L1553" s="705">
        <v>1431.26</v>
      </c>
      <c r="M1553" s="705">
        <v>14312.6</v>
      </c>
      <c r="N1553" s="671">
        <v>10</v>
      </c>
      <c r="O1553" s="706">
        <v>0.5</v>
      </c>
      <c r="P1553" s="705">
        <v>14312.6</v>
      </c>
      <c r="Q1553" s="682">
        <v>1</v>
      </c>
      <c r="R1553" s="671">
        <v>10</v>
      </c>
      <c r="S1553" s="682">
        <v>1</v>
      </c>
      <c r="T1553" s="706">
        <v>0.5</v>
      </c>
      <c r="U1553" s="242">
        <v>1</v>
      </c>
    </row>
    <row r="1554" spans="1:21" ht="14.4" customHeight="1" x14ac:dyDescent="0.3">
      <c r="A1554" s="680">
        <v>10</v>
      </c>
      <c r="B1554" s="671" t="s">
        <v>551</v>
      </c>
      <c r="C1554" s="671">
        <v>89301702</v>
      </c>
      <c r="D1554" s="703" t="s">
        <v>4594</v>
      </c>
      <c r="E1554" s="704" t="s">
        <v>2581</v>
      </c>
      <c r="F1554" s="671" t="s">
        <v>2515</v>
      </c>
      <c r="G1554" s="671" t="s">
        <v>2968</v>
      </c>
      <c r="H1554" s="671" t="s">
        <v>817</v>
      </c>
      <c r="I1554" s="671" t="s">
        <v>1160</v>
      </c>
      <c r="J1554" s="671" t="s">
        <v>2450</v>
      </c>
      <c r="K1554" s="671" t="s">
        <v>1162</v>
      </c>
      <c r="L1554" s="705">
        <v>31.59</v>
      </c>
      <c r="M1554" s="705">
        <v>947.7</v>
      </c>
      <c r="N1554" s="671">
        <v>30</v>
      </c>
      <c r="O1554" s="706">
        <v>1</v>
      </c>
      <c r="P1554" s="705"/>
      <c r="Q1554" s="682">
        <v>0</v>
      </c>
      <c r="R1554" s="671"/>
      <c r="S1554" s="682">
        <v>0</v>
      </c>
      <c r="T1554" s="706"/>
      <c r="U1554" s="242">
        <v>0</v>
      </c>
    </row>
    <row r="1555" spans="1:21" ht="14.4" customHeight="1" x14ac:dyDescent="0.3">
      <c r="A1555" s="680">
        <v>10</v>
      </c>
      <c r="B1555" s="671" t="s">
        <v>551</v>
      </c>
      <c r="C1555" s="671">
        <v>89301702</v>
      </c>
      <c r="D1555" s="703" t="s">
        <v>4594</v>
      </c>
      <c r="E1555" s="704" t="s">
        <v>2581</v>
      </c>
      <c r="F1555" s="671" t="s">
        <v>2515</v>
      </c>
      <c r="G1555" s="671" t="s">
        <v>2968</v>
      </c>
      <c r="H1555" s="671" t="s">
        <v>817</v>
      </c>
      <c r="I1555" s="671" t="s">
        <v>4378</v>
      </c>
      <c r="J1555" s="671" t="s">
        <v>4379</v>
      </c>
      <c r="K1555" s="671" t="s">
        <v>1162</v>
      </c>
      <c r="L1555" s="705">
        <v>31.59</v>
      </c>
      <c r="M1555" s="705">
        <v>631.79999999999995</v>
      </c>
      <c r="N1555" s="671">
        <v>20</v>
      </c>
      <c r="O1555" s="706">
        <v>0.5</v>
      </c>
      <c r="P1555" s="705"/>
      <c r="Q1555" s="682">
        <v>0</v>
      </c>
      <c r="R1555" s="671"/>
      <c r="S1555" s="682">
        <v>0</v>
      </c>
      <c r="T1555" s="706"/>
      <c r="U1555" s="242">
        <v>0</v>
      </c>
    </row>
    <row r="1556" spans="1:21" ht="14.4" customHeight="1" x14ac:dyDescent="0.3">
      <c r="A1556" s="680">
        <v>10</v>
      </c>
      <c r="B1556" s="671" t="s">
        <v>551</v>
      </c>
      <c r="C1556" s="671">
        <v>89301702</v>
      </c>
      <c r="D1556" s="703" t="s">
        <v>4594</v>
      </c>
      <c r="E1556" s="704" t="s">
        <v>2581</v>
      </c>
      <c r="F1556" s="671" t="s">
        <v>2515</v>
      </c>
      <c r="G1556" s="671" t="s">
        <v>2968</v>
      </c>
      <c r="H1556" s="671" t="s">
        <v>817</v>
      </c>
      <c r="I1556" s="671" t="s">
        <v>2969</v>
      </c>
      <c r="J1556" s="671" t="s">
        <v>2970</v>
      </c>
      <c r="K1556" s="671" t="s">
        <v>2971</v>
      </c>
      <c r="L1556" s="705">
        <v>194.26</v>
      </c>
      <c r="M1556" s="705">
        <v>777.04</v>
      </c>
      <c r="N1556" s="671">
        <v>4</v>
      </c>
      <c r="O1556" s="706">
        <v>0.5</v>
      </c>
      <c r="P1556" s="705"/>
      <c r="Q1556" s="682">
        <v>0</v>
      </c>
      <c r="R1556" s="671"/>
      <c r="S1556" s="682">
        <v>0</v>
      </c>
      <c r="T1556" s="706"/>
      <c r="U1556" s="242">
        <v>0</v>
      </c>
    </row>
    <row r="1557" spans="1:21" ht="14.4" customHeight="1" x14ac:dyDescent="0.3">
      <c r="A1557" s="680">
        <v>10</v>
      </c>
      <c r="B1557" s="671" t="s">
        <v>551</v>
      </c>
      <c r="C1557" s="671">
        <v>89301702</v>
      </c>
      <c r="D1557" s="703" t="s">
        <v>4594</v>
      </c>
      <c r="E1557" s="704" t="s">
        <v>2581</v>
      </c>
      <c r="F1557" s="671" t="s">
        <v>2515</v>
      </c>
      <c r="G1557" s="671" t="s">
        <v>2968</v>
      </c>
      <c r="H1557" s="671" t="s">
        <v>817</v>
      </c>
      <c r="I1557" s="671" t="s">
        <v>871</v>
      </c>
      <c r="J1557" s="671" t="s">
        <v>872</v>
      </c>
      <c r="K1557" s="671" t="s">
        <v>873</v>
      </c>
      <c r="L1557" s="705">
        <v>87.87</v>
      </c>
      <c r="M1557" s="705">
        <v>5711.55</v>
      </c>
      <c r="N1557" s="671">
        <v>65</v>
      </c>
      <c r="O1557" s="706">
        <v>2</v>
      </c>
      <c r="P1557" s="705">
        <v>3075.45</v>
      </c>
      <c r="Q1557" s="682">
        <v>0.53846153846153844</v>
      </c>
      <c r="R1557" s="671">
        <v>35</v>
      </c>
      <c r="S1557" s="682">
        <v>0.53846153846153844</v>
      </c>
      <c r="T1557" s="706">
        <v>1</v>
      </c>
      <c r="U1557" s="242">
        <v>0.5</v>
      </c>
    </row>
    <row r="1558" spans="1:21" ht="14.4" customHeight="1" x14ac:dyDescent="0.3">
      <c r="A1558" s="680">
        <v>10</v>
      </c>
      <c r="B1558" s="671" t="s">
        <v>551</v>
      </c>
      <c r="C1558" s="671">
        <v>89301702</v>
      </c>
      <c r="D1558" s="703" t="s">
        <v>4594</v>
      </c>
      <c r="E1558" s="704" t="s">
        <v>2581</v>
      </c>
      <c r="F1558" s="671" t="s">
        <v>2515</v>
      </c>
      <c r="G1558" s="671" t="s">
        <v>2968</v>
      </c>
      <c r="H1558" s="671" t="s">
        <v>817</v>
      </c>
      <c r="I1558" s="671" t="s">
        <v>4425</v>
      </c>
      <c r="J1558" s="671" t="s">
        <v>4426</v>
      </c>
      <c r="K1558" s="671" t="s">
        <v>1162</v>
      </c>
      <c r="L1558" s="705">
        <v>31.59</v>
      </c>
      <c r="M1558" s="705">
        <v>5370.3000000000011</v>
      </c>
      <c r="N1558" s="671">
        <v>170</v>
      </c>
      <c r="O1558" s="706">
        <v>4.5</v>
      </c>
      <c r="P1558" s="705">
        <v>1895.4</v>
      </c>
      <c r="Q1558" s="682">
        <v>0.3529411764705882</v>
      </c>
      <c r="R1558" s="671">
        <v>60</v>
      </c>
      <c r="S1558" s="682">
        <v>0.35294117647058826</v>
      </c>
      <c r="T1558" s="706">
        <v>1</v>
      </c>
      <c r="U1558" s="242">
        <v>0.22222222222222221</v>
      </c>
    </row>
    <row r="1559" spans="1:21" ht="14.4" customHeight="1" x14ac:dyDescent="0.3">
      <c r="A1559" s="680">
        <v>10</v>
      </c>
      <c r="B1559" s="671" t="s">
        <v>551</v>
      </c>
      <c r="C1559" s="671">
        <v>89301702</v>
      </c>
      <c r="D1559" s="703" t="s">
        <v>4594</v>
      </c>
      <c r="E1559" s="704" t="s">
        <v>2581</v>
      </c>
      <c r="F1559" s="671" t="s">
        <v>2515</v>
      </c>
      <c r="G1559" s="671" t="s">
        <v>2968</v>
      </c>
      <c r="H1559" s="671" t="s">
        <v>817</v>
      </c>
      <c r="I1559" s="671" t="s">
        <v>4427</v>
      </c>
      <c r="J1559" s="671" t="s">
        <v>4428</v>
      </c>
      <c r="K1559" s="671" t="s">
        <v>1162</v>
      </c>
      <c r="L1559" s="705">
        <v>31.59</v>
      </c>
      <c r="M1559" s="705">
        <v>2369.25</v>
      </c>
      <c r="N1559" s="671">
        <v>75</v>
      </c>
      <c r="O1559" s="706">
        <v>2.5</v>
      </c>
      <c r="P1559" s="705">
        <v>947.7</v>
      </c>
      <c r="Q1559" s="682">
        <v>0.4</v>
      </c>
      <c r="R1559" s="671">
        <v>30</v>
      </c>
      <c r="S1559" s="682">
        <v>0.4</v>
      </c>
      <c r="T1559" s="706">
        <v>0.5</v>
      </c>
      <c r="U1559" s="242">
        <v>0.2</v>
      </c>
    </row>
    <row r="1560" spans="1:21" ht="14.4" customHeight="1" x14ac:dyDescent="0.3">
      <c r="A1560" s="680">
        <v>10</v>
      </c>
      <c r="B1560" s="671" t="s">
        <v>551</v>
      </c>
      <c r="C1560" s="671">
        <v>89301702</v>
      </c>
      <c r="D1560" s="703" t="s">
        <v>4594</v>
      </c>
      <c r="E1560" s="704" t="s">
        <v>2581</v>
      </c>
      <c r="F1560" s="671" t="s">
        <v>2515</v>
      </c>
      <c r="G1560" s="671" t="s">
        <v>2968</v>
      </c>
      <c r="H1560" s="671" t="s">
        <v>817</v>
      </c>
      <c r="I1560" s="671" t="s">
        <v>4382</v>
      </c>
      <c r="J1560" s="671" t="s">
        <v>4383</v>
      </c>
      <c r="K1560" s="671" t="s">
        <v>1162</v>
      </c>
      <c r="L1560" s="705">
        <v>31.59</v>
      </c>
      <c r="M1560" s="705">
        <v>4738.5</v>
      </c>
      <c r="N1560" s="671">
        <v>150</v>
      </c>
      <c r="O1560" s="706">
        <v>4</v>
      </c>
      <c r="P1560" s="705">
        <v>1579.5</v>
      </c>
      <c r="Q1560" s="682">
        <v>0.33333333333333331</v>
      </c>
      <c r="R1560" s="671">
        <v>50</v>
      </c>
      <c r="S1560" s="682">
        <v>0.33333333333333331</v>
      </c>
      <c r="T1560" s="706">
        <v>1</v>
      </c>
      <c r="U1560" s="242">
        <v>0.25</v>
      </c>
    </row>
    <row r="1561" spans="1:21" ht="14.4" customHeight="1" x14ac:dyDescent="0.3">
      <c r="A1561" s="680">
        <v>10</v>
      </c>
      <c r="B1561" s="671" t="s">
        <v>551</v>
      </c>
      <c r="C1561" s="671">
        <v>89301702</v>
      </c>
      <c r="D1561" s="703" t="s">
        <v>4594</v>
      </c>
      <c r="E1561" s="704" t="s">
        <v>2581</v>
      </c>
      <c r="F1561" s="671" t="s">
        <v>2515</v>
      </c>
      <c r="G1561" s="671" t="s">
        <v>2968</v>
      </c>
      <c r="H1561" s="671" t="s">
        <v>817</v>
      </c>
      <c r="I1561" s="671" t="s">
        <v>1471</v>
      </c>
      <c r="J1561" s="671" t="s">
        <v>1472</v>
      </c>
      <c r="K1561" s="671" t="s">
        <v>1473</v>
      </c>
      <c r="L1561" s="705">
        <v>105.31</v>
      </c>
      <c r="M1561" s="705">
        <v>3369.92</v>
      </c>
      <c r="N1561" s="671">
        <v>32</v>
      </c>
      <c r="O1561" s="706">
        <v>1</v>
      </c>
      <c r="P1561" s="705">
        <v>3369.92</v>
      </c>
      <c r="Q1561" s="682">
        <v>1</v>
      </c>
      <c r="R1561" s="671">
        <v>32</v>
      </c>
      <c r="S1561" s="682">
        <v>1</v>
      </c>
      <c r="T1561" s="706">
        <v>1</v>
      </c>
      <c r="U1561" s="242">
        <v>1</v>
      </c>
    </row>
    <row r="1562" spans="1:21" ht="14.4" customHeight="1" x14ac:dyDescent="0.3">
      <c r="A1562" s="680">
        <v>10</v>
      </c>
      <c r="B1562" s="671" t="s">
        <v>551</v>
      </c>
      <c r="C1562" s="671">
        <v>89301702</v>
      </c>
      <c r="D1562" s="703" t="s">
        <v>4594</v>
      </c>
      <c r="E1562" s="704" t="s">
        <v>2581</v>
      </c>
      <c r="F1562" s="671" t="s">
        <v>2515</v>
      </c>
      <c r="G1562" s="671" t="s">
        <v>2968</v>
      </c>
      <c r="H1562" s="671" t="s">
        <v>817</v>
      </c>
      <c r="I1562" s="671" t="s">
        <v>4384</v>
      </c>
      <c r="J1562" s="671" t="s">
        <v>4385</v>
      </c>
      <c r="K1562" s="671" t="s">
        <v>1473</v>
      </c>
      <c r="L1562" s="705">
        <v>108.47</v>
      </c>
      <c r="M1562" s="705">
        <v>3471.04</v>
      </c>
      <c r="N1562" s="671">
        <v>32</v>
      </c>
      <c r="O1562" s="706">
        <v>0.5</v>
      </c>
      <c r="P1562" s="705">
        <v>3471.04</v>
      </c>
      <c r="Q1562" s="682">
        <v>1</v>
      </c>
      <c r="R1562" s="671">
        <v>32</v>
      </c>
      <c r="S1562" s="682">
        <v>1</v>
      </c>
      <c r="T1562" s="706">
        <v>0.5</v>
      </c>
      <c r="U1562" s="242">
        <v>1</v>
      </c>
    </row>
    <row r="1563" spans="1:21" ht="14.4" customHeight="1" x14ac:dyDescent="0.3">
      <c r="A1563" s="680">
        <v>10</v>
      </c>
      <c r="B1563" s="671" t="s">
        <v>551</v>
      </c>
      <c r="C1563" s="671">
        <v>89301702</v>
      </c>
      <c r="D1563" s="703" t="s">
        <v>4594</v>
      </c>
      <c r="E1563" s="704" t="s">
        <v>2581</v>
      </c>
      <c r="F1563" s="671" t="s">
        <v>2515</v>
      </c>
      <c r="G1563" s="671" t="s">
        <v>2968</v>
      </c>
      <c r="H1563" s="671" t="s">
        <v>817</v>
      </c>
      <c r="I1563" s="671" t="s">
        <v>4391</v>
      </c>
      <c r="J1563" s="671" t="s">
        <v>4392</v>
      </c>
      <c r="K1563" s="671" t="s">
        <v>1162</v>
      </c>
      <c r="L1563" s="705">
        <v>31.59</v>
      </c>
      <c r="M1563" s="705">
        <v>1579.5</v>
      </c>
      <c r="N1563" s="671">
        <v>50</v>
      </c>
      <c r="O1563" s="706">
        <v>0.5</v>
      </c>
      <c r="P1563" s="705"/>
      <c r="Q1563" s="682">
        <v>0</v>
      </c>
      <c r="R1563" s="671"/>
      <c r="S1563" s="682">
        <v>0</v>
      </c>
      <c r="T1563" s="706"/>
      <c r="U1563" s="242">
        <v>0</v>
      </c>
    </row>
    <row r="1564" spans="1:21" ht="14.4" customHeight="1" x14ac:dyDescent="0.3">
      <c r="A1564" s="680">
        <v>10</v>
      </c>
      <c r="B1564" s="671" t="s">
        <v>551</v>
      </c>
      <c r="C1564" s="671">
        <v>89301702</v>
      </c>
      <c r="D1564" s="703" t="s">
        <v>4594</v>
      </c>
      <c r="E1564" s="704" t="s">
        <v>2581</v>
      </c>
      <c r="F1564" s="671" t="s">
        <v>2515</v>
      </c>
      <c r="G1564" s="671" t="s">
        <v>2968</v>
      </c>
      <c r="H1564" s="671" t="s">
        <v>817</v>
      </c>
      <c r="I1564" s="671" t="s">
        <v>3114</v>
      </c>
      <c r="J1564" s="671" t="s">
        <v>3115</v>
      </c>
      <c r="K1564" s="671" t="s">
        <v>1162</v>
      </c>
      <c r="L1564" s="705">
        <v>65.81</v>
      </c>
      <c r="M1564" s="705">
        <v>5264.8</v>
      </c>
      <c r="N1564" s="671">
        <v>80</v>
      </c>
      <c r="O1564" s="706">
        <v>2</v>
      </c>
      <c r="P1564" s="705">
        <v>1974.3000000000002</v>
      </c>
      <c r="Q1564" s="682">
        <v>0.375</v>
      </c>
      <c r="R1564" s="671">
        <v>30</v>
      </c>
      <c r="S1564" s="682">
        <v>0.375</v>
      </c>
      <c r="T1564" s="706">
        <v>1</v>
      </c>
      <c r="U1564" s="242">
        <v>0.5</v>
      </c>
    </row>
    <row r="1565" spans="1:21" ht="14.4" customHeight="1" x14ac:dyDescent="0.3">
      <c r="A1565" s="680">
        <v>10</v>
      </c>
      <c r="B1565" s="671" t="s">
        <v>551</v>
      </c>
      <c r="C1565" s="671">
        <v>89301702</v>
      </c>
      <c r="D1565" s="703" t="s">
        <v>4594</v>
      </c>
      <c r="E1565" s="704" t="s">
        <v>2581</v>
      </c>
      <c r="F1565" s="671" t="s">
        <v>2515</v>
      </c>
      <c r="G1565" s="671" t="s">
        <v>2968</v>
      </c>
      <c r="H1565" s="671" t="s">
        <v>817</v>
      </c>
      <c r="I1565" s="671" t="s">
        <v>3988</v>
      </c>
      <c r="J1565" s="671" t="s">
        <v>3989</v>
      </c>
      <c r="K1565" s="671" t="s">
        <v>869</v>
      </c>
      <c r="L1565" s="705">
        <v>1431.26</v>
      </c>
      <c r="M1565" s="705">
        <v>14312.6</v>
      </c>
      <c r="N1565" s="671">
        <v>10</v>
      </c>
      <c r="O1565" s="706">
        <v>0.5</v>
      </c>
      <c r="P1565" s="705">
        <v>14312.6</v>
      </c>
      <c r="Q1565" s="682">
        <v>1</v>
      </c>
      <c r="R1565" s="671">
        <v>10</v>
      </c>
      <c r="S1565" s="682">
        <v>1</v>
      </c>
      <c r="T1565" s="706">
        <v>0.5</v>
      </c>
      <c r="U1565" s="242">
        <v>1</v>
      </c>
    </row>
    <row r="1566" spans="1:21" ht="14.4" customHeight="1" x14ac:dyDescent="0.3">
      <c r="A1566" s="680">
        <v>10</v>
      </c>
      <c r="B1566" s="671" t="s">
        <v>551</v>
      </c>
      <c r="C1566" s="671">
        <v>89301702</v>
      </c>
      <c r="D1566" s="703" t="s">
        <v>4594</v>
      </c>
      <c r="E1566" s="704" t="s">
        <v>2581</v>
      </c>
      <c r="F1566" s="671" t="s">
        <v>2515</v>
      </c>
      <c r="G1566" s="671" t="s">
        <v>2968</v>
      </c>
      <c r="H1566" s="671" t="s">
        <v>817</v>
      </c>
      <c r="I1566" s="671" t="s">
        <v>2972</v>
      </c>
      <c r="J1566" s="671" t="s">
        <v>2973</v>
      </c>
      <c r="K1566" s="671" t="s">
        <v>2974</v>
      </c>
      <c r="L1566" s="705">
        <v>84.19</v>
      </c>
      <c r="M1566" s="705">
        <v>757.71</v>
      </c>
      <c r="N1566" s="671">
        <v>9</v>
      </c>
      <c r="O1566" s="706">
        <v>2</v>
      </c>
      <c r="P1566" s="705">
        <v>673.52</v>
      </c>
      <c r="Q1566" s="682">
        <v>0.88888888888888884</v>
      </c>
      <c r="R1566" s="671">
        <v>8</v>
      </c>
      <c r="S1566" s="682">
        <v>0.88888888888888884</v>
      </c>
      <c r="T1566" s="706">
        <v>1</v>
      </c>
      <c r="U1566" s="242">
        <v>0.5</v>
      </c>
    </row>
    <row r="1567" spans="1:21" ht="14.4" customHeight="1" x14ac:dyDescent="0.3">
      <c r="A1567" s="680">
        <v>10</v>
      </c>
      <c r="B1567" s="671" t="s">
        <v>551</v>
      </c>
      <c r="C1567" s="671">
        <v>89301702</v>
      </c>
      <c r="D1567" s="703" t="s">
        <v>4594</v>
      </c>
      <c r="E1567" s="704" t="s">
        <v>2581</v>
      </c>
      <c r="F1567" s="671" t="s">
        <v>2515</v>
      </c>
      <c r="G1567" s="671" t="s">
        <v>2968</v>
      </c>
      <c r="H1567" s="671" t="s">
        <v>817</v>
      </c>
      <c r="I1567" s="671" t="s">
        <v>2975</v>
      </c>
      <c r="J1567" s="671" t="s">
        <v>2976</v>
      </c>
      <c r="K1567" s="671" t="s">
        <v>2974</v>
      </c>
      <c r="L1567" s="705">
        <v>84.19</v>
      </c>
      <c r="M1567" s="705">
        <v>2020.56</v>
      </c>
      <c r="N1567" s="671">
        <v>24</v>
      </c>
      <c r="O1567" s="706">
        <v>4</v>
      </c>
      <c r="P1567" s="705">
        <v>1852.1799999999998</v>
      </c>
      <c r="Q1567" s="682">
        <v>0.91666666666666663</v>
      </c>
      <c r="R1567" s="671">
        <v>22</v>
      </c>
      <c r="S1567" s="682">
        <v>0.91666666666666663</v>
      </c>
      <c r="T1567" s="706">
        <v>3</v>
      </c>
      <c r="U1567" s="242">
        <v>0.75</v>
      </c>
    </row>
    <row r="1568" spans="1:21" ht="14.4" customHeight="1" x14ac:dyDescent="0.3">
      <c r="A1568" s="680">
        <v>10</v>
      </c>
      <c r="B1568" s="671" t="s">
        <v>551</v>
      </c>
      <c r="C1568" s="671">
        <v>89301702</v>
      </c>
      <c r="D1568" s="703" t="s">
        <v>4594</v>
      </c>
      <c r="E1568" s="704" t="s">
        <v>2581</v>
      </c>
      <c r="F1568" s="671" t="s">
        <v>2515</v>
      </c>
      <c r="G1568" s="671" t="s">
        <v>2968</v>
      </c>
      <c r="H1568" s="671" t="s">
        <v>817</v>
      </c>
      <c r="I1568" s="671" t="s">
        <v>3116</v>
      </c>
      <c r="J1568" s="671" t="s">
        <v>3117</v>
      </c>
      <c r="K1568" s="671" t="s">
        <v>1162</v>
      </c>
      <c r="L1568" s="705">
        <v>65.81</v>
      </c>
      <c r="M1568" s="705">
        <v>658.1</v>
      </c>
      <c r="N1568" s="671">
        <v>10</v>
      </c>
      <c r="O1568" s="706">
        <v>1</v>
      </c>
      <c r="P1568" s="705">
        <v>658.1</v>
      </c>
      <c r="Q1568" s="682">
        <v>1</v>
      </c>
      <c r="R1568" s="671">
        <v>10</v>
      </c>
      <c r="S1568" s="682">
        <v>1</v>
      </c>
      <c r="T1568" s="706">
        <v>1</v>
      </c>
      <c r="U1568" s="242">
        <v>1</v>
      </c>
    </row>
    <row r="1569" spans="1:21" ht="14.4" customHeight="1" x14ac:dyDescent="0.3">
      <c r="A1569" s="680">
        <v>10</v>
      </c>
      <c r="B1569" s="671" t="s">
        <v>551</v>
      </c>
      <c r="C1569" s="671">
        <v>89301702</v>
      </c>
      <c r="D1569" s="703" t="s">
        <v>4594</v>
      </c>
      <c r="E1569" s="704" t="s">
        <v>2581</v>
      </c>
      <c r="F1569" s="671" t="s">
        <v>2515</v>
      </c>
      <c r="G1569" s="671" t="s">
        <v>2968</v>
      </c>
      <c r="H1569" s="671" t="s">
        <v>817</v>
      </c>
      <c r="I1569" s="671" t="s">
        <v>2977</v>
      </c>
      <c r="J1569" s="671" t="s">
        <v>2978</v>
      </c>
      <c r="K1569" s="671" t="s">
        <v>2974</v>
      </c>
      <c r="L1569" s="705">
        <v>84.19</v>
      </c>
      <c r="M1569" s="705">
        <v>589.32999999999993</v>
      </c>
      <c r="N1569" s="671">
        <v>7</v>
      </c>
      <c r="O1569" s="706">
        <v>0.5</v>
      </c>
      <c r="P1569" s="705">
        <v>589.32999999999993</v>
      </c>
      <c r="Q1569" s="682">
        <v>1</v>
      </c>
      <c r="R1569" s="671">
        <v>7</v>
      </c>
      <c r="S1569" s="682">
        <v>1</v>
      </c>
      <c r="T1569" s="706">
        <v>0.5</v>
      </c>
      <c r="U1569" s="242">
        <v>1</v>
      </c>
    </row>
    <row r="1570" spans="1:21" ht="14.4" customHeight="1" x14ac:dyDescent="0.3">
      <c r="A1570" s="680">
        <v>10</v>
      </c>
      <c r="B1570" s="671" t="s">
        <v>551</v>
      </c>
      <c r="C1570" s="671">
        <v>89301702</v>
      </c>
      <c r="D1570" s="703" t="s">
        <v>4594</v>
      </c>
      <c r="E1570" s="704" t="s">
        <v>2581</v>
      </c>
      <c r="F1570" s="671" t="s">
        <v>2515</v>
      </c>
      <c r="G1570" s="671" t="s">
        <v>2968</v>
      </c>
      <c r="H1570" s="671" t="s">
        <v>550</v>
      </c>
      <c r="I1570" s="671" t="s">
        <v>598</v>
      </c>
      <c r="J1570" s="671" t="s">
        <v>599</v>
      </c>
      <c r="K1570" s="671" t="s">
        <v>600</v>
      </c>
      <c r="L1570" s="705">
        <v>1431.23</v>
      </c>
      <c r="M1570" s="705">
        <v>34349.519999999997</v>
      </c>
      <c r="N1570" s="671">
        <v>24</v>
      </c>
      <c r="O1570" s="706">
        <v>2.5</v>
      </c>
      <c r="P1570" s="705">
        <v>34349.519999999997</v>
      </c>
      <c r="Q1570" s="682">
        <v>1</v>
      </c>
      <c r="R1570" s="671">
        <v>24</v>
      </c>
      <c r="S1570" s="682">
        <v>1</v>
      </c>
      <c r="T1570" s="706">
        <v>2.5</v>
      </c>
      <c r="U1570" s="242">
        <v>1</v>
      </c>
    </row>
    <row r="1571" spans="1:21" ht="14.4" customHeight="1" x14ac:dyDescent="0.3">
      <c r="A1571" s="680">
        <v>10</v>
      </c>
      <c r="B1571" s="671" t="s">
        <v>551</v>
      </c>
      <c r="C1571" s="671">
        <v>89301702</v>
      </c>
      <c r="D1571" s="703" t="s">
        <v>4594</v>
      </c>
      <c r="E1571" s="704" t="s">
        <v>2581</v>
      </c>
      <c r="F1571" s="671" t="s">
        <v>2516</v>
      </c>
      <c r="G1571" s="671" t="s">
        <v>4429</v>
      </c>
      <c r="H1571" s="671" t="s">
        <v>550</v>
      </c>
      <c r="I1571" s="671" t="s">
        <v>4430</v>
      </c>
      <c r="J1571" s="671" t="s">
        <v>2623</v>
      </c>
      <c r="K1571" s="671"/>
      <c r="L1571" s="705">
        <v>0</v>
      </c>
      <c r="M1571" s="705">
        <v>0</v>
      </c>
      <c r="N1571" s="671">
        <v>1</v>
      </c>
      <c r="O1571" s="706">
        <v>1</v>
      </c>
      <c r="P1571" s="705">
        <v>0</v>
      </c>
      <c r="Q1571" s="682"/>
      <c r="R1571" s="671">
        <v>1</v>
      </c>
      <c r="S1571" s="682">
        <v>1</v>
      </c>
      <c r="T1571" s="706">
        <v>1</v>
      </c>
      <c r="U1571" s="242">
        <v>1</v>
      </c>
    </row>
    <row r="1572" spans="1:21" ht="14.4" customHeight="1" x14ac:dyDescent="0.3">
      <c r="A1572" s="680">
        <v>10</v>
      </c>
      <c r="B1572" s="671" t="s">
        <v>551</v>
      </c>
      <c r="C1572" s="671">
        <v>89301702</v>
      </c>
      <c r="D1572" s="703" t="s">
        <v>4594</v>
      </c>
      <c r="E1572" s="704" t="s">
        <v>2581</v>
      </c>
      <c r="F1572" s="671" t="s">
        <v>2516</v>
      </c>
      <c r="G1572" s="671" t="s">
        <v>2622</v>
      </c>
      <c r="H1572" s="671" t="s">
        <v>550</v>
      </c>
      <c r="I1572" s="671" t="s">
        <v>730</v>
      </c>
      <c r="J1572" s="671" t="s">
        <v>2623</v>
      </c>
      <c r="K1572" s="671"/>
      <c r="L1572" s="705">
        <v>0</v>
      </c>
      <c r="M1572" s="705">
        <v>0</v>
      </c>
      <c r="N1572" s="671">
        <v>2</v>
      </c>
      <c r="O1572" s="706">
        <v>1.5</v>
      </c>
      <c r="P1572" s="705">
        <v>0</v>
      </c>
      <c r="Q1572" s="682"/>
      <c r="R1572" s="671">
        <v>1</v>
      </c>
      <c r="S1572" s="682">
        <v>0.5</v>
      </c>
      <c r="T1572" s="706">
        <v>1</v>
      </c>
      <c r="U1572" s="242">
        <v>0.66666666666666663</v>
      </c>
    </row>
    <row r="1573" spans="1:21" ht="14.4" customHeight="1" x14ac:dyDescent="0.3">
      <c r="A1573" s="680">
        <v>10</v>
      </c>
      <c r="B1573" s="671" t="s">
        <v>551</v>
      </c>
      <c r="C1573" s="671">
        <v>89301702</v>
      </c>
      <c r="D1573" s="703" t="s">
        <v>4594</v>
      </c>
      <c r="E1573" s="704" t="s">
        <v>2581</v>
      </c>
      <c r="F1573" s="671" t="s">
        <v>2516</v>
      </c>
      <c r="G1573" s="671" t="s">
        <v>2622</v>
      </c>
      <c r="H1573" s="671" t="s">
        <v>550</v>
      </c>
      <c r="I1573" s="671" t="s">
        <v>3490</v>
      </c>
      <c r="J1573" s="671" t="s">
        <v>2623</v>
      </c>
      <c r="K1573" s="671"/>
      <c r="L1573" s="705">
        <v>0</v>
      </c>
      <c r="M1573" s="705">
        <v>0</v>
      </c>
      <c r="N1573" s="671">
        <v>1</v>
      </c>
      <c r="O1573" s="706">
        <v>1</v>
      </c>
      <c r="P1573" s="705">
        <v>0</v>
      </c>
      <c r="Q1573" s="682"/>
      <c r="R1573" s="671">
        <v>1</v>
      </c>
      <c r="S1573" s="682">
        <v>1</v>
      </c>
      <c r="T1573" s="706">
        <v>1</v>
      </c>
      <c r="U1573" s="242">
        <v>1</v>
      </c>
    </row>
    <row r="1574" spans="1:21" ht="14.4" customHeight="1" x14ac:dyDescent="0.3">
      <c r="A1574" s="680">
        <v>10</v>
      </c>
      <c r="B1574" s="671" t="s">
        <v>551</v>
      </c>
      <c r="C1574" s="671">
        <v>89301702</v>
      </c>
      <c r="D1574" s="703" t="s">
        <v>4594</v>
      </c>
      <c r="E1574" s="704" t="s">
        <v>2581</v>
      </c>
      <c r="F1574" s="671" t="s">
        <v>2516</v>
      </c>
      <c r="G1574" s="671" t="s">
        <v>2622</v>
      </c>
      <c r="H1574" s="671" t="s">
        <v>550</v>
      </c>
      <c r="I1574" s="671" t="s">
        <v>575</v>
      </c>
      <c r="J1574" s="671" t="s">
        <v>2623</v>
      </c>
      <c r="K1574" s="671"/>
      <c r="L1574" s="705">
        <v>0</v>
      </c>
      <c r="M1574" s="705">
        <v>0</v>
      </c>
      <c r="N1574" s="671">
        <v>1</v>
      </c>
      <c r="O1574" s="706">
        <v>0.5</v>
      </c>
      <c r="P1574" s="705">
        <v>0</v>
      </c>
      <c r="Q1574" s="682"/>
      <c r="R1574" s="671">
        <v>1</v>
      </c>
      <c r="S1574" s="682">
        <v>1</v>
      </c>
      <c r="T1574" s="706">
        <v>0.5</v>
      </c>
      <c r="U1574" s="242">
        <v>1</v>
      </c>
    </row>
    <row r="1575" spans="1:21" ht="14.4" customHeight="1" x14ac:dyDescent="0.3">
      <c r="A1575" s="680">
        <v>10</v>
      </c>
      <c r="B1575" s="671" t="s">
        <v>551</v>
      </c>
      <c r="C1575" s="671">
        <v>89301702</v>
      </c>
      <c r="D1575" s="703" t="s">
        <v>4594</v>
      </c>
      <c r="E1575" s="704" t="s">
        <v>2585</v>
      </c>
      <c r="F1575" s="671" t="s">
        <v>2515</v>
      </c>
      <c r="G1575" s="671" t="s">
        <v>2625</v>
      </c>
      <c r="H1575" s="671" t="s">
        <v>550</v>
      </c>
      <c r="I1575" s="671" t="s">
        <v>4431</v>
      </c>
      <c r="J1575" s="671" t="s">
        <v>2437</v>
      </c>
      <c r="K1575" s="671" t="s">
        <v>4432</v>
      </c>
      <c r="L1575" s="705">
        <v>0</v>
      </c>
      <c r="M1575" s="705">
        <v>0</v>
      </c>
      <c r="N1575" s="671">
        <v>2</v>
      </c>
      <c r="O1575" s="706">
        <v>0.5</v>
      </c>
      <c r="P1575" s="705"/>
      <c r="Q1575" s="682"/>
      <c r="R1575" s="671"/>
      <c r="S1575" s="682">
        <v>0</v>
      </c>
      <c r="T1575" s="706"/>
      <c r="U1575" s="242">
        <v>0</v>
      </c>
    </row>
    <row r="1576" spans="1:21" ht="14.4" customHeight="1" x14ac:dyDescent="0.3">
      <c r="A1576" s="680">
        <v>10</v>
      </c>
      <c r="B1576" s="671" t="s">
        <v>551</v>
      </c>
      <c r="C1576" s="671">
        <v>89301702</v>
      </c>
      <c r="D1576" s="703" t="s">
        <v>4594</v>
      </c>
      <c r="E1576" s="704" t="s">
        <v>2585</v>
      </c>
      <c r="F1576" s="671" t="s">
        <v>2515</v>
      </c>
      <c r="G1576" s="671" t="s">
        <v>2625</v>
      </c>
      <c r="H1576" s="671" t="s">
        <v>817</v>
      </c>
      <c r="I1576" s="671" t="s">
        <v>1201</v>
      </c>
      <c r="J1576" s="671" t="s">
        <v>2437</v>
      </c>
      <c r="K1576" s="671" t="s">
        <v>2438</v>
      </c>
      <c r="L1576" s="705">
        <v>333.31</v>
      </c>
      <c r="M1576" s="705">
        <v>333.31</v>
      </c>
      <c r="N1576" s="671">
        <v>1</v>
      </c>
      <c r="O1576" s="706">
        <v>0.5</v>
      </c>
      <c r="P1576" s="705"/>
      <c r="Q1576" s="682">
        <v>0</v>
      </c>
      <c r="R1576" s="671"/>
      <c r="S1576" s="682">
        <v>0</v>
      </c>
      <c r="T1576" s="706"/>
      <c r="U1576" s="242">
        <v>0</v>
      </c>
    </row>
    <row r="1577" spans="1:21" ht="14.4" customHeight="1" x14ac:dyDescent="0.3">
      <c r="A1577" s="680">
        <v>10</v>
      </c>
      <c r="B1577" s="671" t="s">
        <v>551</v>
      </c>
      <c r="C1577" s="671">
        <v>89301702</v>
      </c>
      <c r="D1577" s="703" t="s">
        <v>4594</v>
      </c>
      <c r="E1577" s="704" t="s">
        <v>2585</v>
      </c>
      <c r="F1577" s="671" t="s">
        <v>2515</v>
      </c>
      <c r="G1577" s="671" t="s">
        <v>2625</v>
      </c>
      <c r="H1577" s="671" t="s">
        <v>817</v>
      </c>
      <c r="I1577" s="671" t="s">
        <v>1209</v>
      </c>
      <c r="J1577" s="671" t="s">
        <v>2439</v>
      </c>
      <c r="K1577" s="671" t="s">
        <v>2440</v>
      </c>
      <c r="L1577" s="705">
        <v>333.31</v>
      </c>
      <c r="M1577" s="705">
        <v>333.31</v>
      </c>
      <c r="N1577" s="671">
        <v>1</v>
      </c>
      <c r="O1577" s="706">
        <v>0.5</v>
      </c>
      <c r="P1577" s="705"/>
      <c r="Q1577" s="682">
        <v>0</v>
      </c>
      <c r="R1577" s="671"/>
      <c r="S1577" s="682">
        <v>0</v>
      </c>
      <c r="T1577" s="706"/>
      <c r="U1577" s="242">
        <v>0</v>
      </c>
    </row>
    <row r="1578" spans="1:21" ht="14.4" customHeight="1" x14ac:dyDescent="0.3">
      <c r="A1578" s="680">
        <v>10</v>
      </c>
      <c r="B1578" s="671" t="s">
        <v>551</v>
      </c>
      <c r="C1578" s="671">
        <v>89301702</v>
      </c>
      <c r="D1578" s="703" t="s">
        <v>4594</v>
      </c>
      <c r="E1578" s="704" t="s">
        <v>2585</v>
      </c>
      <c r="F1578" s="671" t="s">
        <v>2515</v>
      </c>
      <c r="G1578" s="671" t="s">
        <v>2625</v>
      </c>
      <c r="H1578" s="671" t="s">
        <v>817</v>
      </c>
      <c r="I1578" s="671" t="s">
        <v>928</v>
      </c>
      <c r="J1578" s="671" t="s">
        <v>929</v>
      </c>
      <c r="K1578" s="671" t="s">
        <v>930</v>
      </c>
      <c r="L1578" s="705">
        <v>152.36000000000001</v>
      </c>
      <c r="M1578" s="705">
        <v>304.72000000000003</v>
      </c>
      <c r="N1578" s="671">
        <v>2</v>
      </c>
      <c r="O1578" s="706">
        <v>0.5</v>
      </c>
      <c r="P1578" s="705"/>
      <c r="Q1578" s="682">
        <v>0</v>
      </c>
      <c r="R1578" s="671"/>
      <c r="S1578" s="682">
        <v>0</v>
      </c>
      <c r="T1578" s="706"/>
      <c r="U1578" s="242">
        <v>0</v>
      </c>
    </row>
    <row r="1579" spans="1:21" ht="14.4" customHeight="1" x14ac:dyDescent="0.3">
      <c r="A1579" s="680">
        <v>10</v>
      </c>
      <c r="B1579" s="671" t="s">
        <v>551</v>
      </c>
      <c r="C1579" s="671">
        <v>89301702</v>
      </c>
      <c r="D1579" s="703" t="s">
        <v>4594</v>
      </c>
      <c r="E1579" s="704" t="s">
        <v>2585</v>
      </c>
      <c r="F1579" s="671" t="s">
        <v>2515</v>
      </c>
      <c r="G1579" s="671" t="s">
        <v>2908</v>
      </c>
      <c r="H1579" s="671" t="s">
        <v>550</v>
      </c>
      <c r="I1579" s="671" t="s">
        <v>3133</v>
      </c>
      <c r="J1579" s="671" t="s">
        <v>2910</v>
      </c>
      <c r="K1579" s="671" t="s">
        <v>2911</v>
      </c>
      <c r="L1579" s="705">
        <v>473.33</v>
      </c>
      <c r="M1579" s="705">
        <v>946.66</v>
      </c>
      <c r="N1579" s="671">
        <v>2</v>
      </c>
      <c r="O1579" s="706">
        <v>1</v>
      </c>
      <c r="P1579" s="705"/>
      <c r="Q1579" s="682">
        <v>0</v>
      </c>
      <c r="R1579" s="671"/>
      <c r="S1579" s="682">
        <v>0</v>
      </c>
      <c r="T1579" s="706"/>
      <c r="U1579" s="242">
        <v>0</v>
      </c>
    </row>
    <row r="1580" spans="1:21" ht="14.4" customHeight="1" x14ac:dyDescent="0.3">
      <c r="A1580" s="680">
        <v>10</v>
      </c>
      <c r="B1580" s="671" t="s">
        <v>551</v>
      </c>
      <c r="C1580" s="671">
        <v>89301702</v>
      </c>
      <c r="D1580" s="703" t="s">
        <v>4594</v>
      </c>
      <c r="E1580" s="704" t="s">
        <v>2585</v>
      </c>
      <c r="F1580" s="671" t="s">
        <v>2515</v>
      </c>
      <c r="G1580" s="671" t="s">
        <v>2908</v>
      </c>
      <c r="H1580" s="671" t="s">
        <v>550</v>
      </c>
      <c r="I1580" s="671" t="s">
        <v>4334</v>
      </c>
      <c r="J1580" s="671" t="s">
        <v>2910</v>
      </c>
      <c r="K1580" s="671" t="s">
        <v>2911</v>
      </c>
      <c r="L1580" s="705">
        <v>473.33</v>
      </c>
      <c r="M1580" s="705">
        <v>473.33</v>
      </c>
      <c r="N1580" s="671">
        <v>1</v>
      </c>
      <c r="O1580" s="706">
        <v>0.5</v>
      </c>
      <c r="P1580" s="705"/>
      <c r="Q1580" s="682">
        <v>0</v>
      </c>
      <c r="R1580" s="671"/>
      <c r="S1580" s="682">
        <v>0</v>
      </c>
      <c r="T1580" s="706"/>
      <c r="U1580" s="242">
        <v>0</v>
      </c>
    </row>
    <row r="1581" spans="1:21" ht="14.4" customHeight="1" x14ac:dyDescent="0.3">
      <c r="A1581" s="680">
        <v>10</v>
      </c>
      <c r="B1581" s="671" t="s">
        <v>551</v>
      </c>
      <c r="C1581" s="671">
        <v>89301702</v>
      </c>
      <c r="D1581" s="703" t="s">
        <v>4594</v>
      </c>
      <c r="E1581" s="704" t="s">
        <v>2585</v>
      </c>
      <c r="F1581" s="671" t="s">
        <v>2515</v>
      </c>
      <c r="G1581" s="671" t="s">
        <v>2908</v>
      </c>
      <c r="H1581" s="671" t="s">
        <v>550</v>
      </c>
      <c r="I1581" s="671" t="s">
        <v>4336</v>
      </c>
      <c r="J1581" s="671" t="s">
        <v>2910</v>
      </c>
      <c r="K1581" s="671" t="s">
        <v>2911</v>
      </c>
      <c r="L1581" s="705">
        <v>473.33</v>
      </c>
      <c r="M1581" s="705">
        <v>1893.32</v>
      </c>
      <c r="N1581" s="671">
        <v>4</v>
      </c>
      <c r="O1581" s="706">
        <v>1</v>
      </c>
      <c r="P1581" s="705"/>
      <c r="Q1581" s="682">
        <v>0</v>
      </c>
      <c r="R1581" s="671"/>
      <c r="S1581" s="682">
        <v>0</v>
      </c>
      <c r="T1581" s="706"/>
      <c r="U1581" s="242">
        <v>0</v>
      </c>
    </row>
    <row r="1582" spans="1:21" ht="14.4" customHeight="1" x14ac:dyDescent="0.3">
      <c r="A1582" s="680">
        <v>10</v>
      </c>
      <c r="B1582" s="671" t="s">
        <v>551</v>
      </c>
      <c r="C1582" s="671">
        <v>89301702</v>
      </c>
      <c r="D1582" s="703" t="s">
        <v>4594</v>
      </c>
      <c r="E1582" s="704" t="s">
        <v>2585</v>
      </c>
      <c r="F1582" s="671" t="s">
        <v>2515</v>
      </c>
      <c r="G1582" s="671" t="s">
        <v>2908</v>
      </c>
      <c r="H1582" s="671" t="s">
        <v>550</v>
      </c>
      <c r="I1582" s="671" t="s">
        <v>4338</v>
      </c>
      <c r="J1582" s="671" t="s">
        <v>2913</v>
      </c>
      <c r="K1582" s="671" t="s">
        <v>2914</v>
      </c>
      <c r="L1582" s="705">
        <v>328.37</v>
      </c>
      <c r="M1582" s="705">
        <v>985.11</v>
      </c>
      <c r="N1582" s="671">
        <v>3</v>
      </c>
      <c r="O1582" s="706">
        <v>1.5</v>
      </c>
      <c r="P1582" s="705">
        <v>656.74</v>
      </c>
      <c r="Q1582" s="682">
        <v>0.66666666666666663</v>
      </c>
      <c r="R1582" s="671">
        <v>2</v>
      </c>
      <c r="S1582" s="682">
        <v>0.66666666666666663</v>
      </c>
      <c r="T1582" s="706">
        <v>0.5</v>
      </c>
      <c r="U1582" s="242">
        <v>0.33333333333333331</v>
      </c>
    </row>
    <row r="1583" spans="1:21" ht="14.4" customHeight="1" x14ac:dyDescent="0.3">
      <c r="A1583" s="680">
        <v>10</v>
      </c>
      <c r="B1583" s="671" t="s">
        <v>551</v>
      </c>
      <c r="C1583" s="671">
        <v>89301702</v>
      </c>
      <c r="D1583" s="703" t="s">
        <v>4594</v>
      </c>
      <c r="E1583" s="704" t="s">
        <v>2585</v>
      </c>
      <c r="F1583" s="671" t="s">
        <v>2515</v>
      </c>
      <c r="G1583" s="671" t="s">
        <v>3493</v>
      </c>
      <c r="H1583" s="671" t="s">
        <v>550</v>
      </c>
      <c r="I1583" s="671" t="s">
        <v>4433</v>
      </c>
      <c r="J1583" s="671" t="s">
        <v>1231</v>
      </c>
      <c r="K1583" s="671" t="s">
        <v>4434</v>
      </c>
      <c r="L1583" s="705">
        <v>0</v>
      </c>
      <c r="M1583" s="705">
        <v>0</v>
      </c>
      <c r="N1583" s="671">
        <v>2</v>
      </c>
      <c r="O1583" s="706">
        <v>0.5</v>
      </c>
      <c r="P1583" s="705">
        <v>0</v>
      </c>
      <c r="Q1583" s="682"/>
      <c r="R1583" s="671">
        <v>2</v>
      </c>
      <c r="S1583" s="682">
        <v>1</v>
      </c>
      <c r="T1583" s="706">
        <v>0.5</v>
      </c>
      <c r="U1583" s="242">
        <v>1</v>
      </c>
    </row>
    <row r="1584" spans="1:21" ht="14.4" customHeight="1" x14ac:dyDescent="0.3">
      <c r="A1584" s="680">
        <v>10</v>
      </c>
      <c r="B1584" s="671" t="s">
        <v>551</v>
      </c>
      <c r="C1584" s="671">
        <v>89301702</v>
      </c>
      <c r="D1584" s="703" t="s">
        <v>4594</v>
      </c>
      <c r="E1584" s="704" t="s">
        <v>2585</v>
      </c>
      <c r="F1584" s="671" t="s">
        <v>2515</v>
      </c>
      <c r="G1584" s="671" t="s">
        <v>4339</v>
      </c>
      <c r="H1584" s="671" t="s">
        <v>550</v>
      </c>
      <c r="I1584" s="671" t="s">
        <v>1366</v>
      </c>
      <c r="J1584" s="671" t="s">
        <v>1367</v>
      </c>
      <c r="K1584" s="671" t="s">
        <v>2470</v>
      </c>
      <c r="L1584" s="705">
        <v>0</v>
      </c>
      <c r="M1584" s="705">
        <v>0</v>
      </c>
      <c r="N1584" s="671">
        <v>9</v>
      </c>
      <c r="O1584" s="706">
        <v>2.5</v>
      </c>
      <c r="P1584" s="705">
        <v>0</v>
      </c>
      <c r="Q1584" s="682"/>
      <c r="R1584" s="671">
        <v>2</v>
      </c>
      <c r="S1584" s="682">
        <v>0.22222222222222221</v>
      </c>
      <c r="T1584" s="706">
        <v>0.5</v>
      </c>
      <c r="U1584" s="242">
        <v>0.2</v>
      </c>
    </row>
    <row r="1585" spans="1:21" ht="14.4" customHeight="1" x14ac:dyDescent="0.3">
      <c r="A1585" s="680">
        <v>10</v>
      </c>
      <c r="B1585" s="671" t="s">
        <v>551</v>
      </c>
      <c r="C1585" s="671">
        <v>89301702</v>
      </c>
      <c r="D1585" s="703" t="s">
        <v>4594</v>
      </c>
      <c r="E1585" s="704" t="s">
        <v>2585</v>
      </c>
      <c r="F1585" s="671" t="s">
        <v>2515</v>
      </c>
      <c r="G1585" s="671" t="s">
        <v>3083</v>
      </c>
      <c r="H1585" s="671" t="s">
        <v>550</v>
      </c>
      <c r="I1585" s="671" t="s">
        <v>4435</v>
      </c>
      <c r="J1585" s="671" t="s">
        <v>4436</v>
      </c>
      <c r="K1585" s="671" t="s">
        <v>4437</v>
      </c>
      <c r="L1585" s="705">
        <v>0</v>
      </c>
      <c r="M1585" s="705">
        <v>0</v>
      </c>
      <c r="N1585" s="671">
        <v>1</v>
      </c>
      <c r="O1585" s="706">
        <v>0.5</v>
      </c>
      <c r="P1585" s="705"/>
      <c r="Q1585" s="682"/>
      <c r="R1585" s="671"/>
      <c r="S1585" s="682">
        <v>0</v>
      </c>
      <c r="T1585" s="706"/>
      <c r="U1585" s="242">
        <v>0</v>
      </c>
    </row>
    <row r="1586" spans="1:21" ht="14.4" customHeight="1" x14ac:dyDescent="0.3">
      <c r="A1586" s="680">
        <v>10</v>
      </c>
      <c r="B1586" s="671" t="s">
        <v>551</v>
      </c>
      <c r="C1586" s="671">
        <v>89301702</v>
      </c>
      <c r="D1586" s="703" t="s">
        <v>4594</v>
      </c>
      <c r="E1586" s="704" t="s">
        <v>2585</v>
      </c>
      <c r="F1586" s="671" t="s">
        <v>2515</v>
      </c>
      <c r="G1586" s="671" t="s">
        <v>4438</v>
      </c>
      <c r="H1586" s="671" t="s">
        <v>550</v>
      </c>
      <c r="I1586" s="671" t="s">
        <v>4439</v>
      </c>
      <c r="J1586" s="671" t="s">
        <v>4440</v>
      </c>
      <c r="K1586" s="671" t="s">
        <v>1250</v>
      </c>
      <c r="L1586" s="705">
        <v>33.729999999999997</v>
      </c>
      <c r="M1586" s="705">
        <v>101.19</v>
      </c>
      <c r="N1586" s="671">
        <v>3</v>
      </c>
      <c r="O1586" s="706">
        <v>1</v>
      </c>
      <c r="P1586" s="705"/>
      <c r="Q1586" s="682">
        <v>0</v>
      </c>
      <c r="R1586" s="671"/>
      <c r="S1586" s="682">
        <v>0</v>
      </c>
      <c r="T1586" s="706"/>
      <c r="U1586" s="242">
        <v>0</v>
      </c>
    </row>
    <row r="1587" spans="1:21" ht="14.4" customHeight="1" x14ac:dyDescent="0.3">
      <c r="A1587" s="680">
        <v>10</v>
      </c>
      <c r="B1587" s="671" t="s">
        <v>551</v>
      </c>
      <c r="C1587" s="671">
        <v>89301702</v>
      </c>
      <c r="D1587" s="703" t="s">
        <v>4594</v>
      </c>
      <c r="E1587" s="704" t="s">
        <v>2585</v>
      </c>
      <c r="F1587" s="671" t="s">
        <v>2515</v>
      </c>
      <c r="G1587" s="671" t="s">
        <v>2947</v>
      </c>
      <c r="H1587" s="671" t="s">
        <v>817</v>
      </c>
      <c r="I1587" s="671" t="s">
        <v>1562</v>
      </c>
      <c r="J1587" s="671" t="s">
        <v>1563</v>
      </c>
      <c r="K1587" s="671" t="s">
        <v>2475</v>
      </c>
      <c r="L1587" s="705">
        <v>116.8</v>
      </c>
      <c r="M1587" s="705">
        <v>233.6</v>
      </c>
      <c r="N1587" s="671">
        <v>2</v>
      </c>
      <c r="O1587" s="706">
        <v>1</v>
      </c>
      <c r="P1587" s="705"/>
      <c r="Q1587" s="682">
        <v>0</v>
      </c>
      <c r="R1587" s="671"/>
      <c r="S1587" s="682">
        <v>0</v>
      </c>
      <c r="T1587" s="706"/>
      <c r="U1587" s="242">
        <v>0</v>
      </c>
    </row>
    <row r="1588" spans="1:21" ht="14.4" customHeight="1" x14ac:dyDescent="0.3">
      <c r="A1588" s="680">
        <v>10</v>
      </c>
      <c r="B1588" s="671" t="s">
        <v>551</v>
      </c>
      <c r="C1588" s="671">
        <v>89301702</v>
      </c>
      <c r="D1588" s="703" t="s">
        <v>4594</v>
      </c>
      <c r="E1588" s="704" t="s">
        <v>2585</v>
      </c>
      <c r="F1588" s="671" t="s">
        <v>2515</v>
      </c>
      <c r="G1588" s="671" t="s">
        <v>2947</v>
      </c>
      <c r="H1588" s="671" t="s">
        <v>817</v>
      </c>
      <c r="I1588" s="671" t="s">
        <v>942</v>
      </c>
      <c r="J1588" s="671" t="s">
        <v>2428</v>
      </c>
      <c r="K1588" s="671" t="s">
        <v>1360</v>
      </c>
      <c r="L1588" s="705">
        <v>68.83</v>
      </c>
      <c r="M1588" s="705">
        <v>68.83</v>
      </c>
      <c r="N1588" s="671">
        <v>1</v>
      </c>
      <c r="O1588" s="706">
        <v>0.5</v>
      </c>
      <c r="P1588" s="705"/>
      <c r="Q1588" s="682">
        <v>0</v>
      </c>
      <c r="R1588" s="671"/>
      <c r="S1588" s="682">
        <v>0</v>
      </c>
      <c r="T1588" s="706"/>
      <c r="U1588" s="242">
        <v>0</v>
      </c>
    </row>
    <row r="1589" spans="1:21" ht="14.4" customHeight="1" x14ac:dyDescent="0.3">
      <c r="A1589" s="680">
        <v>10</v>
      </c>
      <c r="B1589" s="671" t="s">
        <v>551</v>
      </c>
      <c r="C1589" s="671">
        <v>89301702</v>
      </c>
      <c r="D1589" s="703" t="s">
        <v>4594</v>
      </c>
      <c r="E1589" s="704" t="s">
        <v>2585</v>
      </c>
      <c r="F1589" s="671" t="s">
        <v>2515</v>
      </c>
      <c r="G1589" s="671" t="s">
        <v>2947</v>
      </c>
      <c r="H1589" s="671" t="s">
        <v>817</v>
      </c>
      <c r="I1589" s="671" t="s">
        <v>1523</v>
      </c>
      <c r="J1589" s="671" t="s">
        <v>2460</v>
      </c>
      <c r="K1589" s="671" t="s">
        <v>2456</v>
      </c>
      <c r="L1589" s="705">
        <v>62.57</v>
      </c>
      <c r="M1589" s="705">
        <v>125.14</v>
      </c>
      <c r="N1589" s="671">
        <v>2</v>
      </c>
      <c r="O1589" s="706">
        <v>0.5</v>
      </c>
      <c r="P1589" s="705"/>
      <c r="Q1589" s="682">
        <v>0</v>
      </c>
      <c r="R1589" s="671"/>
      <c r="S1589" s="682">
        <v>0</v>
      </c>
      <c r="T1589" s="706"/>
      <c r="U1589" s="242">
        <v>0</v>
      </c>
    </row>
    <row r="1590" spans="1:21" ht="14.4" customHeight="1" x14ac:dyDescent="0.3">
      <c r="A1590" s="680">
        <v>10</v>
      </c>
      <c r="B1590" s="671" t="s">
        <v>551</v>
      </c>
      <c r="C1590" s="671">
        <v>89301702</v>
      </c>
      <c r="D1590" s="703" t="s">
        <v>4594</v>
      </c>
      <c r="E1590" s="704" t="s">
        <v>2585</v>
      </c>
      <c r="F1590" s="671" t="s">
        <v>2515</v>
      </c>
      <c r="G1590" s="671" t="s">
        <v>3090</v>
      </c>
      <c r="H1590" s="671" t="s">
        <v>550</v>
      </c>
      <c r="I1590" s="671" t="s">
        <v>3091</v>
      </c>
      <c r="J1590" s="671" t="s">
        <v>3092</v>
      </c>
      <c r="K1590" s="671" t="s">
        <v>3093</v>
      </c>
      <c r="L1590" s="705">
        <v>0</v>
      </c>
      <c r="M1590" s="705">
        <v>0</v>
      </c>
      <c r="N1590" s="671">
        <v>6</v>
      </c>
      <c r="O1590" s="706">
        <v>2</v>
      </c>
      <c r="P1590" s="705">
        <v>0</v>
      </c>
      <c r="Q1590" s="682"/>
      <c r="R1590" s="671">
        <v>5</v>
      </c>
      <c r="S1590" s="682">
        <v>0.83333333333333337</v>
      </c>
      <c r="T1590" s="706">
        <v>1</v>
      </c>
      <c r="U1590" s="242">
        <v>0.5</v>
      </c>
    </row>
    <row r="1591" spans="1:21" ht="14.4" customHeight="1" x14ac:dyDescent="0.3">
      <c r="A1591" s="680">
        <v>10</v>
      </c>
      <c r="B1591" s="671" t="s">
        <v>551</v>
      </c>
      <c r="C1591" s="671">
        <v>89301702</v>
      </c>
      <c r="D1591" s="703" t="s">
        <v>4594</v>
      </c>
      <c r="E1591" s="704" t="s">
        <v>2585</v>
      </c>
      <c r="F1591" s="671" t="s">
        <v>2515</v>
      </c>
      <c r="G1591" s="671" t="s">
        <v>3090</v>
      </c>
      <c r="H1591" s="671" t="s">
        <v>550</v>
      </c>
      <c r="I1591" s="671" t="s">
        <v>3166</v>
      </c>
      <c r="J1591" s="671" t="s">
        <v>3126</v>
      </c>
      <c r="K1591" s="671" t="s">
        <v>3167</v>
      </c>
      <c r="L1591" s="705">
        <v>0</v>
      </c>
      <c r="M1591" s="705">
        <v>0</v>
      </c>
      <c r="N1591" s="671">
        <v>3</v>
      </c>
      <c r="O1591" s="706">
        <v>0.5</v>
      </c>
      <c r="P1591" s="705">
        <v>0</v>
      </c>
      <c r="Q1591" s="682"/>
      <c r="R1591" s="671">
        <v>3</v>
      </c>
      <c r="S1591" s="682">
        <v>1</v>
      </c>
      <c r="T1591" s="706">
        <v>0.5</v>
      </c>
      <c r="U1591" s="242">
        <v>1</v>
      </c>
    </row>
    <row r="1592" spans="1:21" ht="14.4" customHeight="1" x14ac:dyDescent="0.3">
      <c r="A1592" s="680">
        <v>10</v>
      </c>
      <c r="B1592" s="671" t="s">
        <v>551</v>
      </c>
      <c r="C1592" s="671">
        <v>89301702</v>
      </c>
      <c r="D1592" s="703" t="s">
        <v>4594</v>
      </c>
      <c r="E1592" s="704" t="s">
        <v>2585</v>
      </c>
      <c r="F1592" s="671" t="s">
        <v>2515</v>
      </c>
      <c r="G1592" s="671" t="s">
        <v>3090</v>
      </c>
      <c r="H1592" s="671" t="s">
        <v>550</v>
      </c>
      <c r="I1592" s="671" t="s">
        <v>1120</v>
      </c>
      <c r="J1592" s="671" t="s">
        <v>3092</v>
      </c>
      <c r="K1592" s="671" t="s">
        <v>3125</v>
      </c>
      <c r="L1592" s="705">
        <v>0</v>
      </c>
      <c r="M1592" s="705">
        <v>0</v>
      </c>
      <c r="N1592" s="671">
        <v>3</v>
      </c>
      <c r="O1592" s="706">
        <v>2</v>
      </c>
      <c r="P1592" s="705"/>
      <c r="Q1592" s="682"/>
      <c r="R1592" s="671"/>
      <c r="S1592" s="682">
        <v>0</v>
      </c>
      <c r="T1592" s="706"/>
      <c r="U1592" s="242">
        <v>0</v>
      </c>
    </row>
    <row r="1593" spans="1:21" ht="14.4" customHeight="1" x14ac:dyDescent="0.3">
      <c r="A1593" s="680">
        <v>10</v>
      </c>
      <c r="B1593" s="671" t="s">
        <v>551</v>
      </c>
      <c r="C1593" s="671">
        <v>89301702</v>
      </c>
      <c r="D1593" s="703" t="s">
        <v>4594</v>
      </c>
      <c r="E1593" s="704" t="s">
        <v>2585</v>
      </c>
      <c r="F1593" s="671" t="s">
        <v>2515</v>
      </c>
      <c r="G1593" s="671" t="s">
        <v>3090</v>
      </c>
      <c r="H1593" s="671" t="s">
        <v>550</v>
      </c>
      <c r="I1593" s="671" t="s">
        <v>3516</v>
      </c>
      <c r="J1593" s="671" t="s">
        <v>3092</v>
      </c>
      <c r="K1593" s="671" t="s">
        <v>3517</v>
      </c>
      <c r="L1593" s="705">
        <v>0</v>
      </c>
      <c r="M1593" s="705">
        <v>0</v>
      </c>
      <c r="N1593" s="671">
        <v>3</v>
      </c>
      <c r="O1593" s="706">
        <v>1</v>
      </c>
      <c r="P1593" s="705"/>
      <c r="Q1593" s="682"/>
      <c r="R1593" s="671"/>
      <c r="S1593" s="682">
        <v>0</v>
      </c>
      <c r="T1593" s="706"/>
      <c r="U1593" s="242">
        <v>0</v>
      </c>
    </row>
    <row r="1594" spans="1:21" ht="14.4" customHeight="1" x14ac:dyDescent="0.3">
      <c r="A1594" s="680">
        <v>10</v>
      </c>
      <c r="B1594" s="671" t="s">
        <v>551</v>
      </c>
      <c r="C1594" s="671">
        <v>89301702</v>
      </c>
      <c r="D1594" s="703" t="s">
        <v>4594</v>
      </c>
      <c r="E1594" s="704" t="s">
        <v>2585</v>
      </c>
      <c r="F1594" s="671" t="s">
        <v>2515</v>
      </c>
      <c r="G1594" s="671" t="s">
        <v>3090</v>
      </c>
      <c r="H1594" s="671" t="s">
        <v>550</v>
      </c>
      <c r="I1594" s="671" t="s">
        <v>3373</v>
      </c>
      <c r="J1594" s="671" t="s">
        <v>3126</v>
      </c>
      <c r="K1594" s="671" t="s">
        <v>3374</v>
      </c>
      <c r="L1594" s="705">
        <v>0</v>
      </c>
      <c r="M1594" s="705">
        <v>0</v>
      </c>
      <c r="N1594" s="671">
        <v>1</v>
      </c>
      <c r="O1594" s="706">
        <v>1</v>
      </c>
      <c r="P1594" s="705"/>
      <c r="Q1594" s="682"/>
      <c r="R1594" s="671"/>
      <c r="S1594" s="682">
        <v>0</v>
      </c>
      <c r="T1594" s="706"/>
      <c r="U1594" s="242">
        <v>0</v>
      </c>
    </row>
    <row r="1595" spans="1:21" ht="14.4" customHeight="1" x14ac:dyDescent="0.3">
      <c r="A1595" s="680">
        <v>10</v>
      </c>
      <c r="B1595" s="671" t="s">
        <v>551</v>
      </c>
      <c r="C1595" s="671">
        <v>89301702</v>
      </c>
      <c r="D1595" s="703" t="s">
        <v>4594</v>
      </c>
      <c r="E1595" s="704" t="s">
        <v>2585</v>
      </c>
      <c r="F1595" s="671" t="s">
        <v>2515</v>
      </c>
      <c r="G1595" s="671" t="s">
        <v>3090</v>
      </c>
      <c r="H1595" s="671" t="s">
        <v>550</v>
      </c>
      <c r="I1595" s="671" t="s">
        <v>1401</v>
      </c>
      <c r="J1595" s="671" t="s">
        <v>3126</v>
      </c>
      <c r="K1595" s="671" t="s">
        <v>3127</v>
      </c>
      <c r="L1595" s="705">
        <v>0</v>
      </c>
      <c r="M1595" s="705">
        <v>0</v>
      </c>
      <c r="N1595" s="671">
        <v>2</v>
      </c>
      <c r="O1595" s="706">
        <v>1</v>
      </c>
      <c r="P1595" s="705"/>
      <c r="Q1595" s="682"/>
      <c r="R1595" s="671"/>
      <c r="S1595" s="682">
        <v>0</v>
      </c>
      <c r="T1595" s="706"/>
      <c r="U1595" s="242">
        <v>0</v>
      </c>
    </row>
    <row r="1596" spans="1:21" ht="14.4" customHeight="1" x14ac:dyDescent="0.3">
      <c r="A1596" s="680">
        <v>10</v>
      </c>
      <c r="B1596" s="671" t="s">
        <v>551</v>
      </c>
      <c r="C1596" s="671">
        <v>89301702</v>
      </c>
      <c r="D1596" s="703" t="s">
        <v>4594</v>
      </c>
      <c r="E1596" s="704" t="s">
        <v>2585</v>
      </c>
      <c r="F1596" s="671" t="s">
        <v>2515</v>
      </c>
      <c r="G1596" s="671" t="s">
        <v>2953</v>
      </c>
      <c r="H1596" s="671" t="s">
        <v>550</v>
      </c>
      <c r="I1596" s="671" t="s">
        <v>3136</v>
      </c>
      <c r="J1596" s="671" t="s">
        <v>2955</v>
      </c>
      <c r="K1596" s="671" t="s">
        <v>2956</v>
      </c>
      <c r="L1596" s="705">
        <v>810.99</v>
      </c>
      <c r="M1596" s="705">
        <v>7298.91</v>
      </c>
      <c r="N1596" s="671">
        <v>9</v>
      </c>
      <c r="O1596" s="706">
        <v>4</v>
      </c>
      <c r="P1596" s="705">
        <v>4054.9500000000003</v>
      </c>
      <c r="Q1596" s="682">
        <v>0.55555555555555558</v>
      </c>
      <c r="R1596" s="671">
        <v>5</v>
      </c>
      <c r="S1596" s="682">
        <v>0.55555555555555558</v>
      </c>
      <c r="T1596" s="706">
        <v>2.5</v>
      </c>
      <c r="U1596" s="242">
        <v>0.625</v>
      </c>
    </row>
    <row r="1597" spans="1:21" ht="14.4" customHeight="1" x14ac:dyDescent="0.3">
      <c r="A1597" s="680">
        <v>10</v>
      </c>
      <c r="B1597" s="671" t="s">
        <v>551</v>
      </c>
      <c r="C1597" s="671">
        <v>89301702</v>
      </c>
      <c r="D1597" s="703" t="s">
        <v>4594</v>
      </c>
      <c r="E1597" s="704" t="s">
        <v>2585</v>
      </c>
      <c r="F1597" s="671" t="s">
        <v>2515</v>
      </c>
      <c r="G1597" s="671" t="s">
        <v>2953</v>
      </c>
      <c r="H1597" s="671" t="s">
        <v>550</v>
      </c>
      <c r="I1597" s="671" t="s">
        <v>3128</v>
      </c>
      <c r="J1597" s="671" t="s">
        <v>2958</v>
      </c>
      <c r="K1597" s="671" t="s">
        <v>3129</v>
      </c>
      <c r="L1597" s="705">
        <v>0</v>
      </c>
      <c r="M1597" s="705">
        <v>0</v>
      </c>
      <c r="N1597" s="671">
        <v>1</v>
      </c>
      <c r="O1597" s="706">
        <v>0.5</v>
      </c>
      <c r="P1597" s="705"/>
      <c r="Q1597" s="682"/>
      <c r="R1597" s="671"/>
      <c r="S1597" s="682">
        <v>0</v>
      </c>
      <c r="T1597" s="706"/>
      <c r="U1597" s="242">
        <v>0</v>
      </c>
    </row>
    <row r="1598" spans="1:21" ht="14.4" customHeight="1" x14ac:dyDescent="0.3">
      <c r="A1598" s="680">
        <v>10</v>
      </c>
      <c r="B1598" s="671" t="s">
        <v>551</v>
      </c>
      <c r="C1598" s="671">
        <v>89301702</v>
      </c>
      <c r="D1598" s="703" t="s">
        <v>4594</v>
      </c>
      <c r="E1598" s="704" t="s">
        <v>2585</v>
      </c>
      <c r="F1598" s="671" t="s">
        <v>2515</v>
      </c>
      <c r="G1598" s="671" t="s">
        <v>2953</v>
      </c>
      <c r="H1598" s="671" t="s">
        <v>550</v>
      </c>
      <c r="I1598" s="671" t="s">
        <v>2960</v>
      </c>
      <c r="J1598" s="671" t="s">
        <v>2955</v>
      </c>
      <c r="K1598" s="671" t="s">
        <v>2956</v>
      </c>
      <c r="L1598" s="705">
        <v>810.99</v>
      </c>
      <c r="M1598" s="705">
        <v>1621.98</v>
      </c>
      <c r="N1598" s="671">
        <v>2</v>
      </c>
      <c r="O1598" s="706">
        <v>0.5</v>
      </c>
      <c r="P1598" s="705">
        <v>1621.98</v>
      </c>
      <c r="Q1598" s="682">
        <v>1</v>
      </c>
      <c r="R1598" s="671">
        <v>2</v>
      </c>
      <c r="S1598" s="682">
        <v>1</v>
      </c>
      <c r="T1598" s="706">
        <v>0.5</v>
      </c>
      <c r="U1598" s="242">
        <v>1</v>
      </c>
    </row>
    <row r="1599" spans="1:21" ht="14.4" customHeight="1" x14ac:dyDescent="0.3">
      <c r="A1599" s="680">
        <v>10</v>
      </c>
      <c r="B1599" s="671" t="s">
        <v>551</v>
      </c>
      <c r="C1599" s="671">
        <v>89301702</v>
      </c>
      <c r="D1599" s="703" t="s">
        <v>4594</v>
      </c>
      <c r="E1599" s="704" t="s">
        <v>2585</v>
      </c>
      <c r="F1599" s="671" t="s">
        <v>2515</v>
      </c>
      <c r="G1599" s="671" t="s">
        <v>3236</v>
      </c>
      <c r="H1599" s="671" t="s">
        <v>550</v>
      </c>
      <c r="I1599" s="671" t="s">
        <v>3432</v>
      </c>
      <c r="J1599" s="671" t="s">
        <v>3238</v>
      </c>
      <c r="K1599" s="671" t="s">
        <v>3433</v>
      </c>
      <c r="L1599" s="705">
        <v>461.58</v>
      </c>
      <c r="M1599" s="705">
        <v>2769.48</v>
      </c>
      <c r="N1599" s="671">
        <v>6</v>
      </c>
      <c r="O1599" s="706">
        <v>1</v>
      </c>
      <c r="P1599" s="705">
        <v>2769.48</v>
      </c>
      <c r="Q1599" s="682">
        <v>1</v>
      </c>
      <c r="R1599" s="671">
        <v>6</v>
      </c>
      <c r="S1599" s="682">
        <v>1</v>
      </c>
      <c r="T1599" s="706">
        <v>1</v>
      </c>
      <c r="U1599" s="242">
        <v>1</v>
      </c>
    </row>
    <row r="1600" spans="1:21" ht="14.4" customHeight="1" x14ac:dyDescent="0.3">
      <c r="A1600" s="680">
        <v>10</v>
      </c>
      <c r="B1600" s="671" t="s">
        <v>551</v>
      </c>
      <c r="C1600" s="671">
        <v>89301702</v>
      </c>
      <c r="D1600" s="703" t="s">
        <v>4594</v>
      </c>
      <c r="E1600" s="704" t="s">
        <v>2585</v>
      </c>
      <c r="F1600" s="671" t="s">
        <v>2515</v>
      </c>
      <c r="G1600" s="671" t="s">
        <v>3487</v>
      </c>
      <c r="H1600" s="671" t="s">
        <v>550</v>
      </c>
      <c r="I1600" s="671" t="s">
        <v>1009</v>
      </c>
      <c r="J1600" s="671" t="s">
        <v>3488</v>
      </c>
      <c r="K1600" s="671" t="s">
        <v>3489</v>
      </c>
      <c r="L1600" s="705">
        <v>56.01</v>
      </c>
      <c r="M1600" s="705">
        <v>112.02</v>
      </c>
      <c r="N1600" s="671">
        <v>2</v>
      </c>
      <c r="O1600" s="706">
        <v>1</v>
      </c>
      <c r="P1600" s="705">
        <v>112.02</v>
      </c>
      <c r="Q1600" s="682">
        <v>1</v>
      </c>
      <c r="R1600" s="671">
        <v>2</v>
      </c>
      <c r="S1600" s="682">
        <v>1</v>
      </c>
      <c r="T1600" s="706">
        <v>1</v>
      </c>
      <c r="U1600" s="242">
        <v>1</v>
      </c>
    </row>
    <row r="1601" spans="1:21" ht="14.4" customHeight="1" x14ac:dyDescent="0.3">
      <c r="A1601" s="680">
        <v>10</v>
      </c>
      <c r="B1601" s="671" t="s">
        <v>551</v>
      </c>
      <c r="C1601" s="671">
        <v>89301702</v>
      </c>
      <c r="D1601" s="703" t="s">
        <v>4594</v>
      </c>
      <c r="E1601" s="704" t="s">
        <v>2585</v>
      </c>
      <c r="F1601" s="671" t="s">
        <v>2515</v>
      </c>
      <c r="G1601" s="671" t="s">
        <v>3005</v>
      </c>
      <c r="H1601" s="671" t="s">
        <v>550</v>
      </c>
      <c r="I1601" s="671" t="s">
        <v>1475</v>
      </c>
      <c r="J1601" s="671" t="s">
        <v>1476</v>
      </c>
      <c r="K1601" s="671" t="s">
        <v>3006</v>
      </c>
      <c r="L1601" s="705">
        <v>31.54</v>
      </c>
      <c r="M1601" s="705">
        <v>94.62</v>
      </c>
      <c r="N1601" s="671">
        <v>3</v>
      </c>
      <c r="O1601" s="706">
        <v>0.5</v>
      </c>
      <c r="P1601" s="705"/>
      <c r="Q1601" s="682">
        <v>0</v>
      </c>
      <c r="R1601" s="671"/>
      <c r="S1601" s="682">
        <v>0</v>
      </c>
      <c r="T1601" s="706"/>
      <c r="U1601" s="242">
        <v>0</v>
      </c>
    </row>
    <row r="1602" spans="1:21" ht="14.4" customHeight="1" x14ac:dyDescent="0.3">
      <c r="A1602" s="680">
        <v>10</v>
      </c>
      <c r="B1602" s="671" t="s">
        <v>551</v>
      </c>
      <c r="C1602" s="671">
        <v>89301702</v>
      </c>
      <c r="D1602" s="703" t="s">
        <v>4594</v>
      </c>
      <c r="E1602" s="704" t="s">
        <v>2585</v>
      </c>
      <c r="F1602" s="671" t="s">
        <v>2515</v>
      </c>
      <c r="G1602" s="671" t="s">
        <v>2626</v>
      </c>
      <c r="H1602" s="671" t="s">
        <v>550</v>
      </c>
      <c r="I1602" s="671" t="s">
        <v>2627</v>
      </c>
      <c r="J1602" s="671" t="s">
        <v>971</v>
      </c>
      <c r="K1602" s="671" t="s">
        <v>2628</v>
      </c>
      <c r="L1602" s="705">
        <v>0</v>
      </c>
      <c r="M1602" s="705">
        <v>0</v>
      </c>
      <c r="N1602" s="671">
        <v>6</v>
      </c>
      <c r="O1602" s="706">
        <v>1.5</v>
      </c>
      <c r="P1602" s="705"/>
      <c r="Q1602" s="682"/>
      <c r="R1602" s="671"/>
      <c r="S1602" s="682">
        <v>0</v>
      </c>
      <c r="T1602" s="706"/>
      <c r="U1602" s="242">
        <v>0</v>
      </c>
    </row>
    <row r="1603" spans="1:21" ht="14.4" customHeight="1" x14ac:dyDescent="0.3">
      <c r="A1603" s="680">
        <v>10</v>
      </c>
      <c r="B1603" s="671" t="s">
        <v>551</v>
      </c>
      <c r="C1603" s="671">
        <v>89301702</v>
      </c>
      <c r="D1603" s="703" t="s">
        <v>4594</v>
      </c>
      <c r="E1603" s="704" t="s">
        <v>2585</v>
      </c>
      <c r="F1603" s="671" t="s">
        <v>2515</v>
      </c>
      <c r="G1603" s="671" t="s">
        <v>2746</v>
      </c>
      <c r="H1603" s="671" t="s">
        <v>550</v>
      </c>
      <c r="I1603" s="671" t="s">
        <v>4441</v>
      </c>
      <c r="J1603" s="671" t="s">
        <v>1305</v>
      </c>
      <c r="K1603" s="671" t="s">
        <v>4442</v>
      </c>
      <c r="L1603" s="705">
        <v>0</v>
      </c>
      <c r="M1603" s="705">
        <v>0</v>
      </c>
      <c r="N1603" s="671">
        <v>5</v>
      </c>
      <c r="O1603" s="706">
        <v>2</v>
      </c>
      <c r="P1603" s="705"/>
      <c r="Q1603" s="682"/>
      <c r="R1603" s="671"/>
      <c r="S1603" s="682">
        <v>0</v>
      </c>
      <c r="T1603" s="706"/>
      <c r="U1603" s="242">
        <v>0</v>
      </c>
    </row>
    <row r="1604" spans="1:21" ht="14.4" customHeight="1" x14ac:dyDescent="0.3">
      <c r="A1604" s="680">
        <v>10</v>
      </c>
      <c r="B1604" s="671" t="s">
        <v>551</v>
      </c>
      <c r="C1604" s="671">
        <v>89301702</v>
      </c>
      <c r="D1604" s="703" t="s">
        <v>4594</v>
      </c>
      <c r="E1604" s="704" t="s">
        <v>2585</v>
      </c>
      <c r="F1604" s="671" t="s">
        <v>2515</v>
      </c>
      <c r="G1604" s="671" t="s">
        <v>2746</v>
      </c>
      <c r="H1604" s="671" t="s">
        <v>550</v>
      </c>
      <c r="I1604" s="671" t="s">
        <v>4420</v>
      </c>
      <c r="J1604" s="671" t="s">
        <v>1305</v>
      </c>
      <c r="K1604" s="671" t="s">
        <v>4421</v>
      </c>
      <c r="L1604" s="705">
        <v>0</v>
      </c>
      <c r="M1604" s="705">
        <v>0</v>
      </c>
      <c r="N1604" s="671">
        <v>2</v>
      </c>
      <c r="O1604" s="706">
        <v>1.5</v>
      </c>
      <c r="P1604" s="705"/>
      <c r="Q1604" s="682"/>
      <c r="R1604" s="671"/>
      <c r="S1604" s="682">
        <v>0</v>
      </c>
      <c r="T1604" s="706"/>
      <c r="U1604" s="242">
        <v>0</v>
      </c>
    </row>
    <row r="1605" spans="1:21" ht="14.4" customHeight="1" x14ac:dyDescent="0.3">
      <c r="A1605" s="680">
        <v>10</v>
      </c>
      <c r="B1605" s="671" t="s">
        <v>551</v>
      </c>
      <c r="C1605" s="671">
        <v>89301702</v>
      </c>
      <c r="D1605" s="703" t="s">
        <v>4594</v>
      </c>
      <c r="E1605" s="704" t="s">
        <v>2585</v>
      </c>
      <c r="F1605" s="671" t="s">
        <v>2515</v>
      </c>
      <c r="G1605" s="671" t="s">
        <v>2746</v>
      </c>
      <c r="H1605" s="671" t="s">
        <v>550</v>
      </c>
      <c r="I1605" s="671" t="s">
        <v>4162</v>
      </c>
      <c r="J1605" s="671" t="s">
        <v>3311</v>
      </c>
      <c r="K1605" s="671" t="s">
        <v>4163</v>
      </c>
      <c r="L1605" s="705">
        <v>349.88</v>
      </c>
      <c r="M1605" s="705">
        <v>349.88</v>
      </c>
      <c r="N1605" s="671">
        <v>1</v>
      </c>
      <c r="O1605" s="706">
        <v>1</v>
      </c>
      <c r="P1605" s="705"/>
      <c r="Q1605" s="682">
        <v>0</v>
      </c>
      <c r="R1605" s="671"/>
      <c r="S1605" s="682">
        <v>0</v>
      </c>
      <c r="T1605" s="706"/>
      <c r="U1605" s="242">
        <v>0</v>
      </c>
    </row>
    <row r="1606" spans="1:21" ht="14.4" customHeight="1" x14ac:dyDescent="0.3">
      <c r="A1606" s="680">
        <v>10</v>
      </c>
      <c r="B1606" s="671" t="s">
        <v>551</v>
      </c>
      <c r="C1606" s="671">
        <v>89301702</v>
      </c>
      <c r="D1606" s="703" t="s">
        <v>4594</v>
      </c>
      <c r="E1606" s="704" t="s">
        <v>2585</v>
      </c>
      <c r="F1606" s="671" t="s">
        <v>2515</v>
      </c>
      <c r="G1606" s="671" t="s">
        <v>2746</v>
      </c>
      <c r="H1606" s="671" t="s">
        <v>550</v>
      </c>
      <c r="I1606" s="671" t="s">
        <v>3031</v>
      </c>
      <c r="J1606" s="671" t="s">
        <v>2748</v>
      </c>
      <c r="K1606" s="671" t="s">
        <v>980</v>
      </c>
      <c r="L1606" s="705">
        <v>97.97</v>
      </c>
      <c r="M1606" s="705">
        <v>489.84999999999997</v>
      </c>
      <c r="N1606" s="671">
        <v>5</v>
      </c>
      <c r="O1606" s="706">
        <v>3.5</v>
      </c>
      <c r="P1606" s="705">
        <v>293.90999999999997</v>
      </c>
      <c r="Q1606" s="682">
        <v>0.6</v>
      </c>
      <c r="R1606" s="671">
        <v>3</v>
      </c>
      <c r="S1606" s="682">
        <v>0.6</v>
      </c>
      <c r="T1606" s="706">
        <v>2.5</v>
      </c>
      <c r="U1606" s="242">
        <v>0.7142857142857143</v>
      </c>
    </row>
    <row r="1607" spans="1:21" ht="14.4" customHeight="1" x14ac:dyDescent="0.3">
      <c r="A1607" s="680">
        <v>10</v>
      </c>
      <c r="B1607" s="671" t="s">
        <v>551</v>
      </c>
      <c r="C1607" s="671">
        <v>89301702</v>
      </c>
      <c r="D1607" s="703" t="s">
        <v>4594</v>
      </c>
      <c r="E1607" s="704" t="s">
        <v>2585</v>
      </c>
      <c r="F1607" s="671" t="s">
        <v>2515</v>
      </c>
      <c r="G1607" s="671" t="s">
        <v>2746</v>
      </c>
      <c r="H1607" s="671" t="s">
        <v>550</v>
      </c>
      <c r="I1607" s="671" t="s">
        <v>2747</v>
      </c>
      <c r="J1607" s="671" t="s">
        <v>2748</v>
      </c>
      <c r="K1607" s="671" t="s">
        <v>1235</v>
      </c>
      <c r="L1607" s="705">
        <v>314.89999999999998</v>
      </c>
      <c r="M1607" s="705">
        <v>2834.1000000000004</v>
      </c>
      <c r="N1607" s="671">
        <v>9</v>
      </c>
      <c r="O1607" s="706">
        <v>7.5</v>
      </c>
      <c r="P1607" s="705">
        <v>629.79999999999995</v>
      </c>
      <c r="Q1607" s="682">
        <v>0.22222222222222218</v>
      </c>
      <c r="R1607" s="671">
        <v>2</v>
      </c>
      <c r="S1607" s="682">
        <v>0.22222222222222221</v>
      </c>
      <c r="T1607" s="706">
        <v>1.5</v>
      </c>
      <c r="U1607" s="242">
        <v>0.2</v>
      </c>
    </row>
    <row r="1608" spans="1:21" ht="14.4" customHeight="1" x14ac:dyDescent="0.3">
      <c r="A1608" s="680">
        <v>10</v>
      </c>
      <c r="B1608" s="671" t="s">
        <v>551</v>
      </c>
      <c r="C1608" s="671">
        <v>89301702</v>
      </c>
      <c r="D1608" s="703" t="s">
        <v>4594</v>
      </c>
      <c r="E1608" s="704" t="s">
        <v>2585</v>
      </c>
      <c r="F1608" s="671" t="s">
        <v>2515</v>
      </c>
      <c r="G1608" s="671" t="s">
        <v>2746</v>
      </c>
      <c r="H1608" s="671" t="s">
        <v>550</v>
      </c>
      <c r="I1608" s="671" t="s">
        <v>1304</v>
      </c>
      <c r="J1608" s="671" t="s">
        <v>1305</v>
      </c>
      <c r="K1608" s="671" t="s">
        <v>3137</v>
      </c>
      <c r="L1608" s="705">
        <v>0</v>
      </c>
      <c r="M1608" s="705">
        <v>0</v>
      </c>
      <c r="N1608" s="671">
        <v>2</v>
      </c>
      <c r="O1608" s="706">
        <v>1</v>
      </c>
      <c r="P1608" s="705"/>
      <c r="Q1608" s="682"/>
      <c r="R1608" s="671"/>
      <c r="S1608" s="682">
        <v>0</v>
      </c>
      <c r="T1608" s="706"/>
      <c r="U1608" s="242">
        <v>0</v>
      </c>
    </row>
    <row r="1609" spans="1:21" ht="14.4" customHeight="1" x14ac:dyDescent="0.3">
      <c r="A1609" s="680">
        <v>10</v>
      </c>
      <c r="B1609" s="671" t="s">
        <v>551</v>
      </c>
      <c r="C1609" s="671">
        <v>89301702</v>
      </c>
      <c r="D1609" s="703" t="s">
        <v>4594</v>
      </c>
      <c r="E1609" s="704" t="s">
        <v>2585</v>
      </c>
      <c r="F1609" s="671" t="s">
        <v>2515</v>
      </c>
      <c r="G1609" s="671" t="s">
        <v>2746</v>
      </c>
      <c r="H1609" s="671" t="s">
        <v>550</v>
      </c>
      <c r="I1609" s="671" t="s">
        <v>978</v>
      </c>
      <c r="J1609" s="671" t="s">
        <v>979</v>
      </c>
      <c r="K1609" s="671" t="s">
        <v>3312</v>
      </c>
      <c r="L1609" s="705">
        <v>97.97</v>
      </c>
      <c r="M1609" s="705">
        <v>97.97</v>
      </c>
      <c r="N1609" s="671">
        <v>1</v>
      </c>
      <c r="O1609" s="706">
        <v>1</v>
      </c>
      <c r="P1609" s="705"/>
      <c r="Q1609" s="682">
        <v>0</v>
      </c>
      <c r="R1609" s="671"/>
      <c r="S1609" s="682">
        <v>0</v>
      </c>
      <c r="T1609" s="706"/>
      <c r="U1609" s="242">
        <v>0</v>
      </c>
    </row>
    <row r="1610" spans="1:21" ht="14.4" customHeight="1" x14ac:dyDescent="0.3">
      <c r="A1610" s="680">
        <v>10</v>
      </c>
      <c r="B1610" s="671" t="s">
        <v>551</v>
      </c>
      <c r="C1610" s="671">
        <v>89301702</v>
      </c>
      <c r="D1610" s="703" t="s">
        <v>4594</v>
      </c>
      <c r="E1610" s="704" t="s">
        <v>2585</v>
      </c>
      <c r="F1610" s="671" t="s">
        <v>2515</v>
      </c>
      <c r="G1610" s="671" t="s">
        <v>2746</v>
      </c>
      <c r="H1610" s="671" t="s">
        <v>550</v>
      </c>
      <c r="I1610" s="671" t="s">
        <v>1234</v>
      </c>
      <c r="J1610" s="671" t="s">
        <v>979</v>
      </c>
      <c r="K1610" s="671" t="s">
        <v>2967</v>
      </c>
      <c r="L1610" s="705">
        <v>314.89999999999998</v>
      </c>
      <c r="M1610" s="705">
        <v>629.79999999999995</v>
      </c>
      <c r="N1610" s="671">
        <v>2</v>
      </c>
      <c r="O1610" s="706">
        <v>2</v>
      </c>
      <c r="P1610" s="705"/>
      <c r="Q1610" s="682">
        <v>0</v>
      </c>
      <c r="R1610" s="671"/>
      <c r="S1610" s="682">
        <v>0</v>
      </c>
      <c r="T1610" s="706"/>
      <c r="U1610" s="242">
        <v>0</v>
      </c>
    </row>
    <row r="1611" spans="1:21" ht="14.4" customHeight="1" x14ac:dyDescent="0.3">
      <c r="A1611" s="680">
        <v>10</v>
      </c>
      <c r="B1611" s="671" t="s">
        <v>551</v>
      </c>
      <c r="C1611" s="671">
        <v>89301702</v>
      </c>
      <c r="D1611" s="703" t="s">
        <v>4594</v>
      </c>
      <c r="E1611" s="704" t="s">
        <v>2585</v>
      </c>
      <c r="F1611" s="671" t="s">
        <v>2515</v>
      </c>
      <c r="G1611" s="671" t="s">
        <v>2746</v>
      </c>
      <c r="H1611" s="671" t="s">
        <v>550</v>
      </c>
      <c r="I1611" s="671" t="s">
        <v>4443</v>
      </c>
      <c r="J1611" s="671" t="s">
        <v>4444</v>
      </c>
      <c r="K1611" s="671" t="s">
        <v>4445</v>
      </c>
      <c r="L1611" s="705">
        <v>0</v>
      </c>
      <c r="M1611" s="705">
        <v>0</v>
      </c>
      <c r="N1611" s="671">
        <v>1</v>
      </c>
      <c r="O1611" s="706">
        <v>0.5</v>
      </c>
      <c r="P1611" s="705">
        <v>0</v>
      </c>
      <c r="Q1611" s="682"/>
      <c r="R1611" s="671">
        <v>1</v>
      </c>
      <c r="S1611" s="682">
        <v>1</v>
      </c>
      <c r="T1611" s="706">
        <v>0.5</v>
      </c>
      <c r="U1611" s="242">
        <v>1</v>
      </c>
    </row>
    <row r="1612" spans="1:21" ht="14.4" customHeight="1" x14ac:dyDescent="0.3">
      <c r="A1612" s="680">
        <v>10</v>
      </c>
      <c r="B1612" s="671" t="s">
        <v>551</v>
      </c>
      <c r="C1612" s="671">
        <v>89301702</v>
      </c>
      <c r="D1612" s="703" t="s">
        <v>4594</v>
      </c>
      <c r="E1612" s="704" t="s">
        <v>2585</v>
      </c>
      <c r="F1612" s="671" t="s">
        <v>2515</v>
      </c>
      <c r="G1612" s="671" t="s">
        <v>2968</v>
      </c>
      <c r="H1612" s="671" t="s">
        <v>550</v>
      </c>
      <c r="I1612" s="671" t="s">
        <v>4370</v>
      </c>
      <c r="J1612" s="671" t="s">
        <v>4371</v>
      </c>
      <c r="K1612" s="671" t="s">
        <v>4372</v>
      </c>
      <c r="L1612" s="705">
        <v>842.5</v>
      </c>
      <c r="M1612" s="705">
        <v>40440</v>
      </c>
      <c r="N1612" s="671">
        <v>48</v>
      </c>
      <c r="O1612" s="706">
        <v>1</v>
      </c>
      <c r="P1612" s="705"/>
      <c r="Q1612" s="682">
        <v>0</v>
      </c>
      <c r="R1612" s="671"/>
      <c r="S1612" s="682">
        <v>0</v>
      </c>
      <c r="T1612" s="706"/>
      <c r="U1612" s="242">
        <v>0</v>
      </c>
    </row>
    <row r="1613" spans="1:21" ht="14.4" customHeight="1" x14ac:dyDescent="0.3">
      <c r="A1613" s="680">
        <v>10</v>
      </c>
      <c r="B1613" s="671" t="s">
        <v>551</v>
      </c>
      <c r="C1613" s="671">
        <v>89301702</v>
      </c>
      <c r="D1613" s="703" t="s">
        <v>4594</v>
      </c>
      <c r="E1613" s="704" t="s">
        <v>2585</v>
      </c>
      <c r="F1613" s="671" t="s">
        <v>2515</v>
      </c>
      <c r="G1613" s="671" t="s">
        <v>2968</v>
      </c>
      <c r="H1613" s="671" t="s">
        <v>817</v>
      </c>
      <c r="I1613" s="671" t="s">
        <v>875</v>
      </c>
      <c r="J1613" s="671" t="s">
        <v>876</v>
      </c>
      <c r="K1613" s="671" t="s">
        <v>869</v>
      </c>
      <c r="L1613" s="705">
        <v>1431.26</v>
      </c>
      <c r="M1613" s="705">
        <v>10018.82</v>
      </c>
      <c r="N1613" s="671">
        <v>7</v>
      </c>
      <c r="O1613" s="706">
        <v>2</v>
      </c>
      <c r="P1613" s="705"/>
      <c r="Q1613" s="682">
        <v>0</v>
      </c>
      <c r="R1613" s="671"/>
      <c r="S1613" s="682">
        <v>0</v>
      </c>
      <c r="T1613" s="706"/>
      <c r="U1613" s="242">
        <v>0</v>
      </c>
    </row>
    <row r="1614" spans="1:21" ht="14.4" customHeight="1" x14ac:dyDescent="0.3">
      <c r="A1614" s="680">
        <v>10</v>
      </c>
      <c r="B1614" s="671" t="s">
        <v>551</v>
      </c>
      <c r="C1614" s="671">
        <v>89301702</v>
      </c>
      <c r="D1614" s="703" t="s">
        <v>4594</v>
      </c>
      <c r="E1614" s="704" t="s">
        <v>2585</v>
      </c>
      <c r="F1614" s="671" t="s">
        <v>2515</v>
      </c>
      <c r="G1614" s="671" t="s">
        <v>2968</v>
      </c>
      <c r="H1614" s="671" t="s">
        <v>817</v>
      </c>
      <c r="I1614" s="671" t="s">
        <v>4378</v>
      </c>
      <c r="J1614" s="671" t="s">
        <v>4379</v>
      </c>
      <c r="K1614" s="671" t="s">
        <v>1162</v>
      </c>
      <c r="L1614" s="705">
        <v>32.380000000000003</v>
      </c>
      <c r="M1614" s="705">
        <v>323.8</v>
      </c>
      <c r="N1614" s="671">
        <v>10</v>
      </c>
      <c r="O1614" s="706">
        <v>0.5</v>
      </c>
      <c r="P1614" s="705">
        <v>323.8</v>
      </c>
      <c r="Q1614" s="682">
        <v>1</v>
      </c>
      <c r="R1614" s="671">
        <v>10</v>
      </c>
      <c r="S1614" s="682">
        <v>1</v>
      </c>
      <c r="T1614" s="706">
        <v>0.5</v>
      </c>
      <c r="U1614" s="242">
        <v>1</v>
      </c>
    </row>
    <row r="1615" spans="1:21" ht="14.4" customHeight="1" x14ac:dyDescent="0.3">
      <c r="A1615" s="680">
        <v>10</v>
      </c>
      <c r="B1615" s="671" t="s">
        <v>551</v>
      </c>
      <c r="C1615" s="671">
        <v>89301702</v>
      </c>
      <c r="D1615" s="703" t="s">
        <v>4594</v>
      </c>
      <c r="E1615" s="704" t="s">
        <v>2585</v>
      </c>
      <c r="F1615" s="671" t="s">
        <v>2515</v>
      </c>
      <c r="G1615" s="671" t="s">
        <v>2968</v>
      </c>
      <c r="H1615" s="671" t="s">
        <v>817</v>
      </c>
      <c r="I1615" s="671" t="s">
        <v>4166</v>
      </c>
      <c r="J1615" s="671" t="s">
        <v>4167</v>
      </c>
      <c r="K1615" s="671" t="s">
        <v>1162</v>
      </c>
      <c r="L1615" s="705">
        <v>31.59</v>
      </c>
      <c r="M1615" s="705">
        <v>1579.5</v>
      </c>
      <c r="N1615" s="671">
        <v>50</v>
      </c>
      <c r="O1615" s="706">
        <v>0.5</v>
      </c>
      <c r="P1615" s="705"/>
      <c r="Q1615" s="682">
        <v>0</v>
      </c>
      <c r="R1615" s="671"/>
      <c r="S1615" s="682">
        <v>0</v>
      </c>
      <c r="T1615" s="706"/>
      <c r="U1615" s="242">
        <v>0</v>
      </c>
    </row>
    <row r="1616" spans="1:21" ht="14.4" customHeight="1" x14ac:dyDescent="0.3">
      <c r="A1616" s="680">
        <v>10</v>
      </c>
      <c r="B1616" s="671" t="s">
        <v>551</v>
      </c>
      <c r="C1616" s="671">
        <v>89301702</v>
      </c>
      <c r="D1616" s="703" t="s">
        <v>4594</v>
      </c>
      <c r="E1616" s="704" t="s">
        <v>2585</v>
      </c>
      <c r="F1616" s="671" t="s">
        <v>2515</v>
      </c>
      <c r="G1616" s="671" t="s">
        <v>2968</v>
      </c>
      <c r="H1616" s="671" t="s">
        <v>817</v>
      </c>
      <c r="I1616" s="671" t="s">
        <v>2969</v>
      </c>
      <c r="J1616" s="671" t="s">
        <v>2970</v>
      </c>
      <c r="K1616" s="671" t="s">
        <v>2971</v>
      </c>
      <c r="L1616" s="705">
        <v>189.56</v>
      </c>
      <c r="M1616" s="705">
        <v>947.8</v>
      </c>
      <c r="N1616" s="671">
        <v>5</v>
      </c>
      <c r="O1616" s="706">
        <v>1</v>
      </c>
      <c r="P1616" s="705"/>
      <c r="Q1616" s="682">
        <v>0</v>
      </c>
      <c r="R1616" s="671"/>
      <c r="S1616" s="682">
        <v>0</v>
      </c>
      <c r="T1616" s="706"/>
      <c r="U1616" s="242">
        <v>0</v>
      </c>
    </row>
    <row r="1617" spans="1:21" ht="14.4" customHeight="1" x14ac:dyDescent="0.3">
      <c r="A1617" s="680">
        <v>10</v>
      </c>
      <c r="B1617" s="671" t="s">
        <v>551</v>
      </c>
      <c r="C1617" s="671">
        <v>89301702</v>
      </c>
      <c r="D1617" s="703" t="s">
        <v>4594</v>
      </c>
      <c r="E1617" s="704" t="s">
        <v>2585</v>
      </c>
      <c r="F1617" s="671" t="s">
        <v>2515</v>
      </c>
      <c r="G1617" s="671" t="s">
        <v>2968</v>
      </c>
      <c r="H1617" s="671" t="s">
        <v>817</v>
      </c>
      <c r="I1617" s="671" t="s">
        <v>2969</v>
      </c>
      <c r="J1617" s="671" t="s">
        <v>2970</v>
      </c>
      <c r="K1617" s="671" t="s">
        <v>2971</v>
      </c>
      <c r="L1617" s="705">
        <v>194.26</v>
      </c>
      <c r="M1617" s="705">
        <v>2913.8999999999996</v>
      </c>
      <c r="N1617" s="671">
        <v>15</v>
      </c>
      <c r="O1617" s="706">
        <v>1.5</v>
      </c>
      <c r="P1617" s="705">
        <v>1942.6</v>
      </c>
      <c r="Q1617" s="682">
        <v>0.66666666666666674</v>
      </c>
      <c r="R1617" s="671">
        <v>10</v>
      </c>
      <c r="S1617" s="682">
        <v>0.66666666666666663</v>
      </c>
      <c r="T1617" s="706">
        <v>0.5</v>
      </c>
      <c r="U1617" s="242">
        <v>0.33333333333333331</v>
      </c>
    </row>
    <row r="1618" spans="1:21" ht="14.4" customHeight="1" x14ac:dyDescent="0.3">
      <c r="A1618" s="680">
        <v>10</v>
      </c>
      <c r="B1618" s="671" t="s">
        <v>551</v>
      </c>
      <c r="C1618" s="671">
        <v>89301702</v>
      </c>
      <c r="D1618" s="703" t="s">
        <v>4594</v>
      </c>
      <c r="E1618" s="704" t="s">
        <v>2585</v>
      </c>
      <c r="F1618" s="671" t="s">
        <v>2515</v>
      </c>
      <c r="G1618" s="671" t="s">
        <v>2968</v>
      </c>
      <c r="H1618" s="671" t="s">
        <v>817</v>
      </c>
      <c r="I1618" s="671" t="s">
        <v>4170</v>
      </c>
      <c r="J1618" s="671" t="s">
        <v>4171</v>
      </c>
      <c r="K1618" s="671" t="s">
        <v>1162</v>
      </c>
      <c r="L1618" s="705">
        <v>31.59</v>
      </c>
      <c r="M1618" s="705">
        <v>1105.6500000000001</v>
      </c>
      <c r="N1618" s="671">
        <v>35</v>
      </c>
      <c r="O1618" s="706">
        <v>1.5</v>
      </c>
      <c r="P1618" s="705">
        <v>315.89999999999998</v>
      </c>
      <c r="Q1618" s="682">
        <v>0.28571428571428564</v>
      </c>
      <c r="R1618" s="671">
        <v>10</v>
      </c>
      <c r="S1618" s="682">
        <v>0.2857142857142857</v>
      </c>
      <c r="T1618" s="706">
        <v>1</v>
      </c>
      <c r="U1618" s="242">
        <v>0.66666666666666663</v>
      </c>
    </row>
    <row r="1619" spans="1:21" ht="14.4" customHeight="1" x14ac:dyDescent="0.3">
      <c r="A1619" s="680">
        <v>10</v>
      </c>
      <c r="B1619" s="671" t="s">
        <v>551</v>
      </c>
      <c r="C1619" s="671">
        <v>89301702</v>
      </c>
      <c r="D1619" s="703" t="s">
        <v>4594</v>
      </c>
      <c r="E1619" s="704" t="s">
        <v>2585</v>
      </c>
      <c r="F1619" s="671" t="s">
        <v>2515</v>
      </c>
      <c r="G1619" s="671" t="s">
        <v>2968</v>
      </c>
      <c r="H1619" s="671" t="s">
        <v>550</v>
      </c>
      <c r="I1619" s="671" t="s">
        <v>3986</v>
      </c>
      <c r="J1619" s="671" t="s">
        <v>3987</v>
      </c>
      <c r="K1619" s="671" t="s">
        <v>847</v>
      </c>
      <c r="L1619" s="705">
        <v>333.75</v>
      </c>
      <c r="M1619" s="705">
        <v>8343.75</v>
      </c>
      <c r="N1619" s="671">
        <v>25</v>
      </c>
      <c r="O1619" s="706">
        <v>3</v>
      </c>
      <c r="P1619" s="705">
        <v>5006.25</v>
      </c>
      <c r="Q1619" s="682">
        <v>0.6</v>
      </c>
      <c r="R1619" s="671">
        <v>15</v>
      </c>
      <c r="S1619" s="682">
        <v>0.6</v>
      </c>
      <c r="T1619" s="706">
        <v>2</v>
      </c>
      <c r="U1619" s="242">
        <v>0.66666666666666663</v>
      </c>
    </row>
    <row r="1620" spans="1:21" ht="14.4" customHeight="1" x14ac:dyDescent="0.3">
      <c r="A1620" s="680">
        <v>10</v>
      </c>
      <c r="B1620" s="671" t="s">
        <v>551</v>
      </c>
      <c r="C1620" s="671">
        <v>89301702</v>
      </c>
      <c r="D1620" s="703" t="s">
        <v>4594</v>
      </c>
      <c r="E1620" s="704" t="s">
        <v>2585</v>
      </c>
      <c r="F1620" s="671" t="s">
        <v>2515</v>
      </c>
      <c r="G1620" s="671" t="s">
        <v>2968</v>
      </c>
      <c r="H1620" s="671" t="s">
        <v>817</v>
      </c>
      <c r="I1620" s="671" t="s">
        <v>3007</v>
      </c>
      <c r="J1620" s="671" t="s">
        <v>3008</v>
      </c>
      <c r="K1620" s="671" t="s">
        <v>1162</v>
      </c>
      <c r="L1620" s="705">
        <v>31.59</v>
      </c>
      <c r="M1620" s="705">
        <v>1105.6500000000001</v>
      </c>
      <c r="N1620" s="671">
        <v>35</v>
      </c>
      <c r="O1620" s="706">
        <v>1.5</v>
      </c>
      <c r="P1620" s="705">
        <v>315.89999999999998</v>
      </c>
      <c r="Q1620" s="682">
        <v>0.28571428571428564</v>
      </c>
      <c r="R1620" s="671">
        <v>10</v>
      </c>
      <c r="S1620" s="682">
        <v>0.2857142857142857</v>
      </c>
      <c r="T1620" s="706">
        <v>0.5</v>
      </c>
      <c r="U1620" s="242">
        <v>0.33333333333333331</v>
      </c>
    </row>
    <row r="1621" spans="1:21" ht="14.4" customHeight="1" x14ac:dyDescent="0.3">
      <c r="A1621" s="680">
        <v>10</v>
      </c>
      <c r="B1621" s="671" t="s">
        <v>551</v>
      </c>
      <c r="C1621" s="671">
        <v>89301702</v>
      </c>
      <c r="D1621" s="703" t="s">
        <v>4594</v>
      </c>
      <c r="E1621" s="704" t="s">
        <v>2585</v>
      </c>
      <c r="F1621" s="671" t="s">
        <v>2515</v>
      </c>
      <c r="G1621" s="671" t="s">
        <v>2968</v>
      </c>
      <c r="H1621" s="671" t="s">
        <v>817</v>
      </c>
      <c r="I1621" s="671" t="s">
        <v>4382</v>
      </c>
      <c r="J1621" s="671" t="s">
        <v>4383</v>
      </c>
      <c r="K1621" s="671" t="s">
        <v>1162</v>
      </c>
      <c r="L1621" s="705">
        <v>31.59</v>
      </c>
      <c r="M1621" s="705">
        <v>315.89999999999998</v>
      </c>
      <c r="N1621" s="671">
        <v>10</v>
      </c>
      <c r="O1621" s="706">
        <v>0.5</v>
      </c>
      <c r="P1621" s="705">
        <v>315.89999999999998</v>
      </c>
      <c r="Q1621" s="682">
        <v>1</v>
      </c>
      <c r="R1621" s="671">
        <v>10</v>
      </c>
      <c r="S1621" s="682">
        <v>1</v>
      </c>
      <c r="T1621" s="706">
        <v>0.5</v>
      </c>
      <c r="U1621" s="242">
        <v>1</v>
      </c>
    </row>
    <row r="1622" spans="1:21" ht="14.4" customHeight="1" x14ac:dyDescent="0.3">
      <c r="A1622" s="680">
        <v>10</v>
      </c>
      <c r="B1622" s="671" t="s">
        <v>551</v>
      </c>
      <c r="C1622" s="671">
        <v>89301702</v>
      </c>
      <c r="D1622" s="703" t="s">
        <v>4594</v>
      </c>
      <c r="E1622" s="704" t="s">
        <v>2585</v>
      </c>
      <c r="F1622" s="671" t="s">
        <v>2515</v>
      </c>
      <c r="G1622" s="671" t="s">
        <v>2968</v>
      </c>
      <c r="H1622" s="671" t="s">
        <v>817</v>
      </c>
      <c r="I1622" s="671" t="s">
        <v>1471</v>
      </c>
      <c r="J1622" s="671" t="s">
        <v>1472</v>
      </c>
      <c r="K1622" s="671" t="s">
        <v>1473</v>
      </c>
      <c r="L1622" s="705">
        <v>105.31</v>
      </c>
      <c r="M1622" s="705">
        <v>6950.46</v>
      </c>
      <c r="N1622" s="671">
        <v>66</v>
      </c>
      <c r="O1622" s="706">
        <v>3.5</v>
      </c>
      <c r="P1622" s="705">
        <v>6950.46</v>
      </c>
      <c r="Q1622" s="682">
        <v>1</v>
      </c>
      <c r="R1622" s="671">
        <v>66</v>
      </c>
      <c r="S1622" s="682">
        <v>1</v>
      </c>
      <c r="T1622" s="706">
        <v>3.5</v>
      </c>
      <c r="U1622" s="242">
        <v>1</v>
      </c>
    </row>
    <row r="1623" spans="1:21" ht="14.4" customHeight="1" x14ac:dyDescent="0.3">
      <c r="A1623" s="680">
        <v>10</v>
      </c>
      <c r="B1623" s="671" t="s">
        <v>551</v>
      </c>
      <c r="C1623" s="671">
        <v>89301702</v>
      </c>
      <c r="D1623" s="703" t="s">
        <v>4594</v>
      </c>
      <c r="E1623" s="704" t="s">
        <v>2585</v>
      </c>
      <c r="F1623" s="671" t="s">
        <v>2515</v>
      </c>
      <c r="G1623" s="671" t="s">
        <v>2968</v>
      </c>
      <c r="H1623" s="671" t="s">
        <v>817</v>
      </c>
      <c r="I1623" s="671" t="s">
        <v>4384</v>
      </c>
      <c r="J1623" s="671" t="s">
        <v>4385</v>
      </c>
      <c r="K1623" s="671" t="s">
        <v>1473</v>
      </c>
      <c r="L1623" s="705">
        <v>108.47</v>
      </c>
      <c r="M1623" s="705">
        <v>2169.4</v>
      </c>
      <c r="N1623" s="671">
        <v>20</v>
      </c>
      <c r="O1623" s="706">
        <v>1</v>
      </c>
      <c r="P1623" s="705"/>
      <c r="Q1623" s="682">
        <v>0</v>
      </c>
      <c r="R1623" s="671"/>
      <c r="S1623" s="682">
        <v>0</v>
      </c>
      <c r="T1623" s="706"/>
      <c r="U1623" s="242">
        <v>0</v>
      </c>
    </row>
    <row r="1624" spans="1:21" ht="14.4" customHeight="1" x14ac:dyDescent="0.3">
      <c r="A1624" s="680">
        <v>10</v>
      </c>
      <c r="B1624" s="671" t="s">
        <v>551</v>
      </c>
      <c r="C1624" s="671">
        <v>89301702</v>
      </c>
      <c r="D1624" s="703" t="s">
        <v>4594</v>
      </c>
      <c r="E1624" s="704" t="s">
        <v>2585</v>
      </c>
      <c r="F1624" s="671" t="s">
        <v>2515</v>
      </c>
      <c r="G1624" s="671" t="s">
        <v>2968</v>
      </c>
      <c r="H1624" s="671" t="s">
        <v>817</v>
      </c>
      <c r="I1624" s="671" t="s">
        <v>4386</v>
      </c>
      <c r="J1624" s="671" t="s">
        <v>4387</v>
      </c>
      <c r="K1624" s="671" t="s">
        <v>1473</v>
      </c>
      <c r="L1624" s="705">
        <v>161.13</v>
      </c>
      <c r="M1624" s="705">
        <v>5156.16</v>
      </c>
      <c r="N1624" s="671">
        <v>32</v>
      </c>
      <c r="O1624" s="706">
        <v>0.5</v>
      </c>
      <c r="P1624" s="705">
        <v>5156.16</v>
      </c>
      <c r="Q1624" s="682">
        <v>1</v>
      </c>
      <c r="R1624" s="671">
        <v>32</v>
      </c>
      <c r="S1624" s="682">
        <v>1</v>
      </c>
      <c r="T1624" s="706">
        <v>0.5</v>
      </c>
      <c r="U1624" s="242">
        <v>1</v>
      </c>
    </row>
    <row r="1625" spans="1:21" ht="14.4" customHeight="1" x14ac:dyDescent="0.3">
      <c r="A1625" s="680">
        <v>10</v>
      </c>
      <c r="B1625" s="671" t="s">
        <v>551</v>
      </c>
      <c r="C1625" s="671">
        <v>89301702</v>
      </c>
      <c r="D1625" s="703" t="s">
        <v>4594</v>
      </c>
      <c r="E1625" s="704" t="s">
        <v>2585</v>
      </c>
      <c r="F1625" s="671" t="s">
        <v>2515</v>
      </c>
      <c r="G1625" s="671" t="s">
        <v>2968</v>
      </c>
      <c r="H1625" s="671" t="s">
        <v>817</v>
      </c>
      <c r="I1625" s="671" t="s">
        <v>3114</v>
      </c>
      <c r="J1625" s="671" t="s">
        <v>3115</v>
      </c>
      <c r="K1625" s="671" t="s">
        <v>1162</v>
      </c>
      <c r="L1625" s="705">
        <v>65.81</v>
      </c>
      <c r="M1625" s="705">
        <v>10529.6</v>
      </c>
      <c r="N1625" s="671">
        <v>160</v>
      </c>
      <c r="O1625" s="706">
        <v>3.5</v>
      </c>
      <c r="P1625" s="705">
        <v>5264.8</v>
      </c>
      <c r="Q1625" s="682">
        <v>0.5</v>
      </c>
      <c r="R1625" s="671">
        <v>80</v>
      </c>
      <c r="S1625" s="682">
        <v>0.5</v>
      </c>
      <c r="T1625" s="706">
        <v>2</v>
      </c>
      <c r="U1625" s="242">
        <v>0.5714285714285714</v>
      </c>
    </row>
    <row r="1626" spans="1:21" ht="14.4" customHeight="1" x14ac:dyDescent="0.3">
      <c r="A1626" s="680">
        <v>10</v>
      </c>
      <c r="B1626" s="671" t="s">
        <v>551</v>
      </c>
      <c r="C1626" s="671">
        <v>89301702</v>
      </c>
      <c r="D1626" s="703" t="s">
        <v>4594</v>
      </c>
      <c r="E1626" s="704" t="s">
        <v>2585</v>
      </c>
      <c r="F1626" s="671" t="s">
        <v>2515</v>
      </c>
      <c r="G1626" s="671" t="s">
        <v>2968</v>
      </c>
      <c r="H1626" s="671" t="s">
        <v>817</v>
      </c>
      <c r="I1626" s="671" t="s">
        <v>3988</v>
      </c>
      <c r="J1626" s="671" t="s">
        <v>3989</v>
      </c>
      <c r="K1626" s="671" t="s">
        <v>869</v>
      </c>
      <c r="L1626" s="705">
        <v>1431.26</v>
      </c>
      <c r="M1626" s="705">
        <v>28625.200000000001</v>
      </c>
      <c r="N1626" s="671">
        <v>20</v>
      </c>
      <c r="O1626" s="706">
        <v>2</v>
      </c>
      <c r="P1626" s="705">
        <v>28625.200000000001</v>
      </c>
      <c r="Q1626" s="682">
        <v>1</v>
      </c>
      <c r="R1626" s="671">
        <v>20</v>
      </c>
      <c r="S1626" s="682">
        <v>1</v>
      </c>
      <c r="T1626" s="706">
        <v>2</v>
      </c>
      <c r="U1626" s="242">
        <v>1</v>
      </c>
    </row>
    <row r="1627" spans="1:21" ht="14.4" customHeight="1" x14ac:dyDescent="0.3">
      <c r="A1627" s="680">
        <v>10</v>
      </c>
      <c r="B1627" s="671" t="s">
        <v>551</v>
      </c>
      <c r="C1627" s="671">
        <v>89301702</v>
      </c>
      <c r="D1627" s="703" t="s">
        <v>4594</v>
      </c>
      <c r="E1627" s="704" t="s">
        <v>2585</v>
      </c>
      <c r="F1627" s="671" t="s">
        <v>2515</v>
      </c>
      <c r="G1627" s="671" t="s">
        <v>2968</v>
      </c>
      <c r="H1627" s="671" t="s">
        <v>817</v>
      </c>
      <c r="I1627" s="671" t="s">
        <v>2972</v>
      </c>
      <c r="J1627" s="671" t="s">
        <v>2973</v>
      </c>
      <c r="K1627" s="671" t="s">
        <v>2974</v>
      </c>
      <c r="L1627" s="705">
        <v>84.19</v>
      </c>
      <c r="M1627" s="705">
        <v>841.9</v>
      </c>
      <c r="N1627" s="671">
        <v>10</v>
      </c>
      <c r="O1627" s="706">
        <v>0.5</v>
      </c>
      <c r="P1627" s="705">
        <v>841.9</v>
      </c>
      <c r="Q1627" s="682">
        <v>1</v>
      </c>
      <c r="R1627" s="671">
        <v>10</v>
      </c>
      <c r="S1627" s="682">
        <v>1</v>
      </c>
      <c r="T1627" s="706">
        <v>0.5</v>
      </c>
      <c r="U1627" s="242">
        <v>1</v>
      </c>
    </row>
    <row r="1628" spans="1:21" ht="14.4" customHeight="1" x14ac:dyDescent="0.3">
      <c r="A1628" s="680">
        <v>10</v>
      </c>
      <c r="B1628" s="671" t="s">
        <v>551</v>
      </c>
      <c r="C1628" s="671">
        <v>89301702</v>
      </c>
      <c r="D1628" s="703" t="s">
        <v>4594</v>
      </c>
      <c r="E1628" s="704" t="s">
        <v>2585</v>
      </c>
      <c r="F1628" s="671" t="s">
        <v>2515</v>
      </c>
      <c r="G1628" s="671" t="s">
        <v>2968</v>
      </c>
      <c r="H1628" s="671" t="s">
        <v>550</v>
      </c>
      <c r="I1628" s="671" t="s">
        <v>4446</v>
      </c>
      <c r="J1628" s="671" t="s">
        <v>4447</v>
      </c>
      <c r="K1628" s="671" t="s">
        <v>4448</v>
      </c>
      <c r="L1628" s="705">
        <v>1431.23</v>
      </c>
      <c r="M1628" s="705">
        <v>14312.3</v>
      </c>
      <c r="N1628" s="671">
        <v>10</v>
      </c>
      <c r="O1628" s="706">
        <v>1</v>
      </c>
      <c r="P1628" s="705">
        <v>14312.3</v>
      </c>
      <c r="Q1628" s="682">
        <v>1</v>
      </c>
      <c r="R1628" s="671">
        <v>10</v>
      </c>
      <c r="S1628" s="682">
        <v>1</v>
      </c>
      <c r="T1628" s="706">
        <v>1</v>
      </c>
      <c r="U1628" s="242">
        <v>1</v>
      </c>
    </row>
    <row r="1629" spans="1:21" ht="14.4" customHeight="1" x14ac:dyDescent="0.3">
      <c r="A1629" s="680">
        <v>10</v>
      </c>
      <c r="B1629" s="671" t="s">
        <v>551</v>
      </c>
      <c r="C1629" s="671">
        <v>89301702</v>
      </c>
      <c r="D1629" s="703" t="s">
        <v>4594</v>
      </c>
      <c r="E1629" s="704" t="s">
        <v>2585</v>
      </c>
      <c r="F1629" s="671" t="s">
        <v>2515</v>
      </c>
      <c r="G1629" s="671" t="s">
        <v>2968</v>
      </c>
      <c r="H1629" s="671" t="s">
        <v>817</v>
      </c>
      <c r="I1629" s="671" t="s">
        <v>3833</v>
      </c>
      <c r="J1629" s="671" t="s">
        <v>3834</v>
      </c>
      <c r="K1629" s="671" t="s">
        <v>2974</v>
      </c>
      <c r="L1629" s="705">
        <v>84.19</v>
      </c>
      <c r="M1629" s="705">
        <v>8503.19</v>
      </c>
      <c r="N1629" s="671">
        <v>101</v>
      </c>
      <c r="O1629" s="706">
        <v>0.5</v>
      </c>
      <c r="P1629" s="705">
        <v>8503.19</v>
      </c>
      <c r="Q1629" s="682">
        <v>1</v>
      </c>
      <c r="R1629" s="671">
        <v>101</v>
      </c>
      <c r="S1629" s="682">
        <v>1</v>
      </c>
      <c r="T1629" s="706">
        <v>0.5</v>
      </c>
      <c r="U1629" s="242">
        <v>1</v>
      </c>
    </row>
    <row r="1630" spans="1:21" ht="14.4" customHeight="1" x14ac:dyDescent="0.3">
      <c r="A1630" s="680">
        <v>10</v>
      </c>
      <c r="B1630" s="671" t="s">
        <v>551</v>
      </c>
      <c r="C1630" s="671">
        <v>89301702</v>
      </c>
      <c r="D1630" s="703" t="s">
        <v>4594</v>
      </c>
      <c r="E1630" s="704" t="s">
        <v>2585</v>
      </c>
      <c r="F1630" s="671" t="s">
        <v>2515</v>
      </c>
      <c r="G1630" s="671" t="s">
        <v>2968</v>
      </c>
      <c r="H1630" s="671" t="s">
        <v>817</v>
      </c>
      <c r="I1630" s="671" t="s">
        <v>2977</v>
      </c>
      <c r="J1630" s="671" t="s">
        <v>2978</v>
      </c>
      <c r="K1630" s="671" t="s">
        <v>2974</v>
      </c>
      <c r="L1630" s="705">
        <v>84.19</v>
      </c>
      <c r="M1630" s="705">
        <v>841.9</v>
      </c>
      <c r="N1630" s="671">
        <v>10</v>
      </c>
      <c r="O1630" s="706">
        <v>0.5</v>
      </c>
      <c r="P1630" s="705">
        <v>841.9</v>
      </c>
      <c r="Q1630" s="682">
        <v>1</v>
      </c>
      <c r="R1630" s="671">
        <v>10</v>
      </c>
      <c r="S1630" s="682">
        <v>1</v>
      </c>
      <c r="T1630" s="706">
        <v>0.5</v>
      </c>
      <c r="U1630" s="242">
        <v>1</v>
      </c>
    </row>
    <row r="1631" spans="1:21" ht="14.4" customHeight="1" x14ac:dyDescent="0.3">
      <c r="A1631" s="680">
        <v>10</v>
      </c>
      <c r="B1631" s="671" t="s">
        <v>551</v>
      </c>
      <c r="C1631" s="671">
        <v>89301702</v>
      </c>
      <c r="D1631" s="703" t="s">
        <v>4594</v>
      </c>
      <c r="E1631" s="704" t="s">
        <v>2585</v>
      </c>
      <c r="F1631" s="671" t="s">
        <v>2515</v>
      </c>
      <c r="G1631" s="671" t="s">
        <v>2968</v>
      </c>
      <c r="H1631" s="671" t="s">
        <v>550</v>
      </c>
      <c r="I1631" s="671" t="s">
        <v>598</v>
      </c>
      <c r="J1631" s="671" t="s">
        <v>599</v>
      </c>
      <c r="K1631" s="671" t="s">
        <v>600</v>
      </c>
      <c r="L1631" s="705">
        <v>1431.23</v>
      </c>
      <c r="M1631" s="705">
        <v>14312.3</v>
      </c>
      <c r="N1631" s="671">
        <v>10</v>
      </c>
      <c r="O1631" s="706">
        <v>1</v>
      </c>
      <c r="P1631" s="705"/>
      <c r="Q1631" s="682">
        <v>0</v>
      </c>
      <c r="R1631" s="671"/>
      <c r="S1631" s="682">
        <v>0</v>
      </c>
      <c r="T1631" s="706"/>
      <c r="U1631" s="242">
        <v>0</v>
      </c>
    </row>
    <row r="1632" spans="1:21" ht="14.4" customHeight="1" x14ac:dyDescent="0.3">
      <c r="A1632" s="680">
        <v>10</v>
      </c>
      <c r="B1632" s="671" t="s">
        <v>551</v>
      </c>
      <c r="C1632" s="671">
        <v>89301702</v>
      </c>
      <c r="D1632" s="703" t="s">
        <v>4594</v>
      </c>
      <c r="E1632" s="704" t="s">
        <v>2585</v>
      </c>
      <c r="F1632" s="671" t="s">
        <v>2515</v>
      </c>
      <c r="G1632" s="671" t="s">
        <v>3199</v>
      </c>
      <c r="H1632" s="671" t="s">
        <v>550</v>
      </c>
      <c r="I1632" s="671" t="s">
        <v>4449</v>
      </c>
      <c r="J1632" s="671" t="s">
        <v>3201</v>
      </c>
      <c r="K1632" s="671" t="s">
        <v>4450</v>
      </c>
      <c r="L1632" s="705">
        <v>0</v>
      </c>
      <c r="M1632" s="705">
        <v>0</v>
      </c>
      <c r="N1632" s="671">
        <v>2</v>
      </c>
      <c r="O1632" s="706">
        <v>1</v>
      </c>
      <c r="P1632" s="705">
        <v>0</v>
      </c>
      <c r="Q1632" s="682"/>
      <c r="R1632" s="671">
        <v>2</v>
      </c>
      <c r="S1632" s="682">
        <v>1</v>
      </c>
      <c r="T1632" s="706">
        <v>1</v>
      </c>
      <c r="U1632" s="242">
        <v>1</v>
      </c>
    </row>
    <row r="1633" spans="1:21" ht="14.4" customHeight="1" x14ac:dyDescent="0.3">
      <c r="A1633" s="680">
        <v>10</v>
      </c>
      <c r="B1633" s="671" t="s">
        <v>551</v>
      </c>
      <c r="C1633" s="671">
        <v>89301702</v>
      </c>
      <c r="D1633" s="703" t="s">
        <v>4594</v>
      </c>
      <c r="E1633" s="704" t="s">
        <v>2585</v>
      </c>
      <c r="F1633" s="671" t="s">
        <v>2515</v>
      </c>
      <c r="G1633" s="671" t="s">
        <v>4172</v>
      </c>
      <c r="H1633" s="671" t="s">
        <v>550</v>
      </c>
      <c r="I1633" s="671" t="s">
        <v>4173</v>
      </c>
      <c r="J1633" s="671" t="s">
        <v>4174</v>
      </c>
      <c r="K1633" s="671" t="s">
        <v>4175</v>
      </c>
      <c r="L1633" s="705">
        <v>32.869999999999997</v>
      </c>
      <c r="M1633" s="705">
        <v>32.869999999999997</v>
      </c>
      <c r="N1633" s="671">
        <v>1</v>
      </c>
      <c r="O1633" s="706">
        <v>0.5</v>
      </c>
      <c r="P1633" s="705"/>
      <c r="Q1633" s="682">
        <v>0</v>
      </c>
      <c r="R1633" s="671"/>
      <c r="S1633" s="682">
        <v>0</v>
      </c>
      <c r="T1633" s="706"/>
      <c r="U1633" s="242">
        <v>0</v>
      </c>
    </row>
    <row r="1634" spans="1:21" ht="14.4" customHeight="1" x14ac:dyDescent="0.3">
      <c r="A1634" s="680">
        <v>10</v>
      </c>
      <c r="B1634" s="671" t="s">
        <v>551</v>
      </c>
      <c r="C1634" s="671">
        <v>89301702</v>
      </c>
      <c r="D1634" s="703" t="s">
        <v>4594</v>
      </c>
      <c r="E1634" s="704" t="s">
        <v>2585</v>
      </c>
      <c r="F1634" s="671" t="s">
        <v>2515</v>
      </c>
      <c r="G1634" s="671" t="s">
        <v>4182</v>
      </c>
      <c r="H1634" s="671" t="s">
        <v>550</v>
      </c>
      <c r="I1634" s="671" t="s">
        <v>1407</v>
      </c>
      <c r="J1634" s="671" t="s">
        <v>4183</v>
      </c>
      <c r="K1634" s="671" t="s">
        <v>4184</v>
      </c>
      <c r="L1634" s="705">
        <v>0</v>
      </c>
      <c r="M1634" s="705">
        <v>0</v>
      </c>
      <c r="N1634" s="671">
        <v>3</v>
      </c>
      <c r="O1634" s="706">
        <v>0.5</v>
      </c>
      <c r="P1634" s="705"/>
      <c r="Q1634" s="682"/>
      <c r="R1634" s="671"/>
      <c r="S1634" s="682">
        <v>0</v>
      </c>
      <c r="T1634" s="706"/>
      <c r="U1634" s="242">
        <v>0</v>
      </c>
    </row>
    <row r="1635" spans="1:21" ht="14.4" customHeight="1" x14ac:dyDescent="0.3">
      <c r="A1635" s="680">
        <v>10</v>
      </c>
      <c r="B1635" s="671" t="s">
        <v>551</v>
      </c>
      <c r="C1635" s="671">
        <v>89301702</v>
      </c>
      <c r="D1635" s="703" t="s">
        <v>4594</v>
      </c>
      <c r="E1635" s="704" t="s">
        <v>2585</v>
      </c>
      <c r="F1635" s="671" t="s">
        <v>2516</v>
      </c>
      <c r="G1635" s="671" t="s">
        <v>2622</v>
      </c>
      <c r="H1635" s="671" t="s">
        <v>550</v>
      </c>
      <c r="I1635" s="671" t="s">
        <v>2624</v>
      </c>
      <c r="J1635" s="671" t="s">
        <v>2623</v>
      </c>
      <c r="K1635" s="671"/>
      <c r="L1635" s="705">
        <v>0</v>
      </c>
      <c r="M1635" s="705">
        <v>0</v>
      </c>
      <c r="N1635" s="671">
        <v>1</v>
      </c>
      <c r="O1635" s="706">
        <v>1</v>
      </c>
      <c r="P1635" s="705">
        <v>0</v>
      </c>
      <c r="Q1635" s="682"/>
      <c r="R1635" s="671">
        <v>1</v>
      </c>
      <c r="S1635" s="682">
        <v>1</v>
      </c>
      <c r="T1635" s="706">
        <v>1</v>
      </c>
      <c r="U1635" s="242">
        <v>1</v>
      </c>
    </row>
    <row r="1636" spans="1:21" ht="14.4" customHeight="1" x14ac:dyDescent="0.3">
      <c r="A1636" s="680">
        <v>10</v>
      </c>
      <c r="B1636" s="671" t="s">
        <v>551</v>
      </c>
      <c r="C1636" s="671">
        <v>89301703</v>
      </c>
      <c r="D1636" s="703" t="s">
        <v>4595</v>
      </c>
      <c r="E1636" s="704" t="s">
        <v>2552</v>
      </c>
      <c r="F1636" s="671" t="s">
        <v>2515</v>
      </c>
      <c r="G1636" s="671" t="s">
        <v>2897</v>
      </c>
      <c r="H1636" s="671" t="s">
        <v>817</v>
      </c>
      <c r="I1636" s="671" t="s">
        <v>1951</v>
      </c>
      <c r="J1636" s="671" t="s">
        <v>1952</v>
      </c>
      <c r="K1636" s="671" t="s">
        <v>1953</v>
      </c>
      <c r="L1636" s="705">
        <v>95.25</v>
      </c>
      <c r="M1636" s="705">
        <v>190.5</v>
      </c>
      <c r="N1636" s="671">
        <v>2</v>
      </c>
      <c r="O1636" s="706">
        <v>1</v>
      </c>
      <c r="P1636" s="705">
        <v>190.5</v>
      </c>
      <c r="Q1636" s="682">
        <v>1</v>
      </c>
      <c r="R1636" s="671">
        <v>2</v>
      </c>
      <c r="S1636" s="682">
        <v>1</v>
      </c>
      <c r="T1636" s="706">
        <v>1</v>
      </c>
      <c r="U1636" s="242">
        <v>1</v>
      </c>
    </row>
    <row r="1637" spans="1:21" ht="14.4" customHeight="1" x14ac:dyDescent="0.3">
      <c r="A1637" s="680">
        <v>10</v>
      </c>
      <c r="B1637" s="671" t="s">
        <v>551</v>
      </c>
      <c r="C1637" s="671">
        <v>89301703</v>
      </c>
      <c r="D1637" s="703" t="s">
        <v>4595</v>
      </c>
      <c r="E1637" s="704" t="s">
        <v>2552</v>
      </c>
      <c r="F1637" s="671" t="s">
        <v>2515</v>
      </c>
      <c r="G1637" s="671" t="s">
        <v>2897</v>
      </c>
      <c r="H1637" s="671" t="s">
        <v>550</v>
      </c>
      <c r="I1637" s="671" t="s">
        <v>3252</v>
      </c>
      <c r="J1637" s="671" t="s">
        <v>2502</v>
      </c>
      <c r="K1637" s="671" t="s">
        <v>1953</v>
      </c>
      <c r="L1637" s="705">
        <v>95.25</v>
      </c>
      <c r="M1637" s="705">
        <v>190.5</v>
      </c>
      <c r="N1637" s="671">
        <v>2</v>
      </c>
      <c r="O1637" s="706">
        <v>0.5</v>
      </c>
      <c r="P1637" s="705"/>
      <c r="Q1637" s="682">
        <v>0</v>
      </c>
      <c r="R1637" s="671"/>
      <c r="S1637" s="682">
        <v>0</v>
      </c>
      <c r="T1637" s="706"/>
      <c r="U1637" s="242">
        <v>0</v>
      </c>
    </row>
    <row r="1638" spans="1:21" ht="14.4" customHeight="1" x14ac:dyDescent="0.3">
      <c r="A1638" s="680">
        <v>10</v>
      </c>
      <c r="B1638" s="671" t="s">
        <v>551</v>
      </c>
      <c r="C1638" s="671">
        <v>89301703</v>
      </c>
      <c r="D1638" s="703" t="s">
        <v>4595</v>
      </c>
      <c r="E1638" s="704" t="s">
        <v>2552</v>
      </c>
      <c r="F1638" s="671" t="s">
        <v>2515</v>
      </c>
      <c r="G1638" s="671" t="s">
        <v>2898</v>
      </c>
      <c r="H1638" s="671" t="s">
        <v>550</v>
      </c>
      <c r="I1638" s="671" t="s">
        <v>4451</v>
      </c>
      <c r="J1638" s="671" t="s">
        <v>4452</v>
      </c>
      <c r="K1638" s="671" t="s">
        <v>4453</v>
      </c>
      <c r="L1638" s="705">
        <v>182.76</v>
      </c>
      <c r="M1638" s="705">
        <v>182.76</v>
      </c>
      <c r="N1638" s="671">
        <v>1</v>
      </c>
      <c r="O1638" s="706">
        <v>0.5</v>
      </c>
      <c r="P1638" s="705"/>
      <c r="Q1638" s="682">
        <v>0</v>
      </c>
      <c r="R1638" s="671"/>
      <c r="S1638" s="682">
        <v>0</v>
      </c>
      <c r="T1638" s="706"/>
      <c r="U1638" s="242">
        <v>0</v>
      </c>
    </row>
    <row r="1639" spans="1:21" ht="14.4" customHeight="1" x14ac:dyDescent="0.3">
      <c r="A1639" s="680">
        <v>10</v>
      </c>
      <c r="B1639" s="671" t="s">
        <v>551</v>
      </c>
      <c r="C1639" s="671">
        <v>89301703</v>
      </c>
      <c r="D1639" s="703" t="s">
        <v>4595</v>
      </c>
      <c r="E1639" s="704" t="s">
        <v>2552</v>
      </c>
      <c r="F1639" s="671" t="s">
        <v>2515</v>
      </c>
      <c r="G1639" s="671" t="s">
        <v>2919</v>
      </c>
      <c r="H1639" s="671" t="s">
        <v>550</v>
      </c>
      <c r="I1639" s="671" t="s">
        <v>3262</v>
      </c>
      <c r="J1639" s="671" t="s">
        <v>3263</v>
      </c>
      <c r="K1639" s="671" t="s">
        <v>3264</v>
      </c>
      <c r="L1639" s="705">
        <v>2025.92</v>
      </c>
      <c r="M1639" s="705">
        <v>4051.84</v>
      </c>
      <c r="N1639" s="671">
        <v>2</v>
      </c>
      <c r="O1639" s="706">
        <v>1</v>
      </c>
      <c r="P1639" s="705"/>
      <c r="Q1639" s="682">
        <v>0</v>
      </c>
      <c r="R1639" s="671"/>
      <c r="S1639" s="682">
        <v>0</v>
      </c>
      <c r="T1639" s="706"/>
      <c r="U1639" s="242">
        <v>0</v>
      </c>
    </row>
    <row r="1640" spans="1:21" ht="14.4" customHeight="1" x14ac:dyDescent="0.3">
      <c r="A1640" s="680">
        <v>10</v>
      </c>
      <c r="B1640" s="671" t="s">
        <v>551</v>
      </c>
      <c r="C1640" s="671">
        <v>89301703</v>
      </c>
      <c r="D1640" s="703" t="s">
        <v>4595</v>
      </c>
      <c r="E1640" s="704" t="s">
        <v>2552</v>
      </c>
      <c r="F1640" s="671" t="s">
        <v>2515</v>
      </c>
      <c r="G1640" s="671" t="s">
        <v>3265</v>
      </c>
      <c r="H1640" s="671" t="s">
        <v>550</v>
      </c>
      <c r="I1640" s="671" t="s">
        <v>3542</v>
      </c>
      <c r="J1640" s="671" t="s">
        <v>3543</v>
      </c>
      <c r="K1640" s="671" t="s">
        <v>3544</v>
      </c>
      <c r="L1640" s="705">
        <v>871.16</v>
      </c>
      <c r="M1640" s="705">
        <v>2613.48</v>
      </c>
      <c r="N1640" s="671">
        <v>3</v>
      </c>
      <c r="O1640" s="706">
        <v>1</v>
      </c>
      <c r="P1640" s="705"/>
      <c r="Q1640" s="682">
        <v>0</v>
      </c>
      <c r="R1640" s="671"/>
      <c r="S1640" s="682">
        <v>0</v>
      </c>
      <c r="T1640" s="706"/>
      <c r="U1640" s="242">
        <v>0</v>
      </c>
    </row>
    <row r="1641" spans="1:21" ht="14.4" customHeight="1" x14ac:dyDescent="0.3">
      <c r="A1641" s="680">
        <v>10</v>
      </c>
      <c r="B1641" s="671" t="s">
        <v>551</v>
      </c>
      <c r="C1641" s="671">
        <v>89301703</v>
      </c>
      <c r="D1641" s="703" t="s">
        <v>4595</v>
      </c>
      <c r="E1641" s="704" t="s">
        <v>2552</v>
      </c>
      <c r="F1641" s="671" t="s">
        <v>2515</v>
      </c>
      <c r="G1641" s="671" t="s">
        <v>3265</v>
      </c>
      <c r="H1641" s="671" t="s">
        <v>550</v>
      </c>
      <c r="I1641" s="671" t="s">
        <v>3266</v>
      </c>
      <c r="J1641" s="671" t="s">
        <v>3267</v>
      </c>
      <c r="K1641" s="671" t="s">
        <v>3268</v>
      </c>
      <c r="L1641" s="705">
        <v>1162.0999999999999</v>
      </c>
      <c r="M1641" s="705">
        <v>5810.5</v>
      </c>
      <c r="N1641" s="671">
        <v>5</v>
      </c>
      <c r="O1641" s="706">
        <v>1.5</v>
      </c>
      <c r="P1641" s="705">
        <v>2324.1999999999998</v>
      </c>
      <c r="Q1641" s="682">
        <v>0.39999999999999997</v>
      </c>
      <c r="R1641" s="671">
        <v>2</v>
      </c>
      <c r="S1641" s="682">
        <v>0.4</v>
      </c>
      <c r="T1641" s="706">
        <v>1</v>
      </c>
      <c r="U1641" s="242">
        <v>0.66666666666666663</v>
      </c>
    </row>
    <row r="1642" spans="1:21" ht="14.4" customHeight="1" x14ac:dyDescent="0.3">
      <c r="A1642" s="680">
        <v>10</v>
      </c>
      <c r="B1642" s="671" t="s">
        <v>551</v>
      </c>
      <c r="C1642" s="671">
        <v>89301703</v>
      </c>
      <c r="D1642" s="703" t="s">
        <v>4595</v>
      </c>
      <c r="E1642" s="704" t="s">
        <v>2552</v>
      </c>
      <c r="F1642" s="671" t="s">
        <v>2515</v>
      </c>
      <c r="G1642" s="671" t="s">
        <v>2856</v>
      </c>
      <c r="H1642" s="671" t="s">
        <v>550</v>
      </c>
      <c r="I1642" s="671" t="s">
        <v>4454</v>
      </c>
      <c r="J1642" s="671" t="s">
        <v>4455</v>
      </c>
      <c r="K1642" s="671" t="s">
        <v>1938</v>
      </c>
      <c r="L1642" s="705">
        <v>107.34</v>
      </c>
      <c r="M1642" s="705">
        <v>214.68</v>
      </c>
      <c r="N1642" s="671">
        <v>2</v>
      </c>
      <c r="O1642" s="706">
        <v>0.5</v>
      </c>
      <c r="P1642" s="705">
        <v>214.68</v>
      </c>
      <c r="Q1642" s="682">
        <v>1</v>
      </c>
      <c r="R1642" s="671">
        <v>2</v>
      </c>
      <c r="S1642" s="682">
        <v>1</v>
      </c>
      <c r="T1642" s="706">
        <v>0.5</v>
      </c>
      <c r="U1642" s="242">
        <v>1</v>
      </c>
    </row>
    <row r="1643" spans="1:21" ht="14.4" customHeight="1" x14ac:dyDescent="0.3">
      <c r="A1643" s="680">
        <v>10</v>
      </c>
      <c r="B1643" s="671" t="s">
        <v>551</v>
      </c>
      <c r="C1643" s="671">
        <v>89301703</v>
      </c>
      <c r="D1643" s="703" t="s">
        <v>4595</v>
      </c>
      <c r="E1643" s="704" t="s">
        <v>2552</v>
      </c>
      <c r="F1643" s="671" t="s">
        <v>2515</v>
      </c>
      <c r="G1643" s="671" t="s">
        <v>2856</v>
      </c>
      <c r="H1643" s="671" t="s">
        <v>550</v>
      </c>
      <c r="I1643" s="671" t="s">
        <v>3271</v>
      </c>
      <c r="J1643" s="671" t="s">
        <v>3272</v>
      </c>
      <c r="K1643" s="671" t="s">
        <v>1341</v>
      </c>
      <c r="L1643" s="705">
        <v>80.77</v>
      </c>
      <c r="M1643" s="705">
        <v>242.31</v>
      </c>
      <c r="N1643" s="671">
        <v>3</v>
      </c>
      <c r="O1643" s="706">
        <v>1.5</v>
      </c>
      <c r="P1643" s="705">
        <v>242.31</v>
      </c>
      <c r="Q1643" s="682">
        <v>1</v>
      </c>
      <c r="R1643" s="671">
        <v>3</v>
      </c>
      <c r="S1643" s="682">
        <v>1</v>
      </c>
      <c r="T1643" s="706">
        <v>1.5</v>
      </c>
      <c r="U1643" s="242">
        <v>1</v>
      </c>
    </row>
    <row r="1644" spans="1:21" ht="14.4" customHeight="1" x14ac:dyDescent="0.3">
      <c r="A1644" s="680">
        <v>10</v>
      </c>
      <c r="B1644" s="671" t="s">
        <v>551</v>
      </c>
      <c r="C1644" s="671">
        <v>89301703</v>
      </c>
      <c r="D1644" s="703" t="s">
        <v>4595</v>
      </c>
      <c r="E1644" s="704" t="s">
        <v>2552</v>
      </c>
      <c r="F1644" s="671" t="s">
        <v>2515</v>
      </c>
      <c r="G1644" s="671" t="s">
        <v>2856</v>
      </c>
      <c r="H1644" s="671" t="s">
        <v>550</v>
      </c>
      <c r="I1644" s="671" t="s">
        <v>3273</v>
      </c>
      <c r="J1644" s="671" t="s">
        <v>2500</v>
      </c>
      <c r="K1644" s="671" t="s">
        <v>3274</v>
      </c>
      <c r="L1644" s="705">
        <v>0</v>
      </c>
      <c r="M1644" s="705">
        <v>0</v>
      </c>
      <c r="N1644" s="671">
        <v>2</v>
      </c>
      <c r="O1644" s="706">
        <v>1.5</v>
      </c>
      <c r="P1644" s="705">
        <v>0</v>
      </c>
      <c r="Q1644" s="682"/>
      <c r="R1644" s="671">
        <v>1</v>
      </c>
      <c r="S1644" s="682">
        <v>0.5</v>
      </c>
      <c r="T1644" s="706">
        <v>1</v>
      </c>
      <c r="U1644" s="242">
        <v>0.66666666666666663</v>
      </c>
    </row>
    <row r="1645" spans="1:21" ht="14.4" customHeight="1" x14ac:dyDescent="0.3">
      <c r="A1645" s="680">
        <v>10</v>
      </c>
      <c r="B1645" s="671" t="s">
        <v>551</v>
      </c>
      <c r="C1645" s="671">
        <v>89301703</v>
      </c>
      <c r="D1645" s="703" t="s">
        <v>4595</v>
      </c>
      <c r="E1645" s="704" t="s">
        <v>2552</v>
      </c>
      <c r="F1645" s="671" t="s">
        <v>2515</v>
      </c>
      <c r="G1645" s="671" t="s">
        <v>2635</v>
      </c>
      <c r="H1645" s="671" t="s">
        <v>550</v>
      </c>
      <c r="I1645" s="671" t="s">
        <v>1213</v>
      </c>
      <c r="J1645" s="671" t="s">
        <v>1214</v>
      </c>
      <c r="K1645" s="671" t="s">
        <v>1215</v>
      </c>
      <c r="L1645" s="705">
        <v>0</v>
      </c>
      <c r="M1645" s="705">
        <v>0</v>
      </c>
      <c r="N1645" s="671">
        <v>1</v>
      </c>
      <c r="O1645" s="706">
        <v>0.5</v>
      </c>
      <c r="P1645" s="705"/>
      <c r="Q1645" s="682"/>
      <c r="R1645" s="671"/>
      <c r="S1645" s="682">
        <v>0</v>
      </c>
      <c r="T1645" s="706"/>
      <c r="U1645" s="242">
        <v>0</v>
      </c>
    </row>
    <row r="1646" spans="1:21" ht="14.4" customHeight="1" x14ac:dyDescent="0.3">
      <c r="A1646" s="680">
        <v>10</v>
      </c>
      <c r="B1646" s="671" t="s">
        <v>551</v>
      </c>
      <c r="C1646" s="671">
        <v>89301703</v>
      </c>
      <c r="D1646" s="703" t="s">
        <v>4595</v>
      </c>
      <c r="E1646" s="704" t="s">
        <v>2552</v>
      </c>
      <c r="F1646" s="671" t="s">
        <v>2515</v>
      </c>
      <c r="G1646" s="671" t="s">
        <v>2660</v>
      </c>
      <c r="H1646" s="671" t="s">
        <v>550</v>
      </c>
      <c r="I1646" s="671" t="s">
        <v>878</v>
      </c>
      <c r="J1646" s="671" t="s">
        <v>879</v>
      </c>
      <c r="K1646" s="671" t="s">
        <v>2661</v>
      </c>
      <c r="L1646" s="705">
        <v>38.65</v>
      </c>
      <c r="M1646" s="705">
        <v>38.65</v>
      </c>
      <c r="N1646" s="671">
        <v>1</v>
      </c>
      <c r="O1646" s="706">
        <v>0.5</v>
      </c>
      <c r="P1646" s="705"/>
      <c r="Q1646" s="682">
        <v>0</v>
      </c>
      <c r="R1646" s="671"/>
      <c r="S1646" s="682">
        <v>0</v>
      </c>
      <c r="T1646" s="706"/>
      <c r="U1646" s="242">
        <v>0</v>
      </c>
    </row>
    <row r="1647" spans="1:21" ht="14.4" customHeight="1" x14ac:dyDescent="0.3">
      <c r="A1647" s="680">
        <v>10</v>
      </c>
      <c r="B1647" s="671" t="s">
        <v>551</v>
      </c>
      <c r="C1647" s="671">
        <v>89301703</v>
      </c>
      <c r="D1647" s="703" t="s">
        <v>4595</v>
      </c>
      <c r="E1647" s="704" t="s">
        <v>2552</v>
      </c>
      <c r="F1647" s="671" t="s">
        <v>2515</v>
      </c>
      <c r="G1647" s="671" t="s">
        <v>4456</v>
      </c>
      <c r="H1647" s="671" t="s">
        <v>817</v>
      </c>
      <c r="I1647" s="671" t="s">
        <v>4457</v>
      </c>
      <c r="J1647" s="671" t="s">
        <v>4458</v>
      </c>
      <c r="K1647" s="671" t="s">
        <v>4459</v>
      </c>
      <c r="L1647" s="705">
        <v>647.77</v>
      </c>
      <c r="M1647" s="705">
        <v>647.77</v>
      </c>
      <c r="N1647" s="671">
        <v>1</v>
      </c>
      <c r="O1647" s="706">
        <v>1</v>
      </c>
      <c r="P1647" s="705"/>
      <c r="Q1647" s="682">
        <v>0</v>
      </c>
      <c r="R1647" s="671"/>
      <c r="S1647" s="682">
        <v>0</v>
      </c>
      <c r="T1647" s="706"/>
      <c r="U1647" s="242">
        <v>0</v>
      </c>
    </row>
    <row r="1648" spans="1:21" ht="14.4" customHeight="1" x14ac:dyDescent="0.3">
      <c r="A1648" s="680">
        <v>10</v>
      </c>
      <c r="B1648" s="671" t="s">
        <v>551</v>
      </c>
      <c r="C1648" s="671">
        <v>89301703</v>
      </c>
      <c r="D1648" s="703" t="s">
        <v>4595</v>
      </c>
      <c r="E1648" s="704" t="s">
        <v>2552</v>
      </c>
      <c r="F1648" s="671" t="s">
        <v>2515</v>
      </c>
      <c r="G1648" s="671" t="s">
        <v>3300</v>
      </c>
      <c r="H1648" s="671" t="s">
        <v>550</v>
      </c>
      <c r="I1648" s="671" t="s">
        <v>3301</v>
      </c>
      <c r="J1648" s="671" t="s">
        <v>3302</v>
      </c>
      <c r="K1648" s="671" t="s">
        <v>2469</v>
      </c>
      <c r="L1648" s="705">
        <v>100.63</v>
      </c>
      <c r="M1648" s="705">
        <v>301.89</v>
      </c>
      <c r="N1648" s="671">
        <v>3</v>
      </c>
      <c r="O1648" s="706">
        <v>0.5</v>
      </c>
      <c r="P1648" s="705">
        <v>301.89</v>
      </c>
      <c r="Q1648" s="682">
        <v>1</v>
      </c>
      <c r="R1648" s="671">
        <v>3</v>
      </c>
      <c r="S1648" s="682">
        <v>1</v>
      </c>
      <c r="T1648" s="706">
        <v>0.5</v>
      </c>
      <c r="U1648" s="242">
        <v>1</v>
      </c>
    </row>
    <row r="1649" spans="1:21" ht="14.4" customHeight="1" x14ac:dyDescent="0.3">
      <c r="A1649" s="680">
        <v>10</v>
      </c>
      <c r="B1649" s="671" t="s">
        <v>551</v>
      </c>
      <c r="C1649" s="671">
        <v>89301703</v>
      </c>
      <c r="D1649" s="703" t="s">
        <v>4595</v>
      </c>
      <c r="E1649" s="704" t="s">
        <v>2552</v>
      </c>
      <c r="F1649" s="671" t="s">
        <v>2515</v>
      </c>
      <c r="G1649" s="671" t="s">
        <v>3300</v>
      </c>
      <c r="H1649" s="671" t="s">
        <v>550</v>
      </c>
      <c r="I1649" s="671" t="s">
        <v>4460</v>
      </c>
      <c r="J1649" s="671" t="s">
        <v>4461</v>
      </c>
      <c r="K1649" s="671" t="s">
        <v>4462</v>
      </c>
      <c r="L1649" s="705">
        <v>0</v>
      </c>
      <c r="M1649" s="705">
        <v>0</v>
      </c>
      <c r="N1649" s="671">
        <v>1</v>
      </c>
      <c r="O1649" s="706">
        <v>0.5</v>
      </c>
      <c r="P1649" s="705">
        <v>0</v>
      </c>
      <c r="Q1649" s="682"/>
      <c r="R1649" s="671">
        <v>1</v>
      </c>
      <c r="S1649" s="682">
        <v>1</v>
      </c>
      <c r="T1649" s="706">
        <v>0.5</v>
      </c>
      <c r="U1649" s="242">
        <v>1</v>
      </c>
    </row>
    <row r="1650" spans="1:21" ht="14.4" customHeight="1" x14ac:dyDescent="0.3">
      <c r="A1650" s="680">
        <v>10</v>
      </c>
      <c r="B1650" s="671" t="s">
        <v>551</v>
      </c>
      <c r="C1650" s="671">
        <v>89301703</v>
      </c>
      <c r="D1650" s="703" t="s">
        <v>4595</v>
      </c>
      <c r="E1650" s="704" t="s">
        <v>2552</v>
      </c>
      <c r="F1650" s="671" t="s">
        <v>2515</v>
      </c>
      <c r="G1650" s="671" t="s">
        <v>3300</v>
      </c>
      <c r="H1650" s="671" t="s">
        <v>550</v>
      </c>
      <c r="I1650" s="671" t="s">
        <v>4463</v>
      </c>
      <c r="J1650" s="671" t="s">
        <v>4461</v>
      </c>
      <c r="K1650" s="671" t="s">
        <v>4464</v>
      </c>
      <c r="L1650" s="705">
        <v>0</v>
      </c>
      <c r="M1650" s="705">
        <v>0</v>
      </c>
      <c r="N1650" s="671">
        <v>2</v>
      </c>
      <c r="O1650" s="706">
        <v>1</v>
      </c>
      <c r="P1650" s="705">
        <v>0</v>
      </c>
      <c r="Q1650" s="682"/>
      <c r="R1650" s="671">
        <v>2</v>
      </c>
      <c r="S1650" s="682">
        <v>1</v>
      </c>
      <c r="T1650" s="706">
        <v>1</v>
      </c>
      <c r="U1650" s="242">
        <v>1</v>
      </c>
    </row>
    <row r="1651" spans="1:21" ht="14.4" customHeight="1" x14ac:dyDescent="0.3">
      <c r="A1651" s="680">
        <v>10</v>
      </c>
      <c r="B1651" s="671" t="s">
        <v>551</v>
      </c>
      <c r="C1651" s="671">
        <v>89301703</v>
      </c>
      <c r="D1651" s="703" t="s">
        <v>4595</v>
      </c>
      <c r="E1651" s="704" t="s">
        <v>2552</v>
      </c>
      <c r="F1651" s="671" t="s">
        <v>2515</v>
      </c>
      <c r="G1651" s="671" t="s">
        <v>3306</v>
      </c>
      <c r="H1651" s="671" t="s">
        <v>550</v>
      </c>
      <c r="I1651" s="671" t="s">
        <v>3307</v>
      </c>
      <c r="J1651" s="671" t="s">
        <v>3308</v>
      </c>
      <c r="K1651" s="671" t="s">
        <v>3309</v>
      </c>
      <c r="L1651" s="705">
        <v>1334.5</v>
      </c>
      <c r="M1651" s="705">
        <v>8007</v>
      </c>
      <c r="N1651" s="671">
        <v>6</v>
      </c>
      <c r="O1651" s="706">
        <v>1</v>
      </c>
      <c r="P1651" s="705">
        <v>8007</v>
      </c>
      <c r="Q1651" s="682">
        <v>1</v>
      </c>
      <c r="R1651" s="671">
        <v>6</v>
      </c>
      <c r="S1651" s="682">
        <v>1</v>
      </c>
      <c r="T1651" s="706">
        <v>1</v>
      </c>
      <c r="U1651" s="242">
        <v>1</v>
      </c>
    </row>
    <row r="1652" spans="1:21" ht="14.4" customHeight="1" x14ac:dyDescent="0.3">
      <c r="A1652" s="680">
        <v>10</v>
      </c>
      <c r="B1652" s="671" t="s">
        <v>551</v>
      </c>
      <c r="C1652" s="671">
        <v>89301703</v>
      </c>
      <c r="D1652" s="703" t="s">
        <v>4595</v>
      </c>
      <c r="E1652" s="704" t="s">
        <v>2552</v>
      </c>
      <c r="F1652" s="671" t="s">
        <v>2515</v>
      </c>
      <c r="G1652" s="671" t="s">
        <v>2746</v>
      </c>
      <c r="H1652" s="671" t="s">
        <v>550</v>
      </c>
      <c r="I1652" s="671" t="s">
        <v>3310</v>
      </c>
      <c r="J1652" s="671" t="s">
        <v>3311</v>
      </c>
      <c r="K1652" s="671" t="s">
        <v>980</v>
      </c>
      <c r="L1652" s="705">
        <v>97.97</v>
      </c>
      <c r="M1652" s="705">
        <v>97.97</v>
      </c>
      <c r="N1652" s="671">
        <v>1</v>
      </c>
      <c r="O1652" s="706">
        <v>1</v>
      </c>
      <c r="P1652" s="705">
        <v>97.97</v>
      </c>
      <c r="Q1652" s="682">
        <v>1</v>
      </c>
      <c r="R1652" s="671">
        <v>1</v>
      </c>
      <c r="S1652" s="682">
        <v>1</v>
      </c>
      <c r="T1652" s="706">
        <v>1</v>
      </c>
      <c r="U1652" s="242">
        <v>1</v>
      </c>
    </row>
    <row r="1653" spans="1:21" ht="14.4" customHeight="1" x14ac:dyDescent="0.3">
      <c r="A1653" s="680">
        <v>10</v>
      </c>
      <c r="B1653" s="671" t="s">
        <v>551</v>
      </c>
      <c r="C1653" s="671">
        <v>89301703</v>
      </c>
      <c r="D1653" s="703" t="s">
        <v>4595</v>
      </c>
      <c r="E1653" s="704" t="s">
        <v>2552</v>
      </c>
      <c r="F1653" s="671" t="s">
        <v>2515</v>
      </c>
      <c r="G1653" s="671" t="s">
        <v>2746</v>
      </c>
      <c r="H1653" s="671" t="s">
        <v>550</v>
      </c>
      <c r="I1653" s="671" t="s">
        <v>3031</v>
      </c>
      <c r="J1653" s="671" t="s">
        <v>2748</v>
      </c>
      <c r="K1653" s="671" t="s">
        <v>980</v>
      </c>
      <c r="L1653" s="705">
        <v>97.97</v>
      </c>
      <c r="M1653" s="705">
        <v>195.94</v>
      </c>
      <c r="N1653" s="671">
        <v>2</v>
      </c>
      <c r="O1653" s="706">
        <v>0.5</v>
      </c>
      <c r="P1653" s="705"/>
      <c r="Q1653" s="682">
        <v>0</v>
      </c>
      <c r="R1653" s="671"/>
      <c r="S1653" s="682">
        <v>0</v>
      </c>
      <c r="T1653" s="706"/>
      <c r="U1653" s="242">
        <v>0</v>
      </c>
    </row>
    <row r="1654" spans="1:21" ht="14.4" customHeight="1" x14ac:dyDescent="0.3">
      <c r="A1654" s="680">
        <v>10</v>
      </c>
      <c r="B1654" s="671" t="s">
        <v>551</v>
      </c>
      <c r="C1654" s="671">
        <v>89301703</v>
      </c>
      <c r="D1654" s="703" t="s">
        <v>4595</v>
      </c>
      <c r="E1654" s="704" t="s">
        <v>2552</v>
      </c>
      <c r="F1654" s="671" t="s">
        <v>2515</v>
      </c>
      <c r="G1654" s="671" t="s">
        <v>3322</v>
      </c>
      <c r="H1654" s="671" t="s">
        <v>550</v>
      </c>
      <c r="I1654" s="671" t="s">
        <v>3323</v>
      </c>
      <c r="J1654" s="671" t="s">
        <v>3324</v>
      </c>
      <c r="K1654" s="671" t="s">
        <v>1337</v>
      </c>
      <c r="L1654" s="705">
        <v>101.68</v>
      </c>
      <c r="M1654" s="705">
        <v>203.36</v>
      </c>
      <c r="N1654" s="671">
        <v>2</v>
      </c>
      <c r="O1654" s="706">
        <v>1</v>
      </c>
      <c r="P1654" s="705"/>
      <c r="Q1654" s="682">
        <v>0</v>
      </c>
      <c r="R1654" s="671"/>
      <c r="S1654" s="682">
        <v>0</v>
      </c>
      <c r="T1654" s="706"/>
      <c r="U1654" s="242">
        <v>0</v>
      </c>
    </row>
    <row r="1655" spans="1:21" ht="14.4" customHeight="1" x14ac:dyDescent="0.3">
      <c r="A1655" s="680">
        <v>10</v>
      </c>
      <c r="B1655" s="671" t="s">
        <v>551</v>
      </c>
      <c r="C1655" s="671">
        <v>89301703</v>
      </c>
      <c r="D1655" s="703" t="s">
        <v>4595</v>
      </c>
      <c r="E1655" s="704" t="s">
        <v>2552</v>
      </c>
      <c r="F1655" s="671" t="s">
        <v>2515</v>
      </c>
      <c r="G1655" s="671" t="s">
        <v>2865</v>
      </c>
      <c r="H1655" s="671" t="s">
        <v>550</v>
      </c>
      <c r="I1655" s="671" t="s">
        <v>611</v>
      </c>
      <c r="J1655" s="671" t="s">
        <v>2866</v>
      </c>
      <c r="K1655" s="671" t="s">
        <v>2867</v>
      </c>
      <c r="L1655" s="705">
        <v>22.88</v>
      </c>
      <c r="M1655" s="705">
        <v>68.64</v>
      </c>
      <c r="N1655" s="671">
        <v>3</v>
      </c>
      <c r="O1655" s="706">
        <v>0.5</v>
      </c>
      <c r="P1655" s="705"/>
      <c r="Q1655" s="682">
        <v>0</v>
      </c>
      <c r="R1655" s="671"/>
      <c r="S1655" s="682">
        <v>0</v>
      </c>
      <c r="T1655" s="706"/>
      <c r="U1655" s="242">
        <v>0</v>
      </c>
    </row>
    <row r="1656" spans="1:21" ht="14.4" customHeight="1" x14ac:dyDescent="0.3">
      <c r="A1656" s="680">
        <v>10</v>
      </c>
      <c r="B1656" s="671" t="s">
        <v>551</v>
      </c>
      <c r="C1656" s="671">
        <v>89301703</v>
      </c>
      <c r="D1656" s="703" t="s">
        <v>4595</v>
      </c>
      <c r="E1656" s="704" t="s">
        <v>2552</v>
      </c>
      <c r="F1656" s="671" t="s">
        <v>2515</v>
      </c>
      <c r="G1656" s="671" t="s">
        <v>2865</v>
      </c>
      <c r="H1656" s="671" t="s">
        <v>550</v>
      </c>
      <c r="I1656" s="671" t="s">
        <v>1355</v>
      </c>
      <c r="J1656" s="671" t="s">
        <v>2868</v>
      </c>
      <c r="K1656" s="671" t="s">
        <v>2869</v>
      </c>
      <c r="L1656" s="705">
        <v>91.52</v>
      </c>
      <c r="M1656" s="705">
        <v>183.04</v>
      </c>
      <c r="N1656" s="671">
        <v>2</v>
      </c>
      <c r="O1656" s="706">
        <v>0.5</v>
      </c>
      <c r="P1656" s="705"/>
      <c r="Q1656" s="682">
        <v>0</v>
      </c>
      <c r="R1656" s="671"/>
      <c r="S1656" s="682">
        <v>0</v>
      </c>
      <c r="T1656" s="706"/>
      <c r="U1656" s="242">
        <v>0</v>
      </c>
    </row>
    <row r="1657" spans="1:21" ht="14.4" customHeight="1" x14ac:dyDescent="0.3">
      <c r="A1657" s="680">
        <v>10</v>
      </c>
      <c r="B1657" s="671" t="s">
        <v>551</v>
      </c>
      <c r="C1657" s="671">
        <v>89301703</v>
      </c>
      <c r="D1657" s="703" t="s">
        <v>4595</v>
      </c>
      <c r="E1657" s="704" t="s">
        <v>2552</v>
      </c>
      <c r="F1657" s="671" t="s">
        <v>2515</v>
      </c>
      <c r="G1657" s="671" t="s">
        <v>2870</v>
      </c>
      <c r="H1657" s="671" t="s">
        <v>550</v>
      </c>
      <c r="I1657" s="671" t="s">
        <v>2989</v>
      </c>
      <c r="J1657" s="671" t="s">
        <v>1098</v>
      </c>
      <c r="K1657" s="671" t="s">
        <v>2990</v>
      </c>
      <c r="L1657" s="705">
        <v>423.57</v>
      </c>
      <c r="M1657" s="705">
        <v>6777.12</v>
      </c>
      <c r="N1657" s="671">
        <v>16</v>
      </c>
      <c r="O1657" s="706">
        <v>6.5</v>
      </c>
      <c r="P1657" s="705">
        <v>3812.1299999999997</v>
      </c>
      <c r="Q1657" s="682">
        <v>0.5625</v>
      </c>
      <c r="R1657" s="671">
        <v>9</v>
      </c>
      <c r="S1657" s="682">
        <v>0.5625</v>
      </c>
      <c r="T1657" s="706">
        <v>4</v>
      </c>
      <c r="U1657" s="242">
        <v>0.61538461538461542</v>
      </c>
    </row>
    <row r="1658" spans="1:21" ht="14.4" customHeight="1" x14ac:dyDescent="0.3">
      <c r="A1658" s="680">
        <v>10</v>
      </c>
      <c r="B1658" s="671" t="s">
        <v>551</v>
      </c>
      <c r="C1658" s="671">
        <v>89301703</v>
      </c>
      <c r="D1658" s="703" t="s">
        <v>4595</v>
      </c>
      <c r="E1658" s="704" t="s">
        <v>2552</v>
      </c>
      <c r="F1658" s="671" t="s">
        <v>2515</v>
      </c>
      <c r="G1658" s="671" t="s">
        <v>2979</v>
      </c>
      <c r="H1658" s="671" t="s">
        <v>550</v>
      </c>
      <c r="I1658" s="671" t="s">
        <v>4465</v>
      </c>
      <c r="J1658" s="671" t="s">
        <v>3338</v>
      </c>
      <c r="K1658" s="671" t="s">
        <v>1341</v>
      </c>
      <c r="L1658" s="705">
        <v>0</v>
      </c>
      <c r="M1658" s="705">
        <v>0</v>
      </c>
      <c r="N1658" s="671">
        <v>1</v>
      </c>
      <c r="O1658" s="706">
        <v>0.5</v>
      </c>
      <c r="P1658" s="705"/>
      <c r="Q1658" s="682"/>
      <c r="R1658" s="671"/>
      <c r="S1658" s="682">
        <v>0</v>
      </c>
      <c r="T1658" s="706"/>
      <c r="U1658" s="242">
        <v>0</v>
      </c>
    </row>
    <row r="1659" spans="1:21" ht="14.4" customHeight="1" x14ac:dyDescent="0.3">
      <c r="A1659" s="680">
        <v>10</v>
      </c>
      <c r="B1659" s="671" t="s">
        <v>551</v>
      </c>
      <c r="C1659" s="671">
        <v>89301703</v>
      </c>
      <c r="D1659" s="703" t="s">
        <v>4595</v>
      </c>
      <c r="E1659" s="704" t="s">
        <v>2552</v>
      </c>
      <c r="F1659" s="671" t="s">
        <v>2515</v>
      </c>
      <c r="G1659" s="671" t="s">
        <v>2979</v>
      </c>
      <c r="H1659" s="671" t="s">
        <v>550</v>
      </c>
      <c r="I1659" s="671" t="s">
        <v>4466</v>
      </c>
      <c r="J1659" s="671" t="s">
        <v>3332</v>
      </c>
      <c r="K1659" s="671" t="s">
        <v>4467</v>
      </c>
      <c r="L1659" s="705">
        <v>21.92</v>
      </c>
      <c r="M1659" s="705">
        <v>43.84</v>
      </c>
      <c r="N1659" s="671">
        <v>2</v>
      </c>
      <c r="O1659" s="706">
        <v>1</v>
      </c>
      <c r="P1659" s="705"/>
      <c r="Q1659" s="682">
        <v>0</v>
      </c>
      <c r="R1659" s="671"/>
      <c r="S1659" s="682">
        <v>0</v>
      </c>
      <c r="T1659" s="706"/>
      <c r="U1659" s="242">
        <v>0</v>
      </c>
    </row>
    <row r="1660" spans="1:21" ht="14.4" customHeight="1" x14ac:dyDescent="0.3">
      <c r="A1660" s="680">
        <v>10</v>
      </c>
      <c r="B1660" s="671" t="s">
        <v>551</v>
      </c>
      <c r="C1660" s="671">
        <v>89301703</v>
      </c>
      <c r="D1660" s="703" t="s">
        <v>4595</v>
      </c>
      <c r="E1660" s="704" t="s">
        <v>2552</v>
      </c>
      <c r="F1660" s="671" t="s">
        <v>2515</v>
      </c>
      <c r="G1660" s="671" t="s">
        <v>2979</v>
      </c>
      <c r="H1660" s="671" t="s">
        <v>550</v>
      </c>
      <c r="I1660" s="671" t="s">
        <v>4468</v>
      </c>
      <c r="J1660" s="671" t="s">
        <v>3332</v>
      </c>
      <c r="K1660" s="671" t="s">
        <v>2982</v>
      </c>
      <c r="L1660" s="705">
        <v>0</v>
      </c>
      <c r="M1660" s="705">
        <v>0</v>
      </c>
      <c r="N1660" s="671">
        <v>2</v>
      </c>
      <c r="O1660" s="706">
        <v>1</v>
      </c>
      <c r="P1660" s="705"/>
      <c r="Q1660" s="682"/>
      <c r="R1660" s="671"/>
      <c r="S1660" s="682">
        <v>0</v>
      </c>
      <c r="T1660" s="706"/>
      <c r="U1660" s="242">
        <v>0</v>
      </c>
    </row>
    <row r="1661" spans="1:21" ht="14.4" customHeight="1" x14ac:dyDescent="0.3">
      <c r="A1661" s="680">
        <v>10</v>
      </c>
      <c r="B1661" s="671" t="s">
        <v>551</v>
      </c>
      <c r="C1661" s="671">
        <v>89301703</v>
      </c>
      <c r="D1661" s="703" t="s">
        <v>4595</v>
      </c>
      <c r="E1661" s="704" t="s">
        <v>2552</v>
      </c>
      <c r="F1661" s="671" t="s">
        <v>2515</v>
      </c>
      <c r="G1661" s="671" t="s">
        <v>2979</v>
      </c>
      <c r="H1661" s="671" t="s">
        <v>817</v>
      </c>
      <c r="I1661" s="671" t="s">
        <v>4469</v>
      </c>
      <c r="J1661" s="671" t="s">
        <v>2981</v>
      </c>
      <c r="K1661" s="671" t="s">
        <v>4467</v>
      </c>
      <c r="L1661" s="705">
        <v>21.92</v>
      </c>
      <c r="M1661" s="705">
        <v>65.760000000000005</v>
      </c>
      <c r="N1661" s="671">
        <v>3</v>
      </c>
      <c r="O1661" s="706">
        <v>1</v>
      </c>
      <c r="P1661" s="705">
        <v>65.760000000000005</v>
      </c>
      <c r="Q1661" s="682">
        <v>1</v>
      </c>
      <c r="R1661" s="671">
        <v>3</v>
      </c>
      <c r="S1661" s="682">
        <v>1</v>
      </c>
      <c r="T1661" s="706">
        <v>1</v>
      </c>
      <c r="U1661" s="242">
        <v>1</v>
      </c>
    </row>
    <row r="1662" spans="1:21" ht="14.4" customHeight="1" x14ac:dyDescent="0.3">
      <c r="A1662" s="680">
        <v>10</v>
      </c>
      <c r="B1662" s="671" t="s">
        <v>551</v>
      </c>
      <c r="C1662" s="671">
        <v>89301703</v>
      </c>
      <c r="D1662" s="703" t="s">
        <v>4595</v>
      </c>
      <c r="E1662" s="704" t="s">
        <v>2552</v>
      </c>
      <c r="F1662" s="671" t="s">
        <v>2515</v>
      </c>
      <c r="G1662" s="671" t="s">
        <v>2979</v>
      </c>
      <c r="H1662" s="671" t="s">
        <v>817</v>
      </c>
      <c r="I1662" s="671" t="s">
        <v>2980</v>
      </c>
      <c r="J1662" s="671" t="s">
        <v>2981</v>
      </c>
      <c r="K1662" s="671" t="s">
        <v>2982</v>
      </c>
      <c r="L1662" s="705">
        <v>36.520000000000003</v>
      </c>
      <c r="M1662" s="705">
        <v>36.520000000000003</v>
      </c>
      <c r="N1662" s="671">
        <v>1</v>
      </c>
      <c r="O1662" s="706">
        <v>1</v>
      </c>
      <c r="P1662" s="705"/>
      <c r="Q1662" s="682">
        <v>0</v>
      </c>
      <c r="R1662" s="671"/>
      <c r="S1662" s="682">
        <v>0</v>
      </c>
      <c r="T1662" s="706"/>
      <c r="U1662" s="242">
        <v>0</v>
      </c>
    </row>
    <row r="1663" spans="1:21" ht="14.4" customHeight="1" x14ac:dyDescent="0.3">
      <c r="A1663" s="680">
        <v>10</v>
      </c>
      <c r="B1663" s="671" t="s">
        <v>551</v>
      </c>
      <c r="C1663" s="671">
        <v>89301703</v>
      </c>
      <c r="D1663" s="703" t="s">
        <v>4595</v>
      </c>
      <c r="E1663" s="704" t="s">
        <v>2552</v>
      </c>
      <c r="F1663" s="671" t="s">
        <v>2515</v>
      </c>
      <c r="G1663" s="671" t="s">
        <v>2979</v>
      </c>
      <c r="H1663" s="671" t="s">
        <v>550</v>
      </c>
      <c r="I1663" s="671" t="s">
        <v>4470</v>
      </c>
      <c r="J1663" s="671" t="s">
        <v>4471</v>
      </c>
      <c r="K1663" s="671" t="s">
        <v>4467</v>
      </c>
      <c r="L1663" s="705">
        <v>21.92</v>
      </c>
      <c r="M1663" s="705">
        <v>43.84</v>
      </c>
      <c r="N1663" s="671">
        <v>2</v>
      </c>
      <c r="O1663" s="706">
        <v>1</v>
      </c>
      <c r="P1663" s="705"/>
      <c r="Q1663" s="682">
        <v>0</v>
      </c>
      <c r="R1663" s="671"/>
      <c r="S1663" s="682">
        <v>0</v>
      </c>
      <c r="T1663" s="706"/>
      <c r="U1663" s="242">
        <v>0</v>
      </c>
    </row>
    <row r="1664" spans="1:21" ht="14.4" customHeight="1" x14ac:dyDescent="0.3">
      <c r="A1664" s="680">
        <v>10</v>
      </c>
      <c r="B1664" s="671" t="s">
        <v>551</v>
      </c>
      <c r="C1664" s="671">
        <v>89301703</v>
      </c>
      <c r="D1664" s="703" t="s">
        <v>4595</v>
      </c>
      <c r="E1664" s="704" t="s">
        <v>2552</v>
      </c>
      <c r="F1664" s="671" t="s">
        <v>2515</v>
      </c>
      <c r="G1664" s="671" t="s">
        <v>2749</v>
      </c>
      <c r="H1664" s="671" t="s">
        <v>550</v>
      </c>
      <c r="I1664" s="671" t="s">
        <v>912</v>
      </c>
      <c r="J1664" s="671" t="s">
        <v>913</v>
      </c>
      <c r="K1664" s="671" t="s">
        <v>2991</v>
      </c>
      <c r="L1664" s="705">
        <v>13.38</v>
      </c>
      <c r="M1664" s="705">
        <v>13.38</v>
      </c>
      <c r="N1664" s="671">
        <v>1</v>
      </c>
      <c r="O1664" s="706">
        <v>1</v>
      </c>
      <c r="P1664" s="705"/>
      <c r="Q1664" s="682">
        <v>0</v>
      </c>
      <c r="R1664" s="671"/>
      <c r="S1664" s="682">
        <v>0</v>
      </c>
      <c r="T1664" s="706"/>
      <c r="U1664" s="242">
        <v>0</v>
      </c>
    </row>
    <row r="1665" spans="1:21" ht="14.4" customHeight="1" x14ac:dyDescent="0.3">
      <c r="A1665" s="680">
        <v>10</v>
      </c>
      <c r="B1665" s="671" t="s">
        <v>551</v>
      </c>
      <c r="C1665" s="671">
        <v>89301703</v>
      </c>
      <c r="D1665" s="703" t="s">
        <v>4595</v>
      </c>
      <c r="E1665" s="704" t="s">
        <v>2552</v>
      </c>
      <c r="F1665" s="671" t="s">
        <v>2515</v>
      </c>
      <c r="G1665" s="671" t="s">
        <v>4472</v>
      </c>
      <c r="H1665" s="671" t="s">
        <v>550</v>
      </c>
      <c r="I1665" s="671" t="s">
        <v>4473</v>
      </c>
      <c r="J1665" s="671" t="s">
        <v>4474</v>
      </c>
      <c r="K1665" s="671" t="s">
        <v>4475</v>
      </c>
      <c r="L1665" s="705">
        <v>3955.88</v>
      </c>
      <c r="M1665" s="705">
        <v>7911.76</v>
      </c>
      <c r="N1665" s="671">
        <v>2</v>
      </c>
      <c r="O1665" s="706">
        <v>0.5</v>
      </c>
      <c r="P1665" s="705"/>
      <c r="Q1665" s="682">
        <v>0</v>
      </c>
      <c r="R1665" s="671"/>
      <c r="S1665" s="682">
        <v>0</v>
      </c>
      <c r="T1665" s="706"/>
      <c r="U1665" s="242">
        <v>0</v>
      </c>
    </row>
    <row r="1666" spans="1:21" ht="14.4" customHeight="1" x14ac:dyDescent="0.3">
      <c r="A1666" s="680">
        <v>10</v>
      </c>
      <c r="B1666" s="671" t="s">
        <v>551</v>
      </c>
      <c r="C1666" s="671">
        <v>89301703</v>
      </c>
      <c r="D1666" s="703" t="s">
        <v>4595</v>
      </c>
      <c r="E1666" s="704" t="s">
        <v>2552</v>
      </c>
      <c r="F1666" s="671" t="s">
        <v>2516</v>
      </c>
      <c r="G1666" s="671" t="s">
        <v>2622</v>
      </c>
      <c r="H1666" s="671" t="s">
        <v>550</v>
      </c>
      <c r="I1666" s="671" t="s">
        <v>2880</v>
      </c>
      <c r="J1666" s="671" t="s">
        <v>2623</v>
      </c>
      <c r="K1666" s="671"/>
      <c r="L1666" s="705">
        <v>0</v>
      </c>
      <c r="M1666" s="705">
        <v>0</v>
      </c>
      <c r="N1666" s="671">
        <v>2</v>
      </c>
      <c r="O1666" s="706">
        <v>1.5</v>
      </c>
      <c r="P1666" s="705">
        <v>0</v>
      </c>
      <c r="Q1666" s="682"/>
      <c r="R1666" s="671">
        <v>2</v>
      </c>
      <c r="S1666" s="682">
        <v>1</v>
      </c>
      <c r="T1666" s="706">
        <v>1.5</v>
      </c>
      <c r="U1666" s="242">
        <v>1</v>
      </c>
    </row>
    <row r="1667" spans="1:21" ht="14.4" customHeight="1" x14ac:dyDescent="0.3">
      <c r="A1667" s="680">
        <v>10</v>
      </c>
      <c r="B1667" s="671" t="s">
        <v>551</v>
      </c>
      <c r="C1667" s="671">
        <v>89301703</v>
      </c>
      <c r="D1667" s="703" t="s">
        <v>4595</v>
      </c>
      <c r="E1667" s="704" t="s">
        <v>2552</v>
      </c>
      <c r="F1667" s="671" t="s">
        <v>2516</v>
      </c>
      <c r="G1667" s="671" t="s">
        <v>2622</v>
      </c>
      <c r="H1667" s="671" t="s">
        <v>550</v>
      </c>
      <c r="I1667" s="671" t="s">
        <v>3342</v>
      </c>
      <c r="J1667" s="671" t="s">
        <v>2623</v>
      </c>
      <c r="K1667" s="671"/>
      <c r="L1667" s="705">
        <v>0</v>
      </c>
      <c r="M1667" s="705">
        <v>0</v>
      </c>
      <c r="N1667" s="671">
        <v>5</v>
      </c>
      <c r="O1667" s="706">
        <v>4.5</v>
      </c>
      <c r="P1667" s="705">
        <v>0</v>
      </c>
      <c r="Q1667" s="682"/>
      <c r="R1667" s="671">
        <v>2</v>
      </c>
      <c r="S1667" s="682">
        <v>0.4</v>
      </c>
      <c r="T1667" s="706">
        <v>1.5</v>
      </c>
      <c r="U1667" s="242">
        <v>0.33333333333333331</v>
      </c>
    </row>
    <row r="1668" spans="1:21" ht="14.4" customHeight="1" x14ac:dyDescent="0.3">
      <c r="A1668" s="680">
        <v>10</v>
      </c>
      <c r="B1668" s="671" t="s">
        <v>551</v>
      </c>
      <c r="C1668" s="671">
        <v>89301703</v>
      </c>
      <c r="D1668" s="703" t="s">
        <v>4595</v>
      </c>
      <c r="E1668" s="704" t="s">
        <v>2552</v>
      </c>
      <c r="F1668" s="671" t="s">
        <v>2516</v>
      </c>
      <c r="G1668" s="671" t="s">
        <v>2622</v>
      </c>
      <c r="H1668" s="671" t="s">
        <v>550</v>
      </c>
      <c r="I1668" s="671" t="s">
        <v>3344</v>
      </c>
      <c r="J1668" s="671" t="s">
        <v>2623</v>
      </c>
      <c r="K1668" s="671"/>
      <c r="L1668" s="705">
        <v>0</v>
      </c>
      <c r="M1668" s="705">
        <v>0</v>
      </c>
      <c r="N1668" s="671">
        <v>2</v>
      </c>
      <c r="O1668" s="706">
        <v>2</v>
      </c>
      <c r="P1668" s="705">
        <v>0</v>
      </c>
      <c r="Q1668" s="682"/>
      <c r="R1668" s="671">
        <v>1</v>
      </c>
      <c r="S1668" s="682">
        <v>0.5</v>
      </c>
      <c r="T1668" s="706">
        <v>1</v>
      </c>
      <c r="U1668" s="242">
        <v>0.5</v>
      </c>
    </row>
    <row r="1669" spans="1:21" ht="14.4" customHeight="1" x14ac:dyDescent="0.3">
      <c r="A1669" s="680">
        <v>10</v>
      </c>
      <c r="B1669" s="671" t="s">
        <v>551</v>
      </c>
      <c r="C1669" s="671">
        <v>89301703</v>
      </c>
      <c r="D1669" s="703" t="s">
        <v>4595</v>
      </c>
      <c r="E1669" s="704" t="s">
        <v>2552</v>
      </c>
      <c r="F1669" s="671" t="s">
        <v>2516</v>
      </c>
      <c r="G1669" s="671" t="s">
        <v>2622</v>
      </c>
      <c r="H1669" s="671" t="s">
        <v>550</v>
      </c>
      <c r="I1669" s="671" t="s">
        <v>3345</v>
      </c>
      <c r="J1669" s="671" t="s">
        <v>2623</v>
      </c>
      <c r="K1669" s="671"/>
      <c r="L1669" s="705">
        <v>0</v>
      </c>
      <c r="M1669" s="705">
        <v>0</v>
      </c>
      <c r="N1669" s="671">
        <v>4</v>
      </c>
      <c r="O1669" s="706">
        <v>3.5</v>
      </c>
      <c r="P1669" s="705">
        <v>0</v>
      </c>
      <c r="Q1669" s="682"/>
      <c r="R1669" s="671">
        <v>3</v>
      </c>
      <c r="S1669" s="682">
        <v>0.75</v>
      </c>
      <c r="T1669" s="706">
        <v>2.5</v>
      </c>
      <c r="U1669" s="242">
        <v>0.7142857142857143</v>
      </c>
    </row>
    <row r="1670" spans="1:21" ht="14.4" customHeight="1" x14ac:dyDescent="0.3">
      <c r="A1670" s="680">
        <v>10</v>
      </c>
      <c r="B1670" s="671" t="s">
        <v>551</v>
      </c>
      <c r="C1670" s="671">
        <v>89301703</v>
      </c>
      <c r="D1670" s="703" t="s">
        <v>4595</v>
      </c>
      <c r="E1670" s="704" t="s">
        <v>2552</v>
      </c>
      <c r="F1670" s="671" t="s">
        <v>2516</v>
      </c>
      <c r="G1670" s="671" t="s">
        <v>2622</v>
      </c>
      <c r="H1670" s="671" t="s">
        <v>550</v>
      </c>
      <c r="I1670" s="671" t="s">
        <v>3485</v>
      </c>
      <c r="J1670" s="671" t="s">
        <v>2623</v>
      </c>
      <c r="K1670" s="671"/>
      <c r="L1670" s="705">
        <v>0</v>
      </c>
      <c r="M1670" s="705">
        <v>0</v>
      </c>
      <c r="N1670" s="671">
        <v>1</v>
      </c>
      <c r="O1670" s="706">
        <v>0.5</v>
      </c>
      <c r="P1670" s="705">
        <v>0</v>
      </c>
      <c r="Q1670" s="682"/>
      <c r="R1670" s="671">
        <v>1</v>
      </c>
      <c r="S1670" s="682">
        <v>1</v>
      </c>
      <c r="T1670" s="706">
        <v>0.5</v>
      </c>
      <c r="U1670" s="242">
        <v>1</v>
      </c>
    </row>
    <row r="1671" spans="1:21" ht="14.4" customHeight="1" x14ac:dyDescent="0.3">
      <c r="A1671" s="680">
        <v>10</v>
      </c>
      <c r="B1671" s="671" t="s">
        <v>551</v>
      </c>
      <c r="C1671" s="671">
        <v>89301703</v>
      </c>
      <c r="D1671" s="703" t="s">
        <v>4595</v>
      </c>
      <c r="E1671" s="704" t="s">
        <v>2552</v>
      </c>
      <c r="F1671" s="671" t="s">
        <v>2516</v>
      </c>
      <c r="G1671" s="671" t="s">
        <v>2622</v>
      </c>
      <c r="H1671" s="671" t="s">
        <v>550</v>
      </c>
      <c r="I1671" s="671" t="s">
        <v>3346</v>
      </c>
      <c r="J1671" s="671" t="s">
        <v>2623</v>
      </c>
      <c r="K1671" s="671"/>
      <c r="L1671" s="705">
        <v>0</v>
      </c>
      <c r="M1671" s="705">
        <v>0</v>
      </c>
      <c r="N1671" s="671">
        <v>1</v>
      </c>
      <c r="O1671" s="706">
        <v>1</v>
      </c>
      <c r="P1671" s="705">
        <v>0</v>
      </c>
      <c r="Q1671" s="682"/>
      <c r="R1671" s="671">
        <v>1</v>
      </c>
      <c r="S1671" s="682">
        <v>1</v>
      </c>
      <c r="T1671" s="706">
        <v>1</v>
      </c>
      <c r="U1671" s="242">
        <v>1</v>
      </c>
    </row>
    <row r="1672" spans="1:21" ht="14.4" customHeight="1" x14ac:dyDescent="0.3">
      <c r="A1672" s="680">
        <v>10</v>
      </c>
      <c r="B1672" s="671" t="s">
        <v>551</v>
      </c>
      <c r="C1672" s="671">
        <v>89301703</v>
      </c>
      <c r="D1672" s="703" t="s">
        <v>4595</v>
      </c>
      <c r="E1672" s="704" t="s">
        <v>2571</v>
      </c>
      <c r="F1672" s="671" t="s">
        <v>2515</v>
      </c>
      <c r="G1672" s="671" t="s">
        <v>2625</v>
      </c>
      <c r="H1672" s="671" t="s">
        <v>817</v>
      </c>
      <c r="I1672" s="671" t="s">
        <v>1209</v>
      </c>
      <c r="J1672" s="671" t="s">
        <v>2439</v>
      </c>
      <c r="K1672" s="671" t="s">
        <v>2440</v>
      </c>
      <c r="L1672" s="705">
        <v>333.31</v>
      </c>
      <c r="M1672" s="705">
        <v>666.62</v>
      </c>
      <c r="N1672" s="671">
        <v>2</v>
      </c>
      <c r="O1672" s="706">
        <v>2</v>
      </c>
      <c r="P1672" s="705">
        <v>333.31</v>
      </c>
      <c r="Q1672" s="682">
        <v>0.5</v>
      </c>
      <c r="R1672" s="671">
        <v>1</v>
      </c>
      <c r="S1672" s="682">
        <v>0.5</v>
      </c>
      <c r="T1672" s="706">
        <v>1</v>
      </c>
      <c r="U1672" s="242">
        <v>0.5</v>
      </c>
    </row>
    <row r="1673" spans="1:21" ht="14.4" customHeight="1" x14ac:dyDescent="0.3">
      <c r="A1673" s="680">
        <v>10</v>
      </c>
      <c r="B1673" s="671" t="s">
        <v>551</v>
      </c>
      <c r="C1673" s="671">
        <v>89301703</v>
      </c>
      <c r="D1673" s="703" t="s">
        <v>4595</v>
      </c>
      <c r="E1673" s="704" t="s">
        <v>2571</v>
      </c>
      <c r="F1673" s="671" t="s">
        <v>2515</v>
      </c>
      <c r="G1673" s="671" t="s">
        <v>3265</v>
      </c>
      <c r="H1673" s="671" t="s">
        <v>550</v>
      </c>
      <c r="I1673" s="671" t="s">
        <v>3542</v>
      </c>
      <c r="J1673" s="671" t="s">
        <v>3543</v>
      </c>
      <c r="K1673" s="671" t="s">
        <v>3544</v>
      </c>
      <c r="L1673" s="705">
        <v>871.16</v>
      </c>
      <c r="M1673" s="705">
        <v>871.16</v>
      </c>
      <c r="N1673" s="671">
        <v>1</v>
      </c>
      <c r="O1673" s="706">
        <v>1</v>
      </c>
      <c r="P1673" s="705"/>
      <c r="Q1673" s="682">
        <v>0</v>
      </c>
      <c r="R1673" s="671"/>
      <c r="S1673" s="682">
        <v>0</v>
      </c>
      <c r="T1673" s="706"/>
      <c r="U1673" s="242">
        <v>0</v>
      </c>
    </row>
    <row r="1674" spans="1:21" ht="14.4" customHeight="1" x14ac:dyDescent="0.3">
      <c r="A1674" s="680">
        <v>10</v>
      </c>
      <c r="B1674" s="671" t="s">
        <v>551</v>
      </c>
      <c r="C1674" s="671">
        <v>89301703</v>
      </c>
      <c r="D1674" s="703" t="s">
        <v>4595</v>
      </c>
      <c r="E1674" s="704" t="s">
        <v>2571</v>
      </c>
      <c r="F1674" s="671" t="s">
        <v>2515</v>
      </c>
      <c r="G1674" s="671" t="s">
        <v>3265</v>
      </c>
      <c r="H1674" s="671" t="s">
        <v>550</v>
      </c>
      <c r="I1674" s="671" t="s">
        <v>3266</v>
      </c>
      <c r="J1674" s="671" t="s">
        <v>3267</v>
      </c>
      <c r="K1674" s="671" t="s">
        <v>3268</v>
      </c>
      <c r="L1674" s="705">
        <v>1162.0999999999999</v>
      </c>
      <c r="M1674" s="705">
        <v>1162.0999999999999</v>
      </c>
      <c r="N1674" s="671">
        <v>1</v>
      </c>
      <c r="O1674" s="706">
        <v>1</v>
      </c>
      <c r="P1674" s="705"/>
      <c r="Q1674" s="682">
        <v>0</v>
      </c>
      <c r="R1674" s="671"/>
      <c r="S1674" s="682">
        <v>0</v>
      </c>
      <c r="T1674" s="706"/>
      <c r="U1674" s="242">
        <v>0</v>
      </c>
    </row>
    <row r="1675" spans="1:21" ht="14.4" customHeight="1" x14ac:dyDescent="0.3">
      <c r="A1675" s="680">
        <v>10</v>
      </c>
      <c r="B1675" s="671" t="s">
        <v>551</v>
      </c>
      <c r="C1675" s="671">
        <v>89301703</v>
      </c>
      <c r="D1675" s="703" t="s">
        <v>4595</v>
      </c>
      <c r="E1675" s="704" t="s">
        <v>2571</v>
      </c>
      <c r="F1675" s="671" t="s">
        <v>2515</v>
      </c>
      <c r="G1675" s="671" t="s">
        <v>2856</v>
      </c>
      <c r="H1675" s="671" t="s">
        <v>550</v>
      </c>
      <c r="I1675" s="671" t="s">
        <v>1339</v>
      </c>
      <c r="J1675" s="671" t="s">
        <v>1340</v>
      </c>
      <c r="K1675" s="671" t="s">
        <v>1341</v>
      </c>
      <c r="L1675" s="705">
        <v>80.77</v>
      </c>
      <c r="M1675" s="705">
        <v>242.31</v>
      </c>
      <c r="N1675" s="671">
        <v>3</v>
      </c>
      <c r="O1675" s="706">
        <v>3</v>
      </c>
      <c r="P1675" s="705"/>
      <c r="Q1675" s="682">
        <v>0</v>
      </c>
      <c r="R1675" s="671"/>
      <c r="S1675" s="682">
        <v>0</v>
      </c>
      <c r="T1675" s="706"/>
      <c r="U1675" s="242">
        <v>0</v>
      </c>
    </row>
    <row r="1676" spans="1:21" ht="14.4" customHeight="1" x14ac:dyDescent="0.3">
      <c r="A1676" s="680">
        <v>10</v>
      </c>
      <c r="B1676" s="671" t="s">
        <v>551</v>
      </c>
      <c r="C1676" s="671">
        <v>89301703</v>
      </c>
      <c r="D1676" s="703" t="s">
        <v>4595</v>
      </c>
      <c r="E1676" s="704" t="s">
        <v>2571</v>
      </c>
      <c r="F1676" s="671" t="s">
        <v>2515</v>
      </c>
      <c r="G1676" s="671" t="s">
        <v>2856</v>
      </c>
      <c r="H1676" s="671" t="s">
        <v>550</v>
      </c>
      <c r="I1676" s="671" t="s">
        <v>3273</v>
      </c>
      <c r="J1676" s="671" t="s">
        <v>2500</v>
      </c>
      <c r="K1676" s="671" t="s">
        <v>3274</v>
      </c>
      <c r="L1676" s="705">
        <v>0</v>
      </c>
      <c r="M1676" s="705">
        <v>0</v>
      </c>
      <c r="N1676" s="671">
        <v>2</v>
      </c>
      <c r="O1676" s="706">
        <v>2</v>
      </c>
      <c r="P1676" s="705"/>
      <c r="Q1676" s="682"/>
      <c r="R1676" s="671"/>
      <c r="S1676" s="682">
        <v>0</v>
      </c>
      <c r="T1676" s="706"/>
      <c r="U1676" s="242">
        <v>0</v>
      </c>
    </row>
    <row r="1677" spans="1:21" ht="14.4" customHeight="1" x14ac:dyDescent="0.3">
      <c r="A1677" s="680">
        <v>10</v>
      </c>
      <c r="B1677" s="671" t="s">
        <v>551</v>
      </c>
      <c r="C1677" s="671">
        <v>89301703</v>
      </c>
      <c r="D1677" s="703" t="s">
        <v>4595</v>
      </c>
      <c r="E1677" s="704" t="s">
        <v>2571</v>
      </c>
      <c r="F1677" s="671" t="s">
        <v>2515</v>
      </c>
      <c r="G1677" s="671" t="s">
        <v>4476</v>
      </c>
      <c r="H1677" s="671" t="s">
        <v>550</v>
      </c>
      <c r="I1677" s="671" t="s">
        <v>4477</v>
      </c>
      <c r="J1677" s="671" t="s">
        <v>4478</v>
      </c>
      <c r="K1677" s="671" t="s">
        <v>4479</v>
      </c>
      <c r="L1677" s="705">
        <v>39.39</v>
      </c>
      <c r="M1677" s="705">
        <v>78.78</v>
      </c>
      <c r="N1677" s="671">
        <v>2</v>
      </c>
      <c r="O1677" s="706">
        <v>1</v>
      </c>
      <c r="P1677" s="705"/>
      <c r="Q1677" s="682">
        <v>0</v>
      </c>
      <c r="R1677" s="671"/>
      <c r="S1677" s="682">
        <v>0</v>
      </c>
      <c r="T1677" s="706"/>
      <c r="U1677" s="242">
        <v>0</v>
      </c>
    </row>
    <row r="1678" spans="1:21" ht="14.4" customHeight="1" x14ac:dyDescent="0.3">
      <c r="A1678" s="680">
        <v>10</v>
      </c>
      <c r="B1678" s="671" t="s">
        <v>551</v>
      </c>
      <c r="C1678" s="671">
        <v>89301703</v>
      </c>
      <c r="D1678" s="703" t="s">
        <v>4595</v>
      </c>
      <c r="E1678" s="704" t="s">
        <v>2571</v>
      </c>
      <c r="F1678" s="671" t="s">
        <v>2515</v>
      </c>
      <c r="G1678" s="671" t="s">
        <v>2944</v>
      </c>
      <c r="H1678" s="671" t="s">
        <v>550</v>
      </c>
      <c r="I1678" s="671" t="s">
        <v>726</v>
      </c>
      <c r="J1678" s="671" t="s">
        <v>727</v>
      </c>
      <c r="K1678" s="671" t="s">
        <v>2443</v>
      </c>
      <c r="L1678" s="705">
        <v>23.72</v>
      </c>
      <c r="M1678" s="705">
        <v>23.72</v>
      </c>
      <c r="N1678" s="671">
        <v>1</v>
      </c>
      <c r="O1678" s="706">
        <v>1</v>
      </c>
      <c r="P1678" s="705"/>
      <c r="Q1678" s="682">
        <v>0</v>
      </c>
      <c r="R1678" s="671"/>
      <c r="S1678" s="682">
        <v>0</v>
      </c>
      <c r="T1678" s="706"/>
      <c r="U1678" s="242">
        <v>0</v>
      </c>
    </row>
    <row r="1679" spans="1:21" ht="14.4" customHeight="1" x14ac:dyDescent="0.3">
      <c r="A1679" s="680">
        <v>10</v>
      </c>
      <c r="B1679" s="671" t="s">
        <v>551</v>
      </c>
      <c r="C1679" s="671">
        <v>89301703</v>
      </c>
      <c r="D1679" s="703" t="s">
        <v>4595</v>
      </c>
      <c r="E1679" s="704" t="s">
        <v>2571</v>
      </c>
      <c r="F1679" s="671" t="s">
        <v>2515</v>
      </c>
      <c r="G1679" s="671" t="s">
        <v>4480</v>
      </c>
      <c r="H1679" s="671" t="s">
        <v>550</v>
      </c>
      <c r="I1679" s="671" t="s">
        <v>4481</v>
      </c>
      <c r="J1679" s="671" t="s">
        <v>4482</v>
      </c>
      <c r="K1679" s="671" t="s">
        <v>4483</v>
      </c>
      <c r="L1679" s="705">
        <v>69.489999999999995</v>
      </c>
      <c r="M1679" s="705">
        <v>138.97999999999999</v>
      </c>
      <c r="N1679" s="671">
        <v>2</v>
      </c>
      <c r="O1679" s="706">
        <v>0.5</v>
      </c>
      <c r="P1679" s="705"/>
      <c r="Q1679" s="682">
        <v>0</v>
      </c>
      <c r="R1679" s="671"/>
      <c r="S1679" s="682">
        <v>0</v>
      </c>
      <c r="T1679" s="706"/>
      <c r="U1679" s="242">
        <v>0</v>
      </c>
    </row>
    <row r="1680" spans="1:21" ht="14.4" customHeight="1" x14ac:dyDescent="0.3">
      <c r="A1680" s="680">
        <v>10</v>
      </c>
      <c r="B1680" s="671" t="s">
        <v>551</v>
      </c>
      <c r="C1680" s="671">
        <v>89301703</v>
      </c>
      <c r="D1680" s="703" t="s">
        <v>4595</v>
      </c>
      <c r="E1680" s="704" t="s">
        <v>2571</v>
      </c>
      <c r="F1680" s="671" t="s">
        <v>2515</v>
      </c>
      <c r="G1680" s="671" t="s">
        <v>2746</v>
      </c>
      <c r="H1680" s="671" t="s">
        <v>550</v>
      </c>
      <c r="I1680" s="671" t="s">
        <v>4484</v>
      </c>
      <c r="J1680" s="671" t="s">
        <v>4485</v>
      </c>
      <c r="K1680" s="671" t="s">
        <v>1306</v>
      </c>
      <c r="L1680" s="705">
        <v>0</v>
      </c>
      <c r="M1680" s="705">
        <v>0</v>
      </c>
      <c r="N1680" s="671">
        <v>3</v>
      </c>
      <c r="O1680" s="706">
        <v>0.5</v>
      </c>
      <c r="P1680" s="705"/>
      <c r="Q1680" s="682"/>
      <c r="R1680" s="671"/>
      <c r="S1680" s="682">
        <v>0</v>
      </c>
      <c r="T1680" s="706"/>
      <c r="U1680" s="242">
        <v>0</v>
      </c>
    </row>
    <row r="1681" spans="1:21" ht="14.4" customHeight="1" x14ac:dyDescent="0.3">
      <c r="A1681" s="680">
        <v>10</v>
      </c>
      <c r="B1681" s="671" t="s">
        <v>551</v>
      </c>
      <c r="C1681" s="671">
        <v>89301703</v>
      </c>
      <c r="D1681" s="703" t="s">
        <v>4595</v>
      </c>
      <c r="E1681" s="704" t="s">
        <v>2571</v>
      </c>
      <c r="F1681" s="671" t="s">
        <v>2515</v>
      </c>
      <c r="G1681" s="671" t="s">
        <v>3316</v>
      </c>
      <c r="H1681" s="671" t="s">
        <v>550</v>
      </c>
      <c r="I1681" s="671" t="s">
        <v>3317</v>
      </c>
      <c r="J1681" s="671" t="s">
        <v>3318</v>
      </c>
      <c r="K1681" s="671" t="s">
        <v>3319</v>
      </c>
      <c r="L1681" s="705">
        <v>257.22000000000003</v>
      </c>
      <c r="M1681" s="705">
        <v>514.44000000000005</v>
      </c>
      <c r="N1681" s="671">
        <v>2</v>
      </c>
      <c r="O1681" s="706">
        <v>0.5</v>
      </c>
      <c r="P1681" s="705"/>
      <c r="Q1681" s="682">
        <v>0</v>
      </c>
      <c r="R1681" s="671"/>
      <c r="S1681" s="682">
        <v>0</v>
      </c>
      <c r="T1681" s="706"/>
      <c r="U1681" s="242">
        <v>0</v>
      </c>
    </row>
    <row r="1682" spans="1:21" ht="14.4" customHeight="1" x14ac:dyDescent="0.3">
      <c r="A1682" s="680">
        <v>10</v>
      </c>
      <c r="B1682" s="671" t="s">
        <v>551</v>
      </c>
      <c r="C1682" s="671">
        <v>89301703</v>
      </c>
      <c r="D1682" s="703" t="s">
        <v>4595</v>
      </c>
      <c r="E1682" s="704" t="s">
        <v>2571</v>
      </c>
      <c r="F1682" s="671" t="s">
        <v>2515</v>
      </c>
      <c r="G1682" s="671" t="s">
        <v>2865</v>
      </c>
      <c r="H1682" s="671" t="s">
        <v>550</v>
      </c>
      <c r="I1682" s="671" t="s">
        <v>1355</v>
      </c>
      <c r="J1682" s="671" t="s">
        <v>2868</v>
      </c>
      <c r="K1682" s="671" t="s">
        <v>2869</v>
      </c>
      <c r="L1682" s="705">
        <v>91.52</v>
      </c>
      <c r="M1682" s="705">
        <v>274.56</v>
      </c>
      <c r="N1682" s="671">
        <v>3</v>
      </c>
      <c r="O1682" s="706">
        <v>0.5</v>
      </c>
      <c r="P1682" s="705"/>
      <c r="Q1682" s="682">
        <v>0</v>
      </c>
      <c r="R1682" s="671"/>
      <c r="S1682" s="682">
        <v>0</v>
      </c>
      <c r="T1682" s="706"/>
      <c r="U1682" s="242">
        <v>0</v>
      </c>
    </row>
    <row r="1683" spans="1:21" ht="14.4" customHeight="1" x14ac:dyDescent="0.3">
      <c r="A1683" s="680">
        <v>10</v>
      </c>
      <c r="B1683" s="671" t="s">
        <v>551</v>
      </c>
      <c r="C1683" s="671">
        <v>89301703</v>
      </c>
      <c r="D1683" s="703" t="s">
        <v>4595</v>
      </c>
      <c r="E1683" s="704" t="s">
        <v>2571</v>
      </c>
      <c r="F1683" s="671" t="s">
        <v>2515</v>
      </c>
      <c r="G1683" s="671" t="s">
        <v>2979</v>
      </c>
      <c r="H1683" s="671" t="s">
        <v>817</v>
      </c>
      <c r="I1683" s="671" t="s">
        <v>4309</v>
      </c>
      <c r="J1683" s="671" t="s">
        <v>4310</v>
      </c>
      <c r="K1683" s="671" t="s">
        <v>2901</v>
      </c>
      <c r="L1683" s="705">
        <v>67.42</v>
      </c>
      <c r="M1683" s="705">
        <v>202.26</v>
      </c>
      <c r="N1683" s="671">
        <v>3</v>
      </c>
      <c r="O1683" s="706">
        <v>1</v>
      </c>
      <c r="P1683" s="705"/>
      <c r="Q1683" s="682">
        <v>0</v>
      </c>
      <c r="R1683" s="671"/>
      <c r="S1683" s="682">
        <v>0</v>
      </c>
      <c r="T1683" s="706"/>
      <c r="U1683" s="242">
        <v>0</v>
      </c>
    </row>
    <row r="1684" spans="1:21" ht="14.4" customHeight="1" x14ac:dyDescent="0.3">
      <c r="A1684" s="680">
        <v>10</v>
      </c>
      <c r="B1684" s="671" t="s">
        <v>551</v>
      </c>
      <c r="C1684" s="671">
        <v>89301703</v>
      </c>
      <c r="D1684" s="703" t="s">
        <v>4595</v>
      </c>
      <c r="E1684" s="704" t="s">
        <v>2571</v>
      </c>
      <c r="F1684" s="671" t="s">
        <v>2515</v>
      </c>
      <c r="G1684" s="671" t="s">
        <v>2979</v>
      </c>
      <c r="H1684" s="671" t="s">
        <v>817</v>
      </c>
      <c r="I1684" s="671" t="s">
        <v>4311</v>
      </c>
      <c r="J1684" s="671" t="s">
        <v>4310</v>
      </c>
      <c r="K1684" s="671" t="s">
        <v>4312</v>
      </c>
      <c r="L1684" s="705">
        <v>112.36</v>
      </c>
      <c r="M1684" s="705">
        <v>449.44</v>
      </c>
      <c r="N1684" s="671">
        <v>4</v>
      </c>
      <c r="O1684" s="706">
        <v>2</v>
      </c>
      <c r="P1684" s="705"/>
      <c r="Q1684" s="682">
        <v>0</v>
      </c>
      <c r="R1684" s="671"/>
      <c r="S1684" s="682">
        <v>0</v>
      </c>
      <c r="T1684" s="706"/>
      <c r="U1684" s="242">
        <v>0</v>
      </c>
    </row>
    <row r="1685" spans="1:21" ht="14.4" customHeight="1" x14ac:dyDescent="0.3">
      <c r="A1685" s="680">
        <v>10</v>
      </c>
      <c r="B1685" s="671" t="s">
        <v>551</v>
      </c>
      <c r="C1685" s="671">
        <v>89301703</v>
      </c>
      <c r="D1685" s="703" t="s">
        <v>4595</v>
      </c>
      <c r="E1685" s="704" t="s">
        <v>2571</v>
      </c>
      <c r="F1685" s="671" t="s">
        <v>2515</v>
      </c>
      <c r="G1685" s="671" t="s">
        <v>2749</v>
      </c>
      <c r="H1685" s="671" t="s">
        <v>550</v>
      </c>
      <c r="I1685" s="671" t="s">
        <v>912</v>
      </c>
      <c r="J1685" s="671" t="s">
        <v>913</v>
      </c>
      <c r="K1685" s="671" t="s">
        <v>2991</v>
      </c>
      <c r="L1685" s="705">
        <v>13.38</v>
      </c>
      <c r="M1685" s="705">
        <v>13.38</v>
      </c>
      <c r="N1685" s="671">
        <v>1</v>
      </c>
      <c r="O1685" s="706">
        <v>1</v>
      </c>
      <c r="P1685" s="705"/>
      <c r="Q1685" s="682">
        <v>0</v>
      </c>
      <c r="R1685" s="671"/>
      <c r="S1685" s="682">
        <v>0</v>
      </c>
      <c r="T1685" s="706"/>
      <c r="U1685" s="242">
        <v>0</v>
      </c>
    </row>
    <row r="1686" spans="1:21" ht="14.4" customHeight="1" x14ac:dyDescent="0.3">
      <c r="A1686" s="680">
        <v>10</v>
      </c>
      <c r="B1686" s="671" t="s">
        <v>551</v>
      </c>
      <c r="C1686" s="671">
        <v>89301703</v>
      </c>
      <c r="D1686" s="703" t="s">
        <v>4595</v>
      </c>
      <c r="E1686" s="704" t="s">
        <v>2571</v>
      </c>
      <c r="F1686" s="671" t="s">
        <v>2515</v>
      </c>
      <c r="G1686" s="671" t="s">
        <v>2654</v>
      </c>
      <c r="H1686" s="671" t="s">
        <v>550</v>
      </c>
      <c r="I1686" s="671" t="s">
        <v>4486</v>
      </c>
      <c r="J1686" s="671" t="s">
        <v>4487</v>
      </c>
      <c r="K1686" s="671" t="s">
        <v>1337</v>
      </c>
      <c r="L1686" s="705">
        <v>60.97</v>
      </c>
      <c r="M1686" s="705">
        <v>60.97</v>
      </c>
      <c r="N1686" s="671">
        <v>1</v>
      </c>
      <c r="O1686" s="706">
        <v>0.5</v>
      </c>
      <c r="P1686" s="705"/>
      <c r="Q1686" s="682">
        <v>0</v>
      </c>
      <c r="R1686" s="671"/>
      <c r="S1686" s="682">
        <v>0</v>
      </c>
      <c r="T1686" s="706"/>
      <c r="U1686" s="242">
        <v>0</v>
      </c>
    </row>
    <row r="1687" spans="1:21" ht="14.4" customHeight="1" x14ac:dyDescent="0.3">
      <c r="A1687" s="680">
        <v>10</v>
      </c>
      <c r="B1687" s="671" t="s">
        <v>551</v>
      </c>
      <c r="C1687" s="671">
        <v>89301703</v>
      </c>
      <c r="D1687" s="703" t="s">
        <v>4595</v>
      </c>
      <c r="E1687" s="704" t="s">
        <v>2571</v>
      </c>
      <c r="F1687" s="671" t="s">
        <v>2515</v>
      </c>
      <c r="G1687" s="671" t="s">
        <v>2662</v>
      </c>
      <c r="H1687" s="671" t="s">
        <v>550</v>
      </c>
      <c r="I1687" s="671" t="s">
        <v>3057</v>
      </c>
      <c r="J1687" s="671" t="s">
        <v>3058</v>
      </c>
      <c r="K1687" s="671" t="s">
        <v>2733</v>
      </c>
      <c r="L1687" s="705">
        <v>26.26</v>
      </c>
      <c r="M1687" s="705">
        <v>52.52</v>
      </c>
      <c r="N1687" s="671">
        <v>2</v>
      </c>
      <c r="O1687" s="706">
        <v>2</v>
      </c>
      <c r="P1687" s="705">
        <v>26.26</v>
      </c>
      <c r="Q1687" s="682">
        <v>0.5</v>
      </c>
      <c r="R1687" s="671">
        <v>1</v>
      </c>
      <c r="S1687" s="682">
        <v>0.5</v>
      </c>
      <c r="T1687" s="706">
        <v>1</v>
      </c>
      <c r="U1687" s="242">
        <v>0.5</v>
      </c>
    </row>
    <row r="1688" spans="1:21" ht="14.4" customHeight="1" x14ac:dyDescent="0.3">
      <c r="A1688" s="680">
        <v>10</v>
      </c>
      <c r="B1688" s="671" t="s">
        <v>551</v>
      </c>
      <c r="C1688" s="671">
        <v>89301703</v>
      </c>
      <c r="D1688" s="703" t="s">
        <v>4595</v>
      </c>
      <c r="E1688" s="704" t="s">
        <v>2571</v>
      </c>
      <c r="F1688" s="671" t="s">
        <v>2516</v>
      </c>
      <c r="G1688" s="671" t="s">
        <v>2622</v>
      </c>
      <c r="H1688" s="671" t="s">
        <v>550</v>
      </c>
      <c r="I1688" s="671" t="s">
        <v>730</v>
      </c>
      <c r="J1688" s="671" t="s">
        <v>2623</v>
      </c>
      <c r="K1688" s="671"/>
      <c r="L1688" s="705">
        <v>0</v>
      </c>
      <c r="M1688" s="705">
        <v>0</v>
      </c>
      <c r="N1688" s="671">
        <v>3</v>
      </c>
      <c r="O1688" s="706">
        <v>2.5</v>
      </c>
      <c r="P1688" s="705">
        <v>0</v>
      </c>
      <c r="Q1688" s="682"/>
      <c r="R1688" s="671">
        <v>2</v>
      </c>
      <c r="S1688" s="682">
        <v>0.66666666666666663</v>
      </c>
      <c r="T1688" s="706">
        <v>2</v>
      </c>
      <c r="U1688" s="242">
        <v>0.8</v>
      </c>
    </row>
    <row r="1689" spans="1:21" ht="14.4" customHeight="1" x14ac:dyDescent="0.3">
      <c r="A1689" s="680">
        <v>10</v>
      </c>
      <c r="B1689" s="671" t="s">
        <v>551</v>
      </c>
      <c r="C1689" s="671">
        <v>89301703</v>
      </c>
      <c r="D1689" s="703" t="s">
        <v>4595</v>
      </c>
      <c r="E1689" s="704" t="s">
        <v>2575</v>
      </c>
      <c r="F1689" s="671" t="s">
        <v>2515</v>
      </c>
      <c r="G1689" s="671" t="s">
        <v>2999</v>
      </c>
      <c r="H1689" s="671" t="s">
        <v>550</v>
      </c>
      <c r="I1689" s="671" t="s">
        <v>1226</v>
      </c>
      <c r="J1689" s="671" t="s">
        <v>1227</v>
      </c>
      <c r="K1689" s="671" t="s">
        <v>3000</v>
      </c>
      <c r="L1689" s="705">
        <v>40.36</v>
      </c>
      <c r="M1689" s="705">
        <v>40.36</v>
      </c>
      <c r="N1689" s="671">
        <v>1</v>
      </c>
      <c r="O1689" s="706">
        <v>1</v>
      </c>
      <c r="P1689" s="705"/>
      <c r="Q1689" s="682">
        <v>0</v>
      </c>
      <c r="R1689" s="671"/>
      <c r="S1689" s="682">
        <v>0</v>
      </c>
      <c r="T1689" s="706"/>
      <c r="U1689" s="242">
        <v>0</v>
      </c>
    </row>
    <row r="1690" spans="1:21" ht="14.4" customHeight="1" x14ac:dyDescent="0.3">
      <c r="A1690" s="680">
        <v>10</v>
      </c>
      <c r="B1690" s="671" t="s">
        <v>551</v>
      </c>
      <c r="C1690" s="671">
        <v>89301703</v>
      </c>
      <c r="D1690" s="703" t="s">
        <v>4595</v>
      </c>
      <c r="E1690" s="704" t="s">
        <v>2575</v>
      </c>
      <c r="F1690" s="671" t="s">
        <v>2515</v>
      </c>
      <c r="G1690" s="671" t="s">
        <v>2749</v>
      </c>
      <c r="H1690" s="671" t="s">
        <v>550</v>
      </c>
      <c r="I1690" s="671" t="s">
        <v>912</v>
      </c>
      <c r="J1690" s="671" t="s">
        <v>913</v>
      </c>
      <c r="K1690" s="671" t="s">
        <v>2991</v>
      </c>
      <c r="L1690" s="705">
        <v>13.38</v>
      </c>
      <c r="M1690" s="705">
        <v>13.38</v>
      </c>
      <c r="N1690" s="671">
        <v>1</v>
      </c>
      <c r="O1690" s="706">
        <v>1</v>
      </c>
      <c r="P1690" s="705"/>
      <c r="Q1690" s="682">
        <v>0</v>
      </c>
      <c r="R1690" s="671"/>
      <c r="S1690" s="682">
        <v>0</v>
      </c>
      <c r="T1690" s="706"/>
      <c r="U1690" s="242">
        <v>0</v>
      </c>
    </row>
    <row r="1691" spans="1:21" ht="14.4" customHeight="1" x14ac:dyDescent="0.3">
      <c r="A1691" s="680">
        <v>10</v>
      </c>
      <c r="B1691" s="671" t="s">
        <v>551</v>
      </c>
      <c r="C1691" s="671">
        <v>89301703</v>
      </c>
      <c r="D1691" s="703" t="s">
        <v>4595</v>
      </c>
      <c r="E1691" s="704" t="s">
        <v>2575</v>
      </c>
      <c r="F1691" s="671" t="s">
        <v>2516</v>
      </c>
      <c r="G1691" s="671" t="s">
        <v>2622</v>
      </c>
      <c r="H1691" s="671" t="s">
        <v>550</v>
      </c>
      <c r="I1691" s="671" t="s">
        <v>730</v>
      </c>
      <c r="J1691" s="671" t="s">
        <v>2623</v>
      </c>
      <c r="K1691" s="671"/>
      <c r="L1691" s="705">
        <v>0</v>
      </c>
      <c r="M1691" s="705">
        <v>0</v>
      </c>
      <c r="N1691" s="671">
        <v>2</v>
      </c>
      <c r="O1691" s="706">
        <v>2</v>
      </c>
      <c r="P1691" s="705"/>
      <c r="Q1691" s="682"/>
      <c r="R1691" s="671"/>
      <c r="S1691" s="682">
        <v>0</v>
      </c>
      <c r="T1691" s="706"/>
      <c r="U1691" s="242">
        <v>0</v>
      </c>
    </row>
    <row r="1692" spans="1:21" ht="14.4" customHeight="1" x14ac:dyDescent="0.3">
      <c r="A1692" s="680">
        <v>10</v>
      </c>
      <c r="B1692" s="671" t="s">
        <v>551</v>
      </c>
      <c r="C1692" s="671">
        <v>89301703</v>
      </c>
      <c r="D1692" s="703" t="s">
        <v>4595</v>
      </c>
      <c r="E1692" s="704" t="s">
        <v>2575</v>
      </c>
      <c r="F1692" s="671" t="s">
        <v>2516</v>
      </c>
      <c r="G1692" s="671" t="s">
        <v>2622</v>
      </c>
      <c r="H1692" s="671" t="s">
        <v>550</v>
      </c>
      <c r="I1692" s="671" t="s">
        <v>2624</v>
      </c>
      <c r="J1692" s="671" t="s">
        <v>2623</v>
      </c>
      <c r="K1692" s="671"/>
      <c r="L1692" s="705">
        <v>0</v>
      </c>
      <c r="M1692" s="705">
        <v>0</v>
      </c>
      <c r="N1692" s="671">
        <v>1</v>
      </c>
      <c r="O1692" s="706">
        <v>1</v>
      </c>
      <c r="P1692" s="705"/>
      <c r="Q1692" s="682"/>
      <c r="R1692" s="671"/>
      <c r="S1692" s="682">
        <v>0</v>
      </c>
      <c r="T1692" s="706"/>
      <c r="U1692" s="242">
        <v>0</v>
      </c>
    </row>
    <row r="1693" spans="1:21" ht="14.4" customHeight="1" x14ac:dyDescent="0.3">
      <c r="A1693" s="680">
        <v>10</v>
      </c>
      <c r="B1693" s="671" t="s">
        <v>551</v>
      </c>
      <c r="C1693" s="671">
        <v>89301705</v>
      </c>
      <c r="D1693" s="703" t="s">
        <v>4596</v>
      </c>
      <c r="E1693" s="704" t="s">
        <v>2545</v>
      </c>
      <c r="F1693" s="671" t="s">
        <v>2515</v>
      </c>
      <c r="G1693" s="671" t="s">
        <v>3381</v>
      </c>
      <c r="H1693" s="671" t="s">
        <v>550</v>
      </c>
      <c r="I1693" s="671" t="s">
        <v>4488</v>
      </c>
      <c r="J1693" s="671" t="s">
        <v>3383</v>
      </c>
      <c r="K1693" s="671" t="s">
        <v>4489</v>
      </c>
      <c r="L1693" s="705">
        <v>0</v>
      </c>
      <c r="M1693" s="705">
        <v>0</v>
      </c>
      <c r="N1693" s="671">
        <v>1</v>
      </c>
      <c r="O1693" s="706">
        <v>1</v>
      </c>
      <c r="P1693" s="705"/>
      <c r="Q1693" s="682"/>
      <c r="R1693" s="671"/>
      <c r="S1693" s="682">
        <v>0</v>
      </c>
      <c r="T1693" s="706"/>
      <c r="U1693" s="242">
        <v>0</v>
      </c>
    </row>
    <row r="1694" spans="1:21" ht="14.4" customHeight="1" x14ac:dyDescent="0.3">
      <c r="A1694" s="680">
        <v>10</v>
      </c>
      <c r="B1694" s="671" t="s">
        <v>551</v>
      </c>
      <c r="C1694" s="671">
        <v>89301705</v>
      </c>
      <c r="D1694" s="703" t="s">
        <v>4596</v>
      </c>
      <c r="E1694" s="704" t="s">
        <v>2550</v>
      </c>
      <c r="F1694" s="671" t="s">
        <v>2515</v>
      </c>
      <c r="G1694" s="671" t="s">
        <v>3191</v>
      </c>
      <c r="H1694" s="671" t="s">
        <v>550</v>
      </c>
      <c r="I1694" s="671" t="s">
        <v>4490</v>
      </c>
      <c r="J1694" s="671" t="s">
        <v>1109</v>
      </c>
      <c r="K1694" s="671" t="s">
        <v>4491</v>
      </c>
      <c r="L1694" s="705">
        <v>0</v>
      </c>
      <c r="M1694" s="705">
        <v>0</v>
      </c>
      <c r="N1694" s="671">
        <v>1</v>
      </c>
      <c r="O1694" s="706">
        <v>0.5</v>
      </c>
      <c r="P1694" s="705"/>
      <c r="Q1694" s="682"/>
      <c r="R1694" s="671"/>
      <c r="S1694" s="682">
        <v>0</v>
      </c>
      <c r="T1694" s="706"/>
      <c r="U1694" s="242">
        <v>0</v>
      </c>
    </row>
    <row r="1695" spans="1:21" ht="14.4" customHeight="1" x14ac:dyDescent="0.3">
      <c r="A1695" s="680">
        <v>10</v>
      </c>
      <c r="B1695" s="671" t="s">
        <v>551</v>
      </c>
      <c r="C1695" s="671">
        <v>89301705</v>
      </c>
      <c r="D1695" s="703" t="s">
        <v>4596</v>
      </c>
      <c r="E1695" s="704" t="s">
        <v>2550</v>
      </c>
      <c r="F1695" s="671" t="s">
        <v>2515</v>
      </c>
      <c r="G1695" s="671" t="s">
        <v>3082</v>
      </c>
      <c r="H1695" s="671" t="s">
        <v>550</v>
      </c>
      <c r="I1695" s="671" t="s">
        <v>751</v>
      </c>
      <c r="J1695" s="671" t="s">
        <v>752</v>
      </c>
      <c r="K1695" s="671" t="s">
        <v>753</v>
      </c>
      <c r="L1695" s="705">
        <v>0</v>
      </c>
      <c r="M1695" s="705">
        <v>0</v>
      </c>
      <c r="N1695" s="671">
        <v>2</v>
      </c>
      <c r="O1695" s="706">
        <v>2</v>
      </c>
      <c r="P1695" s="705">
        <v>0</v>
      </c>
      <c r="Q1695" s="682"/>
      <c r="R1695" s="671">
        <v>1</v>
      </c>
      <c r="S1695" s="682">
        <v>0.5</v>
      </c>
      <c r="T1695" s="706">
        <v>1</v>
      </c>
      <c r="U1695" s="242">
        <v>0.5</v>
      </c>
    </row>
    <row r="1696" spans="1:21" ht="14.4" customHeight="1" x14ac:dyDescent="0.3">
      <c r="A1696" s="680">
        <v>10</v>
      </c>
      <c r="B1696" s="671" t="s">
        <v>551</v>
      </c>
      <c r="C1696" s="671">
        <v>89301705</v>
      </c>
      <c r="D1696" s="703" t="s">
        <v>4596</v>
      </c>
      <c r="E1696" s="704" t="s">
        <v>2550</v>
      </c>
      <c r="F1696" s="671" t="s">
        <v>2515</v>
      </c>
      <c r="G1696" s="671" t="s">
        <v>3121</v>
      </c>
      <c r="H1696" s="671" t="s">
        <v>550</v>
      </c>
      <c r="I1696" s="671" t="s">
        <v>671</v>
      </c>
      <c r="J1696" s="671" t="s">
        <v>672</v>
      </c>
      <c r="K1696" s="671" t="s">
        <v>3122</v>
      </c>
      <c r="L1696" s="705">
        <v>0</v>
      </c>
      <c r="M1696" s="705">
        <v>0</v>
      </c>
      <c r="N1696" s="671">
        <v>1</v>
      </c>
      <c r="O1696" s="706">
        <v>0.5</v>
      </c>
      <c r="P1696" s="705"/>
      <c r="Q1696" s="682"/>
      <c r="R1696" s="671"/>
      <c r="S1696" s="682">
        <v>0</v>
      </c>
      <c r="T1696" s="706"/>
      <c r="U1696" s="242">
        <v>0</v>
      </c>
    </row>
    <row r="1697" spans="1:21" ht="14.4" customHeight="1" x14ac:dyDescent="0.3">
      <c r="A1697" s="680">
        <v>10</v>
      </c>
      <c r="B1697" s="671" t="s">
        <v>551</v>
      </c>
      <c r="C1697" s="671">
        <v>89301705</v>
      </c>
      <c r="D1697" s="703" t="s">
        <v>4596</v>
      </c>
      <c r="E1697" s="704" t="s">
        <v>2550</v>
      </c>
      <c r="F1697" s="671" t="s">
        <v>2515</v>
      </c>
      <c r="G1697" s="671" t="s">
        <v>2947</v>
      </c>
      <c r="H1697" s="671" t="s">
        <v>817</v>
      </c>
      <c r="I1697" s="671" t="s">
        <v>2042</v>
      </c>
      <c r="J1697" s="671" t="s">
        <v>2459</v>
      </c>
      <c r="K1697" s="671" t="s">
        <v>2489</v>
      </c>
      <c r="L1697" s="705">
        <v>82.59</v>
      </c>
      <c r="M1697" s="705">
        <v>82.59</v>
      </c>
      <c r="N1697" s="671">
        <v>1</v>
      </c>
      <c r="O1697" s="706">
        <v>1</v>
      </c>
      <c r="P1697" s="705"/>
      <c r="Q1697" s="682">
        <v>0</v>
      </c>
      <c r="R1697" s="671"/>
      <c r="S1697" s="682">
        <v>0</v>
      </c>
      <c r="T1697" s="706"/>
      <c r="U1697" s="242">
        <v>0</v>
      </c>
    </row>
    <row r="1698" spans="1:21" ht="14.4" customHeight="1" x14ac:dyDescent="0.3">
      <c r="A1698" s="680">
        <v>10</v>
      </c>
      <c r="B1698" s="671" t="s">
        <v>551</v>
      </c>
      <c r="C1698" s="671">
        <v>89301705</v>
      </c>
      <c r="D1698" s="703" t="s">
        <v>4596</v>
      </c>
      <c r="E1698" s="704" t="s">
        <v>2551</v>
      </c>
      <c r="F1698" s="671" t="s">
        <v>2515</v>
      </c>
      <c r="G1698" s="671" t="s">
        <v>2855</v>
      </c>
      <c r="H1698" s="671" t="s">
        <v>817</v>
      </c>
      <c r="I1698" s="671" t="s">
        <v>2918</v>
      </c>
      <c r="J1698" s="671" t="s">
        <v>939</v>
      </c>
      <c r="K1698" s="671" t="s">
        <v>1360</v>
      </c>
      <c r="L1698" s="705">
        <v>0</v>
      </c>
      <c r="M1698" s="705">
        <v>0</v>
      </c>
      <c r="N1698" s="671">
        <v>1</v>
      </c>
      <c r="O1698" s="706">
        <v>1</v>
      </c>
      <c r="P1698" s="705"/>
      <c r="Q1698" s="682"/>
      <c r="R1698" s="671"/>
      <c r="S1698" s="682">
        <v>0</v>
      </c>
      <c r="T1698" s="706"/>
      <c r="U1698" s="242">
        <v>0</v>
      </c>
    </row>
    <row r="1699" spans="1:21" ht="14.4" customHeight="1" x14ac:dyDescent="0.3">
      <c r="A1699" s="680">
        <v>10</v>
      </c>
      <c r="B1699" s="671" t="s">
        <v>551</v>
      </c>
      <c r="C1699" s="671">
        <v>89301705</v>
      </c>
      <c r="D1699" s="703" t="s">
        <v>4596</v>
      </c>
      <c r="E1699" s="704" t="s">
        <v>2551</v>
      </c>
      <c r="F1699" s="671" t="s">
        <v>2515</v>
      </c>
      <c r="G1699" s="671" t="s">
        <v>3082</v>
      </c>
      <c r="H1699" s="671" t="s">
        <v>550</v>
      </c>
      <c r="I1699" s="671" t="s">
        <v>751</v>
      </c>
      <c r="J1699" s="671" t="s">
        <v>752</v>
      </c>
      <c r="K1699" s="671" t="s">
        <v>753</v>
      </c>
      <c r="L1699" s="705">
        <v>0</v>
      </c>
      <c r="M1699" s="705">
        <v>0</v>
      </c>
      <c r="N1699" s="671">
        <v>1</v>
      </c>
      <c r="O1699" s="706">
        <v>1</v>
      </c>
      <c r="P1699" s="705"/>
      <c r="Q1699" s="682"/>
      <c r="R1699" s="671"/>
      <c r="S1699" s="682">
        <v>0</v>
      </c>
      <c r="T1699" s="706"/>
      <c r="U1699" s="242">
        <v>0</v>
      </c>
    </row>
    <row r="1700" spans="1:21" ht="14.4" customHeight="1" x14ac:dyDescent="0.3">
      <c r="A1700" s="680">
        <v>10</v>
      </c>
      <c r="B1700" s="671" t="s">
        <v>551</v>
      </c>
      <c r="C1700" s="671">
        <v>89301705</v>
      </c>
      <c r="D1700" s="703" t="s">
        <v>4596</v>
      </c>
      <c r="E1700" s="704" t="s">
        <v>2551</v>
      </c>
      <c r="F1700" s="671" t="s">
        <v>2515</v>
      </c>
      <c r="G1700" s="671" t="s">
        <v>3121</v>
      </c>
      <c r="H1700" s="671" t="s">
        <v>550</v>
      </c>
      <c r="I1700" s="671" t="s">
        <v>671</v>
      </c>
      <c r="J1700" s="671" t="s">
        <v>672</v>
      </c>
      <c r="K1700" s="671" t="s">
        <v>3122</v>
      </c>
      <c r="L1700" s="705">
        <v>0</v>
      </c>
      <c r="M1700" s="705">
        <v>0</v>
      </c>
      <c r="N1700" s="671">
        <v>2</v>
      </c>
      <c r="O1700" s="706">
        <v>1.5</v>
      </c>
      <c r="P1700" s="705"/>
      <c r="Q1700" s="682"/>
      <c r="R1700" s="671"/>
      <c r="S1700" s="682">
        <v>0</v>
      </c>
      <c r="T1700" s="706"/>
      <c r="U1700" s="242">
        <v>0</v>
      </c>
    </row>
    <row r="1701" spans="1:21" ht="14.4" customHeight="1" x14ac:dyDescent="0.3">
      <c r="A1701" s="680">
        <v>10</v>
      </c>
      <c r="B1701" s="671" t="s">
        <v>551</v>
      </c>
      <c r="C1701" s="671">
        <v>89301705</v>
      </c>
      <c r="D1701" s="703" t="s">
        <v>4596</v>
      </c>
      <c r="E1701" s="704" t="s">
        <v>2551</v>
      </c>
      <c r="F1701" s="671" t="s">
        <v>2515</v>
      </c>
      <c r="G1701" s="671" t="s">
        <v>2947</v>
      </c>
      <c r="H1701" s="671" t="s">
        <v>817</v>
      </c>
      <c r="I1701" s="671" t="s">
        <v>3037</v>
      </c>
      <c r="J1701" s="671" t="s">
        <v>2460</v>
      </c>
      <c r="K1701" s="671" t="s">
        <v>3038</v>
      </c>
      <c r="L1701" s="705">
        <v>87.6</v>
      </c>
      <c r="M1701" s="705">
        <v>87.6</v>
      </c>
      <c r="N1701" s="671">
        <v>1</v>
      </c>
      <c r="O1701" s="706">
        <v>1</v>
      </c>
      <c r="P1701" s="705"/>
      <c r="Q1701" s="682">
        <v>0</v>
      </c>
      <c r="R1701" s="671"/>
      <c r="S1701" s="682">
        <v>0</v>
      </c>
      <c r="T1701" s="706"/>
      <c r="U1701" s="242">
        <v>0</v>
      </c>
    </row>
    <row r="1702" spans="1:21" ht="14.4" customHeight="1" x14ac:dyDescent="0.3">
      <c r="A1702" s="680">
        <v>10</v>
      </c>
      <c r="B1702" s="671" t="s">
        <v>551</v>
      </c>
      <c r="C1702" s="671">
        <v>89301705</v>
      </c>
      <c r="D1702" s="703" t="s">
        <v>4596</v>
      </c>
      <c r="E1702" s="704" t="s">
        <v>2551</v>
      </c>
      <c r="F1702" s="671" t="s">
        <v>2515</v>
      </c>
      <c r="G1702" s="671" t="s">
        <v>2865</v>
      </c>
      <c r="H1702" s="671" t="s">
        <v>550</v>
      </c>
      <c r="I1702" s="671" t="s">
        <v>4492</v>
      </c>
      <c r="J1702" s="671" t="s">
        <v>756</v>
      </c>
      <c r="K1702" s="671" t="s">
        <v>4493</v>
      </c>
      <c r="L1702" s="705">
        <v>0</v>
      </c>
      <c r="M1702" s="705">
        <v>0</v>
      </c>
      <c r="N1702" s="671">
        <v>1</v>
      </c>
      <c r="O1702" s="706">
        <v>0.5</v>
      </c>
      <c r="P1702" s="705"/>
      <c r="Q1702" s="682"/>
      <c r="R1702" s="671"/>
      <c r="S1702" s="682">
        <v>0</v>
      </c>
      <c r="T1702" s="706"/>
      <c r="U1702" s="242">
        <v>0</v>
      </c>
    </row>
    <row r="1703" spans="1:21" ht="14.4" customHeight="1" x14ac:dyDescent="0.3">
      <c r="A1703" s="680">
        <v>10</v>
      </c>
      <c r="B1703" s="671" t="s">
        <v>551</v>
      </c>
      <c r="C1703" s="671">
        <v>89301705</v>
      </c>
      <c r="D1703" s="703" t="s">
        <v>4596</v>
      </c>
      <c r="E1703" s="704" t="s">
        <v>2553</v>
      </c>
      <c r="F1703" s="671" t="s">
        <v>2515</v>
      </c>
      <c r="G1703" s="671" t="s">
        <v>3099</v>
      </c>
      <c r="H1703" s="671" t="s">
        <v>817</v>
      </c>
      <c r="I1703" s="671" t="s">
        <v>1145</v>
      </c>
      <c r="J1703" s="671" t="s">
        <v>1146</v>
      </c>
      <c r="K1703" s="671" t="s">
        <v>2448</v>
      </c>
      <c r="L1703" s="705">
        <v>94.8</v>
      </c>
      <c r="M1703" s="705">
        <v>94.8</v>
      </c>
      <c r="N1703" s="671">
        <v>1</v>
      </c>
      <c r="O1703" s="706">
        <v>0.5</v>
      </c>
      <c r="P1703" s="705"/>
      <c r="Q1703" s="682">
        <v>0</v>
      </c>
      <c r="R1703" s="671"/>
      <c r="S1703" s="682">
        <v>0</v>
      </c>
      <c r="T1703" s="706"/>
      <c r="U1703" s="242">
        <v>0</v>
      </c>
    </row>
    <row r="1704" spans="1:21" ht="14.4" customHeight="1" x14ac:dyDescent="0.3">
      <c r="A1704" s="680">
        <v>10</v>
      </c>
      <c r="B1704" s="671" t="s">
        <v>551</v>
      </c>
      <c r="C1704" s="671">
        <v>89301705</v>
      </c>
      <c r="D1704" s="703" t="s">
        <v>4596</v>
      </c>
      <c r="E1704" s="704" t="s">
        <v>2553</v>
      </c>
      <c r="F1704" s="671" t="s">
        <v>2515</v>
      </c>
      <c r="G1704" s="671" t="s">
        <v>3060</v>
      </c>
      <c r="H1704" s="671" t="s">
        <v>817</v>
      </c>
      <c r="I1704" s="671" t="s">
        <v>831</v>
      </c>
      <c r="J1704" s="671" t="s">
        <v>832</v>
      </c>
      <c r="K1704" s="671" t="s">
        <v>833</v>
      </c>
      <c r="L1704" s="705">
        <v>974.75</v>
      </c>
      <c r="M1704" s="705">
        <v>974.75</v>
      </c>
      <c r="N1704" s="671">
        <v>1</v>
      </c>
      <c r="O1704" s="706">
        <v>0.5</v>
      </c>
      <c r="P1704" s="705"/>
      <c r="Q1704" s="682">
        <v>0</v>
      </c>
      <c r="R1704" s="671"/>
      <c r="S1704" s="682">
        <v>0</v>
      </c>
      <c r="T1704" s="706"/>
      <c r="U1704" s="242">
        <v>0</v>
      </c>
    </row>
    <row r="1705" spans="1:21" ht="14.4" customHeight="1" x14ac:dyDescent="0.3">
      <c r="A1705" s="680">
        <v>10</v>
      </c>
      <c r="B1705" s="671" t="s">
        <v>551</v>
      </c>
      <c r="C1705" s="671">
        <v>89301705</v>
      </c>
      <c r="D1705" s="703" t="s">
        <v>4596</v>
      </c>
      <c r="E1705" s="704" t="s">
        <v>2556</v>
      </c>
      <c r="F1705" s="671" t="s">
        <v>2515</v>
      </c>
      <c r="G1705" s="671" t="s">
        <v>2855</v>
      </c>
      <c r="H1705" s="671" t="s">
        <v>817</v>
      </c>
      <c r="I1705" s="671" t="s">
        <v>1515</v>
      </c>
      <c r="J1705" s="671" t="s">
        <v>1516</v>
      </c>
      <c r="K1705" s="671" t="s">
        <v>2456</v>
      </c>
      <c r="L1705" s="705">
        <v>138.16</v>
      </c>
      <c r="M1705" s="705">
        <v>138.16</v>
      </c>
      <c r="N1705" s="671">
        <v>1</v>
      </c>
      <c r="O1705" s="706">
        <v>0.5</v>
      </c>
      <c r="P1705" s="705"/>
      <c r="Q1705" s="682">
        <v>0</v>
      </c>
      <c r="R1705" s="671"/>
      <c r="S1705" s="682">
        <v>0</v>
      </c>
      <c r="T1705" s="706"/>
      <c r="U1705" s="242">
        <v>0</v>
      </c>
    </row>
    <row r="1706" spans="1:21" ht="14.4" customHeight="1" x14ac:dyDescent="0.3">
      <c r="A1706" s="680">
        <v>10</v>
      </c>
      <c r="B1706" s="671" t="s">
        <v>551</v>
      </c>
      <c r="C1706" s="671">
        <v>89301705</v>
      </c>
      <c r="D1706" s="703" t="s">
        <v>4596</v>
      </c>
      <c r="E1706" s="704" t="s">
        <v>2556</v>
      </c>
      <c r="F1706" s="671" t="s">
        <v>2515</v>
      </c>
      <c r="G1706" s="671" t="s">
        <v>2650</v>
      </c>
      <c r="H1706" s="671" t="s">
        <v>550</v>
      </c>
      <c r="I1706" s="671" t="s">
        <v>4494</v>
      </c>
      <c r="J1706" s="671" t="s">
        <v>4495</v>
      </c>
      <c r="K1706" s="671" t="s">
        <v>4496</v>
      </c>
      <c r="L1706" s="705">
        <v>94.88</v>
      </c>
      <c r="M1706" s="705">
        <v>94.88</v>
      </c>
      <c r="N1706" s="671">
        <v>1</v>
      </c>
      <c r="O1706" s="706">
        <v>1</v>
      </c>
      <c r="P1706" s="705"/>
      <c r="Q1706" s="682">
        <v>0</v>
      </c>
      <c r="R1706" s="671"/>
      <c r="S1706" s="682">
        <v>0</v>
      </c>
      <c r="T1706" s="706"/>
      <c r="U1706" s="242">
        <v>0</v>
      </c>
    </row>
    <row r="1707" spans="1:21" ht="14.4" customHeight="1" x14ac:dyDescent="0.3">
      <c r="A1707" s="680">
        <v>10</v>
      </c>
      <c r="B1707" s="671" t="s">
        <v>551</v>
      </c>
      <c r="C1707" s="671">
        <v>89301705</v>
      </c>
      <c r="D1707" s="703" t="s">
        <v>4596</v>
      </c>
      <c r="E1707" s="704" t="s">
        <v>2556</v>
      </c>
      <c r="F1707" s="671" t="s">
        <v>2515</v>
      </c>
      <c r="G1707" s="671" t="s">
        <v>3087</v>
      </c>
      <c r="H1707" s="671" t="s">
        <v>550</v>
      </c>
      <c r="I1707" s="671" t="s">
        <v>4051</v>
      </c>
      <c r="J1707" s="671" t="s">
        <v>3950</v>
      </c>
      <c r="K1707" s="671" t="s">
        <v>4024</v>
      </c>
      <c r="L1707" s="705">
        <v>229.57</v>
      </c>
      <c r="M1707" s="705">
        <v>229.57</v>
      </c>
      <c r="N1707" s="671">
        <v>1</v>
      </c>
      <c r="O1707" s="706">
        <v>0.5</v>
      </c>
      <c r="P1707" s="705"/>
      <c r="Q1707" s="682">
        <v>0</v>
      </c>
      <c r="R1707" s="671"/>
      <c r="S1707" s="682">
        <v>0</v>
      </c>
      <c r="T1707" s="706"/>
      <c r="U1707" s="242">
        <v>0</v>
      </c>
    </row>
    <row r="1708" spans="1:21" ht="14.4" customHeight="1" x14ac:dyDescent="0.3">
      <c r="A1708" s="680">
        <v>10</v>
      </c>
      <c r="B1708" s="671" t="s">
        <v>551</v>
      </c>
      <c r="C1708" s="671">
        <v>89301705</v>
      </c>
      <c r="D1708" s="703" t="s">
        <v>4596</v>
      </c>
      <c r="E1708" s="704" t="s">
        <v>2556</v>
      </c>
      <c r="F1708" s="671" t="s">
        <v>2515</v>
      </c>
      <c r="G1708" s="671" t="s">
        <v>2749</v>
      </c>
      <c r="H1708" s="671" t="s">
        <v>550</v>
      </c>
      <c r="I1708" s="671" t="s">
        <v>1175</v>
      </c>
      <c r="J1708" s="671" t="s">
        <v>913</v>
      </c>
      <c r="K1708" s="671" t="s">
        <v>2751</v>
      </c>
      <c r="L1708" s="705">
        <v>23.46</v>
      </c>
      <c r="M1708" s="705">
        <v>23.46</v>
      </c>
      <c r="N1708" s="671">
        <v>1</v>
      </c>
      <c r="O1708" s="706">
        <v>1</v>
      </c>
      <c r="P1708" s="705"/>
      <c r="Q1708" s="682">
        <v>0</v>
      </c>
      <c r="R1708" s="671"/>
      <c r="S1708" s="682">
        <v>0</v>
      </c>
      <c r="T1708" s="706"/>
      <c r="U1708" s="242">
        <v>0</v>
      </c>
    </row>
    <row r="1709" spans="1:21" ht="14.4" customHeight="1" x14ac:dyDescent="0.3">
      <c r="A1709" s="680">
        <v>10</v>
      </c>
      <c r="B1709" s="671" t="s">
        <v>551</v>
      </c>
      <c r="C1709" s="671">
        <v>89301705</v>
      </c>
      <c r="D1709" s="703" t="s">
        <v>4596</v>
      </c>
      <c r="E1709" s="704" t="s">
        <v>2556</v>
      </c>
      <c r="F1709" s="671" t="s">
        <v>2515</v>
      </c>
      <c r="G1709" s="671" t="s">
        <v>2749</v>
      </c>
      <c r="H1709" s="671" t="s">
        <v>550</v>
      </c>
      <c r="I1709" s="671" t="s">
        <v>912</v>
      </c>
      <c r="J1709" s="671" t="s">
        <v>913</v>
      </c>
      <c r="K1709" s="671" t="s">
        <v>2991</v>
      </c>
      <c r="L1709" s="705">
        <v>13.38</v>
      </c>
      <c r="M1709" s="705">
        <v>13.38</v>
      </c>
      <c r="N1709" s="671">
        <v>1</v>
      </c>
      <c r="O1709" s="706">
        <v>1</v>
      </c>
      <c r="P1709" s="705"/>
      <c r="Q1709" s="682">
        <v>0</v>
      </c>
      <c r="R1709" s="671"/>
      <c r="S1709" s="682">
        <v>0</v>
      </c>
      <c r="T1709" s="706"/>
      <c r="U1709" s="242">
        <v>0</v>
      </c>
    </row>
    <row r="1710" spans="1:21" ht="14.4" customHeight="1" x14ac:dyDescent="0.3">
      <c r="A1710" s="680">
        <v>10</v>
      </c>
      <c r="B1710" s="671" t="s">
        <v>551</v>
      </c>
      <c r="C1710" s="671">
        <v>89301705</v>
      </c>
      <c r="D1710" s="703" t="s">
        <v>4596</v>
      </c>
      <c r="E1710" s="704" t="s">
        <v>2557</v>
      </c>
      <c r="F1710" s="671" t="s">
        <v>2515</v>
      </c>
      <c r="G1710" s="671" t="s">
        <v>3001</v>
      </c>
      <c r="H1710" s="671" t="s">
        <v>550</v>
      </c>
      <c r="I1710" s="671" t="s">
        <v>623</v>
      </c>
      <c r="J1710" s="671" t="s">
        <v>624</v>
      </c>
      <c r="K1710" s="671" t="s">
        <v>3002</v>
      </c>
      <c r="L1710" s="705">
        <v>0</v>
      </c>
      <c r="M1710" s="705">
        <v>0</v>
      </c>
      <c r="N1710" s="671">
        <v>1</v>
      </c>
      <c r="O1710" s="706">
        <v>0.5</v>
      </c>
      <c r="P1710" s="705"/>
      <c r="Q1710" s="682"/>
      <c r="R1710" s="671"/>
      <c r="S1710" s="682">
        <v>0</v>
      </c>
      <c r="T1710" s="706"/>
      <c r="U1710" s="242">
        <v>0</v>
      </c>
    </row>
    <row r="1711" spans="1:21" ht="14.4" customHeight="1" x14ac:dyDescent="0.3">
      <c r="A1711" s="680">
        <v>10</v>
      </c>
      <c r="B1711" s="671" t="s">
        <v>551</v>
      </c>
      <c r="C1711" s="671">
        <v>89301705</v>
      </c>
      <c r="D1711" s="703" t="s">
        <v>4596</v>
      </c>
      <c r="E1711" s="704" t="s">
        <v>2557</v>
      </c>
      <c r="F1711" s="671" t="s">
        <v>2515</v>
      </c>
      <c r="G1711" s="671" t="s">
        <v>3001</v>
      </c>
      <c r="H1711" s="671" t="s">
        <v>550</v>
      </c>
      <c r="I1711" s="671" t="s">
        <v>627</v>
      </c>
      <c r="J1711" s="671" t="s">
        <v>624</v>
      </c>
      <c r="K1711" s="671" t="s">
        <v>3486</v>
      </c>
      <c r="L1711" s="705">
        <v>0</v>
      </c>
      <c r="M1711" s="705">
        <v>0</v>
      </c>
      <c r="N1711" s="671">
        <v>1</v>
      </c>
      <c r="O1711" s="706">
        <v>0.5</v>
      </c>
      <c r="P1711" s="705"/>
      <c r="Q1711" s="682"/>
      <c r="R1711" s="671"/>
      <c r="S1711" s="682">
        <v>0</v>
      </c>
      <c r="T1711" s="706"/>
      <c r="U1711" s="242">
        <v>0</v>
      </c>
    </row>
    <row r="1712" spans="1:21" ht="14.4" customHeight="1" x14ac:dyDescent="0.3">
      <c r="A1712" s="680">
        <v>10</v>
      </c>
      <c r="B1712" s="671" t="s">
        <v>551</v>
      </c>
      <c r="C1712" s="671">
        <v>89301705</v>
      </c>
      <c r="D1712" s="703" t="s">
        <v>4596</v>
      </c>
      <c r="E1712" s="704" t="s">
        <v>2568</v>
      </c>
      <c r="F1712" s="671" t="s">
        <v>2515</v>
      </c>
      <c r="G1712" s="671" t="s">
        <v>2650</v>
      </c>
      <c r="H1712" s="671" t="s">
        <v>550</v>
      </c>
      <c r="I1712" s="671" t="s">
        <v>4497</v>
      </c>
      <c r="J1712" s="671" t="s">
        <v>4498</v>
      </c>
      <c r="K1712" s="671" t="s">
        <v>4499</v>
      </c>
      <c r="L1712" s="705">
        <v>79.069999999999993</v>
      </c>
      <c r="M1712" s="705">
        <v>79.069999999999993</v>
      </c>
      <c r="N1712" s="671">
        <v>1</v>
      </c>
      <c r="O1712" s="706">
        <v>1</v>
      </c>
      <c r="P1712" s="705"/>
      <c r="Q1712" s="682">
        <v>0</v>
      </c>
      <c r="R1712" s="671"/>
      <c r="S1712" s="682">
        <v>0</v>
      </c>
      <c r="T1712" s="706"/>
      <c r="U1712" s="242">
        <v>0</v>
      </c>
    </row>
    <row r="1713" spans="1:21" ht="14.4" customHeight="1" x14ac:dyDescent="0.3">
      <c r="A1713" s="680">
        <v>10</v>
      </c>
      <c r="B1713" s="671" t="s">
        <v>551</v>
      </c>
      <c r="C1713" s="671">
        <v>89301705</v>
      </c>
      <c r="D1713" s="703" t="s">
        <v>4596</v>
      </c>
      <c r="E1713" s="704" t="s">
        <v>2568</v>
      </c>
      <c r="F1713" s="671" t="s">
        <v>2515</v>
      </c>
      <c r="G1713" s="671" t="s">
        <v>3296</v>
      </c>
      <c r="H1713" s="671" t="s">
        <v>550</v>
      </c>
      <c r="I1713" s="671" t="s">
        <v>4220</v>
      </c>
      <c r="J1713" s="671" t="s">
        <v>4221</v>
      </c>
      <c r="K1713" s="671" t="s">
        <v>4222</v>
      </c>
      <c r="L1713" s="705">
        <v>72.7</v>
      </c>
      <c r="M1713" s="705">
        <v>145.4</v>
      </c>
      <c r="N1713" s="671">
        <v>2</v>
      </c>
      <c r="O1713" s="706">
        <v>1</v>
      </c>
      <c r="P1713" s="705"/>
      <c r="Q1713" s="682">
        <v>0</v>
      </c>
      <c r="R1713" s="671"/>
      <c r="S1713" s="682">
        <v>0</v>
      </c>
      <c r="T1713" s="706"/>
      <c r="U1713" s="242">
        <v>0</v>
      </c>
    </row>
    <row r="1714" spans="1:21" ht="14.4" customHeight="1" x14ac:dyDescent="0.3">
      <c r="A1714" s="680">
        <v>10</v>
      </c>
      <c r="B1714" s="671" t="s">
        <v>551</v>
      </c>
      <c r="C1714" s="671">
        <v>89301705</v>
      </c>
      <c r="D1714" s="703" t="s">
        <v>4596</v>
      </c>
      <c r="E1714" s="704" t="s">
        <v>2570</v>
      </c>
      <c r="F1714" s="671" t="s">
        <v>2515</v>
      </c>
      <c r="G1714" s="671" t="s">
        <v>3381</v>
      </c>
      <c r="H1714" s="671" t="s">
        <v>550</v>
      </c>
      <c r="I1714" s="671" t="s">
        <v>3382</v>
      </c>
      <c r="J1714" s="671" t="s">
        <v>3383</v>
      </c>
      <c r="K1714" s="671" t="s">
        <v>3113</v>
      </c>
      <c r="L1714" s="705">
        <v>61.85</v>
      </c>
      <c r="M1714" s="705">
        <v>61.85</v>
      </c>
      <c r="N1714" s="671">
        <v>1</v>
      </c>
      <c r="O1714" s="706">
        <v>1</v>
      </c>
      <c r="P1714" s="705"/>
      <c r="Q1714" s="682">
        <v>0</v>
      </c>
      <c r="R1714" s="671"/>
      <c r="S1714" s="682">
        <v>0</v>
      </c>
      <c r="T1714" s="706"/>
      <c r="U1714" s="242">
        <v>0</v>
      </c>
    </row>
    <row r="1715" spans="1:21" ht="14.4" customHeight="1" x14ac:dyDescent="0.3">
      <c r="A1715" s="680">
        <v>10</v>
      </c>
      <c r="B1715" s="671" t="s">
        <v>551</v>
      </c>
      <c r="C1715" s="671">
        <v>89301705</v>
      </c>
      <c r="D1715" s="703" t="s">
        <v>4596</v>
      </c>
      <c r="E1715" s="704" t="s">
        <v>2570</v>
      </c>
      <c r="F1715" s="671" t="s">
        <v>2515</v>
      </c>
      <c r="G1715" s="671" t="s">
        <v>2855</v>
      </c>
      <c r="H1715" s="671" t="s">
        <v>817</v>
      </c>
      <c r="I1715" s="671" t="s">
        <v>1515</v>
      </c>
      <c r="J1715" s="671" t="s">
        <v>1516</v>
      </c>
      <c r="K1715" s="671" t="s">
        <v>2456</v>
      </c>
      <c r="L1715" s="705">
        <v>138.16</v>
      </c>
      <c r="M1715" s="705">
        <v>276.32</v>
      </c>
      <c r="N1715" s="671">
        <v>2</v>
      </c>
      <c r="O1715" s="706">
        <v>1</v>
      </c>
      <c r="P1715" s="705"/>
      <c r="Q1715" s="682">
        <v>0</v>
      </c>
      <c r="R1715" s="671"/>
      <c r="S1715" s="682">
        <v>0</v>
      </c>
      <c r="T1715" s="706"/>
      <c r="U1715" s="242">
        <v>0</v>
      </c>
    </row>
    <row r="1716" spans="1:21" ht="14.4" customHeight="1" x14ac:dyDescent="0.3">
      <c r="A1716" s="680">
        <v>10</v>
      </c>
      <c r="B1716" s="671" t="s">
        <v>551</v>
      </c>
      <c r="C1716" s="671">
        <v>89301705</v>
      </c>
      <c r="D1716" s="703" t="s">
        <v>4596</v>
      </c>
      <c r="E1716" s="704" t="s">
        <v>2570</v>
      </c>
      <c r="F1716" s="671" t="s">
        <v>2515</v>
      </c>
      <c r="G1716" s="671" t="s">
        <v>4210</v>
      </c>
      <c r="H1716" s="671" t="s">
        <v>550</v>
      </c>
      <c r="I1716" s="671" t="s">
        <v>1706</v>
      </c>
      <c r="J1716" s="671" t="s">
        <v>1707</v>
      </c>
      <c r="K1716" s="671" t="s">
        <v>1708</v>
      </c>
      <c r="L1716" s="705">
        <v>400.21</v>
      </c>
      <c r="M1716" s="705">
        <v>400.21</v>
      </c>
      <c r="N1716" s="671">
        <v>1</v>
      </c>
      <c r="O1716" s="706">
        <v>1</v>
      </c>
      <c r="P1716" s="705"/>
      <c r="Q1716" s="682">
        <v>0</v>
      </c>
      <c r="R1716" s="671"/>
      <c r="S1716" s="682">
        <v>0</v>
      </c>
      <c r="T1716" s="706"/>
      <c r="U1716" s="242">
        <v>0</v>
      </c>
    </row>
    <row r="1717" spans="1:21" ht="14.4" customHeight="1" x14ac:dyDescent="0.3">
      <c r="A1717" s="680">
        <v>10</v>
      </c>
      <c r="B1717" s="671" t="s">
        <v>551</v>
      </c>
      <c r="C1717" s="671">
        <v>89301705</v>
      </c>
      <c r="D1717" s="703" t="s">
        <v>4596</v>
      </c>
      <c r="E1717" s="704" t="s">
        <v>2574</v>
      </c>
      <c r="F1717" s="671" t="s">
        <v>2515</v>
      </c>
      <c r="G1717" s="671" t="s">
        <v>2855</v>
      </c>
      <c r="H1717" s="671" t="s">
        <v>817</v>
      </c>
      <c r="I1717" s="671" t="s">
        <v>2918</v>
      </c>
      <c r="J1717" s="671" t="s">
        <v>939</v>
      </c>
      <c r="K1717" s="671" t="s">
        <v>1360</v>
      </c>
      <c r="L1717" s="705">
        <v>0</v>
      </c>
      <c r="M1717" s="705">
        <v>0</v>
      </c>
      <c r="N1717" s="671">
        <v>1</v>
      </c>
      <c r="O1717" s="706">
        <v>1</v>
      </c>
      <c r="P1717" s="705"/>
      <c r="Q1717" s="682"/>
      <c r="R1717" s="671"/>
      <c r="S1717" s="682">
        <v>0</v>
      </c>
      <c r="T1717" s="706"/>
      <c r="U1717" s="242">
        <v>0</v>
      </c>
    </row>
    <row r="1718" spans="1:21" ht="14.4" customHeight="1" x14ac:dyDescent="0.3">
      <c r="A1718" s="680">
        <v>10</v>
      </c>
      <c r="B1718" s="671" t="s">
        <v>551</v>
      </c>
      <c r="C1718" s="671">
        <v>89301705</v>
      </c>
      <c r="D1718" s="703" t="s">
        <v>4596</v>
      </c>
      <c r="E1718" s="704" t="s">
        <v>2574</v>
      </c>
      <c r="F1718" s="671" t="s">
        <v>2515</v>
      </c>
      <c r="G1718" s="671" t="s">
        <v>4500</v>
      </c>
      <c r="H1718" s="671" t="s">
        <v>550</v>
      </c>
      <c r="I1718" s="671" t="s">
        <v>4501</v>
      </c>
      <c r="J1718" s="671" t="s">
        <v>4502</v>
      </c>
      <c r="K1718" s="671" t="s">
        <v>4503</v>
      </c>
      <c r="L1718" s="705">
        <v>0</v>
      </c>
      <c r="M1718" s="705">
        <v>0</v>
      </c>
      <c r="N1718" s="671">
        <v>1</v>
      </c>
      <c r="O1718" s="706">
        <v>0.5</v>
      </c>
      <c r="P1718" s="705"/>
      <c r="Q1718" s="682"/>
      <c r="R1718" s="671"/>
      <c r="S1718" s="682">
        <v>0</v>
      </c>
      <c r="T1718" s="706"/>
      <c r="U1718" s="242">
        <v>0</v>
      </c>
    </row>
    <row r="1719" spans="1:21" ht="14.4" customHeight="1" x14ac:dyDescent="0.3">
      <c r="A1719" s="680">
        <v>10</v>
      </c>
      <c r="B1719" s="671" t="s">
        <v>551</v>
      </c>
      <c r="C1719" s="671">
        <v>89301705</v>
      </c>
      <c r="D1719" s="703" t="s">
        <v>4596</v>
      </c>
      <c r="E1719" s="704" t="s">
        <v>2574</v>
      </c>
      <c r="F1719" s="671" t="s">
        <v>2515</v>
      </c>
      <c r="G1719" s="671" t="s">
        <v>2947</v>
      </c>
      <c r="H1719" s="671" t="s">
        <v>817</v>
      </c>
      <c r="I1719" s="671" t="s">
        <v>2042</v>
      </c>
      <c r="J1719" s="671" t="s">
        <v>2459</v>
      </c>
      <c r="K1719" s="671" t="s">
        <v>2489</v>
      </c>
      <c r="L1719" s="705">
        <v>82.59</v>
      </c>
      <c r="M1719" s="705">
        <v>82.59</v>
      </c>
      <c r="N1719" s="671">
        <v>1</v>
      </c>
      <c r="O1719" s="706">
        <v>1</v>
      </c>
      <c r="P1719" s="705"/>
      <c r="Q1719" s="682">
        <v>0</v>
      </c>
      <c r="R1719" s="671"/>
      <c r="S1719" s="682">
        <v>0</v>
      </c>
      <c r="T1719" s="706"/>
      <c r="U1719" s="242">
        <v>0</v>
      </c>
    </row>
    <row r="1720" spans="1:21" ht="14.4" customHeight="1" x14ac:dyDescent="0.3">
      <c r="A1720" s="680">
        <v>10</v>
      </c>
      <c r="B1720" s="671" t="s">
        <v>551</v>
      </c>
      <c r="C1720" s="671">
        <v>89301705</v>
      </c>
      <c r="D1720" s="703" t="s">
        <v>4596</v>
      </c>
      <c r="E1720" s="704" t="s">
        <v>2574</v>
      </c>
      <c r="F1720" s="671" t="s">
        <v>2515</v>
      </c>
      <c r="G1720" s="671" t="s">
        <v>2683</v>
      </c>
      <c r="H1720" s="671" t="s">
        <v>817</v>
      </c>
      <c r="I1720" s="671" t="s">
        <v>2735</v>
      </c>
      <c r="J1720" s="671" t="s">
        <v>2736</v>
      </c>
      <c r="K1720" s="671" t="s">
        <v>2737</v>
      </c>
      <c r="L1720" s="705">
        <v>108.46</v>
      </c>
      <c r="M1720" s="705">
        <v>108.46</v>
      </c>
      <c r="N1720" s="671">
        <v>1</v>
      </c>
      <c r="O1720" s="706">
        <v>0.5</v>
      </c>
      <c r="P1720" s="705"/>
      <c r="Q1720" s="682">
        <v>0</v>
      </c>
      <c r="R1720" s="671"/>
      <c r="S1720" s="682">
        <v>0</v>
      </c>
      <c r="T1720" s="706"/>
      <c r="U1720" s="242">
        <v>0</v>
      </c>
    </row>
    <row r="1721" spans="1:21" ht="14.4" customHeight="1" x14ac:dyDescent="0.3">
      <c r="A1721" s="680">
        <v>10</v>
      </c>
      <c r="B1721" s="671" t="s">
        <v>551</v>
      </c>
      <c r="C1721" s="671">
        <v>89301705</v>
      </c>
      <c r="D1721" s="703" t="s">
        <v>4596</v>
      </c>
      <c r="E1721" s="704" t="s">
        <v>2574</v>
      </c>
      <c r="F1721" s="671" t="s">
        <v>2515</v>
      </c>
      <c r="G1721" s="671" t="s">
        <v>2874</v>
      </c>
      <c r="H1721" s="671" t="s">
        <v>550</v>
      </c>
      <c r="I1721" s="671" t="s">
        <v>1732</v>
      </c>
      <c r="J1721" s="671" t="s">
        <v>2875</v>
      </c>
      <c r="K1721" s="671" t="s">
        <v>2876</v>
      </c>
      <c r="L1721" s="705">
        <v>0</v>
      </c>
      <c r="M1721" s="705">
        <v>0</v>
      </c>
      <c r="N1721" s="671">
        <v>1</v>
      </c>
      <c r="O1721" s="706">
        <v>1</v>
      </c>
      <c r="P1721" s="705"/>
      <c r="Q1721" s="682"/>
      <c r="R1721" s="671"/>
      <c r="S1721" s="682">
        <v>0</v>
      </c>
      <c r="T1721" s="706"/>
      <c r="U1721" s="242">
        <v>0</v>
      </c>
    </row>
    <row r="1722" spans="1:21" ht="14.4" customHeight="1" x14ac:dyDescent="0.3">
      <c r="A1722" s="680">
        <v>10</v>
      </c>
      <c r="B1722" s="671" t="s">
        <v>551</v>
      </c>
      <c r="C1722" s="671">
        <v>89301705</v>
      </c>
      <c r="D1722" s="703" t="s">
        <v>4596</v>
      </c>
      <c r="E1722" s="704" t="s">
        <v>2575</v>
      </c>
      <c r="F1722" s="671" t="s">
        <v>2515</v>
      </c>
      <c r="G1722" s="671" t="s">
        <v>3381</v>
      </c>
      <c r="H1722" s="671" t="s">
        <v>550</v>
      </c>
      <c r="I1722" s="671" t="s">
        <v>3382</v>
      </c>
      <c r="J1722" s="671" t="s">
        <v>3383</v>
      </c>
      <c r="K1722" s="671" t="s">
        <v>3113</v>
      </c>
      <c r="L1722" s="705">
        <v>61.85</v>
      </c>
      <c r="M1722" s="705">
        <v>61.85</v>
      </c>
      <c r="N1722" s="671">
        <v>1</v>
      </c>
      <c r="O1722" s="706">
        <v>1</v>
      </c>
      <c r="P1722" s="705"/>
      <c r="Q1722" s="682">
        <v>0</v>
      </c>
      <c r="R1722" s="671"/>
      <c r="S1722" s="682">
        <v>0</v>
      </c>
      <c r="T1722" s="706"/>
      <c r="U1722" s="242">
        <v>0</v>
      </c>
    </row>
    <row r="1723" spans="1:21" ht="14.4" customHeight="1" x14ac:dyDescent="0.3">
      <c r="A1723" s="680">
        <v>10</v>
      </c>
      <c r="B1723" s="671" t="s">
        <v>551</v>
      </c>
      <c r="C1723" s="671">
        <v>89301705</v>
      </c>
      <c r="D1723" s="703" t="s">
        <v>4596</v>
      </c>
      <c r="E1723" s="704" t="s">
        <v>2575</v>
      </c>
      <c r="F1723" s="671" t="s">
        <v>2515</v>
      </c>
      <c r="G1723" s="671" t="s">
        <v>2827</v>
      </c>
      <c r="H1723" s="671" t="s">
        <v>817</v>
      </c>
      <c r="I1723" s="671" t="s">
        <v>2828</v>
      </c>
      <c r="J1723" s="671" t="s">
        <v>828</v>
      </c>
      <c r="K1723" s="671" t="s">
        <v>2829</v>
      </c>
      <c r="L1723" s="705">
        <v>0</v>
      </c>
      <c r="M1723" s="705">
        <v>0</v>
      </c>
      <c r="N1723" s="671">
        <v>1</v>
      </c>
      <c r="O1723" s="706">
        <v>0.5</v>
      </c>
      <c r="P1723" s="705"/>
      <c r="Q1723" s="682"/>
      <c r="R1723" s="671"/>
      <c r="S1723" s="682">
        <v>0</v>
      </c>
      <c r="T1723" s="706"/>
      <c r="U1723" s="242">
        <v>0</v>
      </c>
    </row>
    <row r="1724" spans="1:21" ht="14.4" customHeight="1" x14ac:dyDescent="0.3">
      <c r="A1724" s="680">
        <v>10</v>
      </c>
      <c r="B1724" s="671" t="s">
        <v>551</v>
      </c>
      <c r="C1724" s="671">
        <v>89301705</v>
      </c>
      <c r="D1724" s="703" t="s">
        <v>4596</v>
      </c>
      <c r="E1724" s="704" t="s">
        <v>2575</v>
      </c>
      <c r="F1724" s="671" t="s">
        <v>2515</v>
      </c>
      <c r="G1724" s="671" t="s">
        <v>3620</v>
      </c>
      <c r="H1724" s="671" t="s">
        <v>550</v>
      </c>
      <c r="I1724" s="671" t="s">
        <v>3621</v>
      </c>
      <c r="J1724" s="671" t="s">
        <v>3622</v>
      </c>
      <c r="K1724" s="671" t="s">
        <v>1708</v>
      </c>
      <c r="L1724" s="705">
        <v>0</v>
      </c>
      <c r="M1724" s="705">
        <v>0</v>
      </c>
      <c r="N1724" s="671">
        <v>2</v>
      </c>
      <c r="O1724" s="706">
        <v>1</v>
      </c>
      <c r="P1724" s="705"/>
      <c r="Q1724" s="682"/>
      <c r="R1724" s="671"/>
      <c r="S1724" s="682">
        <v>0</v>
      </c>
      <c r="T1724" s="706"/>
      <c r="U1724" s="242">
        <v>0</v>
      </c>
    </row>
    <row r="1725" spans="1:21" ht="14.4" customHeight="1" x14ac:dyDescent="0.3">
      <c r="A1725" s="680">
        <v>10</v>
      </c>
      <c r="B1725" s="671" t="s">
        <v>551</v>
      </c>
      <c r="C1725" s="671">
        <v>89301705</v>
      </c>
      <c r="D1725" s="703" t="s">
        <v>4596</v>
      </c>
      <c r="E1725" s="704" t="s">
        <v>2575</v>
      </c>
      <c r="F1725" s="671" t="s">
        <v>2515</v>
      </c>
      <c r="G1725" s="671" t="s">
        <v>2930</v>
      </c>
      <c r="H1725" s="671" t="s">
        <v>550</v>
      </c>
      <c r="I1725" s="671" t="s">
        <v>1359</v>
      </c>
      <c r="J1725" s="671" t="s">
        <v>1264</v>
      </c>
      <c r="K1725" s="671" t="s">
        <v>2931</v>
      </c>
      <c r="L1725" s="705">
        <v>75.19</v>
      </c>
      <c r="M1725" s="705">
        <v>75.19</v>
      </c>
      <c r="N1725" s="671">
        <v>1</v>
      </c>
      <c r="O1725" s="706">
        <v>1</v>
      </c>
      <c r="P1725" s="705"/>
      <c r="Q1725" s="682">
        <v>0</v>
      </c>
      <c r="R1725" s="671"/>
      <c r="S1725" s="682">
        <v>0</v>
      </c>
      <c r="T1725" s="706"/>
      <c r="U1725" s="242">
        <v>0</v>
      </c>
    </row>
    <row r="1726" spans="1:21" ht="14.4" customHeight="1" x14ac:dyDescent="0.3">
      <c r="A1726" s="680">
        <v>10</v>
      </c>
      <c r="B1726" s="671" t="s">
        <v>551</v>
      </c>
      <c r="C1726" s="671">
        <v>89301705</v>
      </c>
      <c r="D1726" s="703" t="s">
        <v>4596</v>
      </c>
      <c r="E1726" s="704" t="s">
        <v>2575</v>
      </c>
      <c r="F1726" s="671" t="s">
        <v>2515</v>
      </c>
      <c r="G1726" s="671" t="s">
        <v>3099</v>
      </c>
      <c r="H1726" s="671" t="s">
        <v>817</v>
      </c>
      <c r="I1726" s="671" t="s">
        <v>1145</v>
      </c>
      <c r="J1726" s="671" t="s">
        <v>1146</v>
      </c>
      <c r="K1726" s="671" t="s">
        <v>2448</v>
      </c>
      <c r="L1726" s="705">
        <v>94.8</v>
      </c>
      <c r="M1726" s="705">
        <v>94.8</v>
      </c>
      <c r="N1726" s="671">
        <v>1</v>
      </c>
      <c r="O1726" s="706">
        <v>0.5</v>
      </c>
      <c r="P1726" s="705"/>
      <c r="Q1726" s="682">
        <v>0</v>
      </c>
      <c r="R1726" s="671"/>
      <c r="S1726" s="682">
        <v>0</v>
      </c>
      <c r="T1726" s="706"/>
      <c r="U1726" s="242">
        <v>0</v>
      </c>
    </row>
    <row r="1727" spans="1:21" ht="14.4" customHeight="1" x14ac:dyDescent="0.3">
      <c r="A1727" s="680">
        <v>10</v>
      </c>
      <c r="B1727" s="671" t="s">
        <v>551</v>
      </c>
      <c r="C1727" s="671">
        <v>89301705</v>
      </c>
      <c r="D1727" s="703" t="s">
        <v>4596</v>
      </c>
      <c r="E1727" s="704" t="s">
        <v>2575</v>
      </c>
      <c r="F1727" s="671" t="s">
        <v>2515</v>
      </c>
      <c r="G1727" s="671" t="s">
        <v>2749</v>
      </c>
      <c r="H1727" s="671" t="s">
        <v>550</v>
      </c>
      <c r="I1727" s="671" t="s">
        <v>912</v>
      </c>
      <c r="J1727" s="671" t="s">
        <v>913</v>
      </c>
      <c r="K1727" s="671" t="s">
        <v>2991</v>
      </c>
      <c r="L1727" s="705">
        <v>13.38</v>
      </c>
      <c r="M1727" s="705">
        <v>13.38</v>
      </c>
      <c r="N1727" s="671">
        <v>1</v>
      </c>
      <c r="O1727" s="706">
        <v>1</v>
      </c>
      <c r="P1727" s="705">
        <v>13.38</v>
      </c>
      <c r="Q1727" s="682">
        <v>1</v>
      </c>
      <c r="R1727" s="671">
        <v>1</v>
      </c>
      <c r="S1727" s="682">
        <v>1</v>
      </c>
      <c r="T1727" s="706">
        <v>1</v>
      </c>
      <c r="U1727" s="242">
        <v>1</v>
      </c>
    </row>
    <row r="1728" spans="1:21" ht="14.4" customHeight="1" x14ac:dyDescent="0.3">
      <c r="A1728" s="680">
        <v>10</v>
      </c>
      <c r="B1728" s="671" t="s">
        <v>551</v>
      </c>
      <c r="C1728" s="671">
        <v>89301705</v>
      </c>
      <c r="D1728" s="703" t="s">
        <v>4596</v>
      </c>
      <c r="E1728" s="704" t="s">
        <v>2576</v>
      </c>
      <c r="F1728" s="671" t="s">
        <v>2515</v>
      </c>
      <c r="G1728" s="671" t="s">
        <v>2827</v>
      </c>
      <c r="H1728" s="671" t="s">
        <v>817</v>
      </c>
      <c r="I1728" s="671" t="s">
        <v>827</v>
      </c>
      <c r="J1728" s="671" t="s">
        <v>828</v>
      </c>
      <c r="K1728" s="671" t="s">
        <v>2434</v>
      </c>
      <c r="L1728" s="705">
        <v>0</v>
      </c>
      <c r="M1728" s="705">
        <v>0</v>
      </c>
      <c r="N1728" s="671">
        <v>1</v>
      </c>
      <c r="O1728" s="706">
        <v>0.5</v>
      </c>
      <c r="P1728" s="705"/>
      <c r="Q1728" s="682"/>
      <c r="R1728" s="671"/>
      <c r="S1728" s="682">
        <v>0</v>
      </c>
      <c r="T1728" s="706"/>
      <c r="U1728" s="242">
        <v>0</v>
      </c>
    </row>
    <row r="1729" spans="1:21" ht="14.4" customHeight="1" x14ac:dyDescent="0.3">
      <c r="A1729" s="680">
        <v>10</v>
      </c>
      <c r="B1729" s="671" t="s">
        <v>551</v>
      </c>
      <c r="C1729" s="671">
        <v>89301705</v>
      </c>
      <c r="D1729" s="703" t="s">
        <v>4596</v>
      </c>
      <c r="E1729" s="704" t="s">
        <v>2576</v>
      </c>
      <c r="F1729" s="671" t="s">
        <v>2515</v>
      </c>
      <c r="G1729" s="671" t="s">
        <v>3082</v>
      </c>
      <c r="H1729" s="671" t="s">
        <v>550</v>
      </c>
      <c r="I1729" s="671" t="s">
        <v>751</v>
      </c>
      <c r="J1729" s="671" t="s">
        <v>752</v>
      </c>
      <c r="K1729" s="671" t="s">
        <v>753</v>
      </c>
      <c r="L1729" s="705">
        <v>0</v>
      </c>
      <c r="M1729" s="705">
        <v>0</v>
      </c>
      <c r="N1729" s="671">
        <v>2</v>
      </c>
      <c r="O1729" s="706">
        <v>1</v>
      </c>
      <c r="P1729" s="705"/>
      <c r="Q1729" s="682"/>
      <c r="R1729" s="671"/>
      <c r="S1729" s="682">
        <v>0</v>
      </c>
      <c r="T1729" s="706"/>
      <c r="U1729" s="242">
        <v>0</v>
      </c>
    </row>
    <row r="1730" spans="1:21" ht="14.4" customHeight="1" x14ac:dyDescent="0.3">
      <c r="A1730" s="680">
        <v>10</v>
      </c>
      <c r="B1730" s="671" t="s">
        <v>551</v>
      </c>
      <c r="C1730" s="671">
        <v>89301705</v>
      </c>
      <c r="D1730" s="703" t="s">
        <v>4596</v>
      </c>
      <c r="E1730" s="704" t="s">
        <v>2576</v>
      </c>
      <c r="F1730" s="671" t="s">
        <v>2515</v>
      </c>
      <c r="G1730" s="671" t="s">
        <v>2944</v>
      </c>
      <c r="H1730" s="671" t="s">
        <v>550</v>
      </c>
      <c r="I1730" s="671" t="s">
        <v>726</v>
      </c>
      <c r="J1730" s="671" t="s">
        <v>727</v>
      </c>
      <c r="K1730" s="671" t="s">
        <v>2443</v>
      </c>
      <c r="L1730" s="705">
        <v>23.72</v>
      </c>
      <c r="M1730" s="705">
        <v>23.72</v>
      </c>
      <c r="N1730" s="671">
        <v>1</v>
      </c>
      <c r="O1730" s="706">
        <v>0.5</v>
      </c>
      <c r="P1730" s="705"/>
      <c r="Q1730" s="682">
        <v>0</v>
      </c>
      <c r="R1730" s="671"/>
      <c r="S1730" s="682">
        <v>0</v>
      </c>
      <c r="T1730" s="706"/>
      <c r="U1730" s="242">
        <v>0</v>
      </c>
    </row>
    <row r="1731" spans="1:21" ht="14.4" customHeight="1" x14ac:dyDescent="0.3">
      <c r="A1731" s="680">
        <v>10</v>
      </c>
      <c r="B1731" s="671" t="s">
        <v>551</v>
      </c>
      <c r="C1731" s="671">
        <v>89301705</v>
      </c>
      <c r="D1731" s="703" t="s">
        <v>4596</v>
      </c>
      <c r="E1731" s="704" t="s">
        <v>2576</v>
      </c>
      <c r="F1731" s="671" t="s">
        <v>2515</v>
      </c>
      <c r="G1731" s="671" t="s">
        <v>2643</v>
      </c>
      <c r="H1731" s="671" t="s">
        <v>550</v>
      </c>
      <c r="I1731" s="671" t="s">
        <v>900</v>
      </c>
      <c r="J1731" s="671" t="s">
        <v>2644</v>
      </c>
      <c r="K1731" s="671" t="s">
        <v>2645</v>
      </c>
      <c r="L1731" s="705">
        <v>41.07</v>
      </c>
      <c r="M1731" s="705">
        <v>41.07</v>
      </c>
      <c r="N1731" s="671">
        <v>1</v>
      </c>
      <c r="O1731" s="706">
        <v>1</v>
      </c>
      <c r="P1731" s="705"/>
      <c r="Q1731" s="682">
        <v>0</v>
      </c>
      <c r="R1731" s="671"/>
      <c r="S1731" s="682">
        <v>0</v>
      </c>
      <c r="T1731" s="706"/>
      <c r="U1731" s="242">
        <v>0</v>
      </c>
    </row>
    <row r="1732" spans="1:21" ht="14.4" customHeight="1" x14ac:dyDescent="0.3">
      <c r="A1732" s="680">
        <v>10</v>
      </c>
      <c r="B1732" s="671" t="s">
        <v>551</v>
      </c>
      <c r="C1732" s="671">
        <v>89301705</v>
      </c>
      <c r="D1732" s="703" t="s">
        <v>4596</v>
      </c>
      <c r="E1732" s="704" t="s">
        <v>2576</v>
      </c>
      <c r="F1732" s="671" t="s">
        <v>2515</v>
      </c>
      <c r="G1732" s="671" t="s">
        <v>3121</v>
      </c>
      <c r="H1732" s="671" t="s">
        <v>550</v>
      </c>
      <c r="I1732" s="671" t="s">
        <v>671</v>
      </c>
      <c r="J1732" s="671" t="s">
        <v>672</v>
      </c>
      <c r="K1732" s="671" t="s">
        <v>3122</v>
      </c>
      <c r="L1732" s="705">
        <v>0</v>
      </c>
      <c r="M1732" s="705">
        <v>0</v>
      </c>
      <c r="N1732" s="671">
        <v>2</v>
      </c>
      <c r="O1732" s="706">
        <v>1</v>
      </c>
      <c r="P1732" s="705"/>
      <c r="Q1732" s="682"/>
      <c r="R1732" s="671"/>
      <c r="S1732" s="682">
        <v>0</v>
      </c>
      <c r="T1732" s="706"/>
      <c r="U1732" s="242">
        <v>0</v>
      </c>
    </row>
    <row r="1733" spans="1:21" ht="14.4" customHeight="1" x14ac:dyDescent="0.3">
      <c r="A1733" s="680">
        <v>10</v>
      </c>
      <c r="B1733" s="671" t="s">
        <v>551</v>
      </c>
      <c r="C1733" s="671">
        <v>89301705</v>
      </c>
      <c r="D1733" s="703" t="s">
        <v>4596</v>
      </c>
      <c r="E1733" s="704" t="s">
        <v>2576</v>
      </c>
      <c r="F1733" s="671" t="s">
        <v>2515</v>
      </c>
      <c r="G1733" s="671" t="s">
        <v>2947</v>
      </c>
      <c r="H1733" s="671" t="s">
        <v>817</v>
      </c>
      <c r="I1733" s="671" t="s">
        <v>1562</v>
      </c>
      <c r="J1733" s="671" t="s">
        <v>1563</v>
      </c>
      <c r="K1733" s="671" t="s">
        <v>2475</v>
      </c>
      <c r="L1733" s="705">
        <v>116.8</v>
      </c>
      <c r="M1733" s="705">
        <v>116.8</v>
      </c>
      <c r="N1733" s="671">
        <v>1</v>
      </c>
      <c r="O1733" s="706">
        <v>1</v>
      </c>
      <c r="P1733" s="705"/>
      <c r="Q1733" s="682">
        <v>0</v>
      </c>
      <c r="R1733" s="671"/>
      <c r="S1733" s="682">
        <v>0</v>
      </c>
      <c r="T1733" s="706"/>
      <c r="U1733" s="242">
        <v>0</v>
      </c>
    </row>
    <row r="1734" spans="1:21" ht="14.4" customHeight="1" x14ac:dyDescent="0.3">
      <c r="A1734" s="680">
        <v>10</v>
      </c>
      <c r="B1734" s="671" t="s">
        <v>551</v>
      </c>
      <c r="C1734" s="671">
        <v>89301705</v>
      </c>
      <c r="D1734" s="703" t="s">
        <v>4596</v>
      </c>
      <c r="E1734" s="704" t="s">
        <v>2577</v>
      </c>
      <c r="F1734" s="671" t="s">
        <v>2515</v>
      </c>
      <c r="G1734" s="671" t="s">
        <v>3381</v>
      </c>
      <c r="H1734" s="671" t="s">
        <v>550</v>
      </c>
      <c r="I1734" s="671" t="s">
        <v>3382</v>
      </c>
      <c r="J1734" s="671" t="s">
        <v>3383</v>
      </c>
      <c r="K1734" s="671" t="s">
        <v>3113</v>
      </c>
      <c r="L1734" s="705">
        <v>61.85</v>
      </c>
      <c r="M1734" s="705">
        <v>61.85</v>
      </c>
      <c r="N1734" s="671">
        <v>1</v>
      </c>
      <c r="O1734" s="706">
        <v>1</v>
      </c>
      <c r="P1734" s="705"/>
      <c r="Q1734" s="682">
        <v>0</v>
      </c>
      <c r="R1734" s="671"/>
      <c r="S1734" s="682">
        <v>0</v>
      </c>
      <c r="T1734" s="706"/>
      <c r="U1734" s="242">
        <v>0</v>
      </c>
    </row>
    <row r="1735" spans="1:21" ht="14.4" customHeight="1" x14ac:dyDescent="0.3">
      <c r="A1735" s="680">
        <v>10</v>
      </c>
      <c r="B1735" s="671" t="s">
        <v>551</v>
      </c>
      <c r="C1735" s="671">
        <v>89301705</v>
      </c>
      <c r="D1735" s="703" t="s">
        <v>4596</v>
      </c>
      <c r="E1735" s="704" t="s">
        <v>2577</v>
      </c>
      <c r="F1735" s="671" t="s">
        <v>2515</v>
      </c>
      <c r="G1735" s="671" t="s">
        <v>2827</v>
      </c>
      <c r="H1735" s="671" t="s">
        <v>817</v>
      </c>
      <c r="I1735" s="671" t="s">
        <v>2828</v>
      </c>
      <c r="J1735" s="671" t="s">
        <v>828</v>
      </c>
      <c r="K1735" s="671" t="s">
        <v>2829</v>
      </c>
      <c r="L1735" s="705">
        <v>0</v>
      </c>
      <c r="M1735" s="705">
        <v>0</v>
      </c>
      <c r="N1735" s="671">
        <v>1</v>
      </c>
      <c r="O1735" s="706">
        <v>0.5</v>
      </c>
      <c r="P1735" s="705"/>
      <c r="Q1735" s="682"/>
      <c r="R1735" s="671"/>
      <c r="S1735" s="682">
        <v>0</v>
      </c>
      <c r="T1735" s="706"/>
      <c r="U1735" s="242">
        <v>0</v>
      </c>
    </row>
    <row r="1736" spans="1:21" ht="14.4" customHeight="1" x14ac:dyDescent="0.3">
      <c r="A1736" s="680">
        <v>10</v>
      </c>
      <c r="B1736" s="671" t="s">
        <v>551</v>
      </c>
      <c r="C1736" s="671">
        <v>89301705</v>
      </c>
      <c r="D1736" s="703" t="s">
        <v>4596</v>
      </c>
      <c r="E1736" s="704" t="s">
        <v>2577</v>
      </c>
      <c r="F1736" s="671" t="s">
        <v>2515</v>
      </c>
      <c r="G1736" s="671" t="s">
        <v>3082</v>
      </c>
      <c r="H1736" s="671" t="s">
        <v>550</v>
      </c>
      <c r="I1736" s="671" t="s">
        <v>751</v>
      </c>
      <c r="J1736" s="671" t="s">
        <v>752</v>
      </c>
      <c r="K1736" s="671" t="s">
        <v>753</v>
      </c>
      <c r="L1736" s="705">
        <v>0</v>
      </c>
      <c r="M1736" s="705">
        <v>0</v>
      </c>
      <c r="N1736" s="671">
        <v>1</v>
      </c>
      <c r="O1736" s="706">
        <v>0.5</v>
      </c>
      <c r="P1736" s="705"/>
      <c r="Q1736" s="682"/>
      <c r="R1736" s="671"/>
      <c r="S1736" s="682">
        <v>0</v>
      </c>
      <c r="T1736" s="706"/>
      <c r="U1736" s="242">
        <v>0</v>
      </c>
    </row>
    <row r="1737" spans="1:21" ht="14.4" customHeight="1" x14ac:dyDescent="0.3">
      <c r="A1737" s="680">
        <v>10</v>
      </c>
      <c r="B1737" s="671" t="s">
        <v>551</v>
      </c>
      <c r="C1737" s="671">
        <v>89301705</v>
      </c>
      <c r="D1737" s="703" t="s">
        <v>4596</v>
      </c>
      <c r="E1737" s="704" t="s">
        <v>2577</v>
      </c>
      <c r="F1737" s="671" t="s">
        <v>2515</v>
      </c>
      <c r="G1737" s="671" t="s">
        <v>2947</v>
      </c>
      <c r="H1737" s="671" t="s">
        <v>817</v>
      </c>
      <c r="I1737" s="671" t="s">
        <v>3037</v>
      </c>
      <c r="J1737" s="671" t="s">
        <v>2460</v>
      </c>
      <c r="K1737" s="671" t="s">
        <v>3038</v>
      </c>
      <c r="L1737" s="705">
        <v>87.6</v>
      </c>
      <c r="M1737" s="705">
        <v>175.2</v>
      </c>
      <c r="N1737" s="671">
        <v>2</v>
      </c>
      <c r="O1737" s="706">
        <v>0.5</v>
      </c>
      <c r="P1737" s="705"/>
      <c r="Q1737" s="682">
        <v>0</v>
      </c>
      <c r="R1737" s="671"/>
      <c r="S1737" s="682">
        <v>0</v>
      </c>
      <c r="T1737" s="706"/>
      <c r="U1737" s="242">
        <v>0</v>
      </c>
    </row>
    <row r="1738" spans="1:21" ht="14.4" customHeight="1" x14ac:dyDescent="0.3">
      <c r="A1738" s="680">
        <v>10</v>
      </c>
      <c r="B1738" s="671" t="s">
        <v>551</v>
      </c>
      <c r="C1738" s="671">
        <v>89301705</v>
      </c>
      <c r="D1738" s="703" t="s">
        <v>4596</v>
      </c>
      <c r="E1738" s="704" t="s">
        <v>2577</v>
      </c>
      <c r="F1738" s="671" t="s">
        <v>2515</v>
      </c>
      <c r="G1738" s="671" t="s">
        <v>3420</v>
      </c>
      <c r="H1738" s="671" t="s">
        <v>550</v>
      </c>
      <c r="I1738" s="671" t="s">
        <v>3421</v>
      </c>
      <c r="J1738" s="671" t="s">
        <v>3422</v>
      </c>
      <c r="K1738" s="671" t="s">
        <v>3423</v>
      </c>
      <c r="L1738" s="705">
        <v>95.08</v>
      </c>
      <c r="M1738" s="705">
        <v>95.08</v>
      </c>
      <c r="N1738" s="671">
        <v>1</v>
      </c>
      <c r="O1738" s="706">
        <v>1</v>
      </c>
      <c r="P1738" s="705"/>
      <c r="Q1738" s="682">
        <v>0</v>
      </c>
      <c r="R1738" s="671"/>
      <c r="S1738" s="682">
        <v>0</v>
      </c>
      <c r="T1738" s="706"/>
      <c r="U1738" s="242">
        <v>0</v>
      </c>
    </row>
    <row r="1739" spans="1:21" ht="14.4" customHeight="1" x14ac:dyDescent="0.3">
      <c r="A1739" s="680">
        <v>10</v>
      </c>
      <c r="B1739" s="671" t="s">
        <v>551</v>
      </c>
      <c r="C1739" s="671">
        <v>89301705</v>
      </c>
      <c r="D1739" s="703" t="s">
        <v>4596</v>
      </c>
      <c r="E1739" s="704" t="s">
        <v>2577</v>
      </c>
      <c r="F1739" s="671" t="s">
        <v>2515</v>
      </c>
      <c r="G1739" s="671" t="s">
        <v>2865</v>
      </c>
      <c r="H1739" s="671" t="s">
        <v>550</v>
      </c>
      <c r="I1739" s="671" t="s">
        <v>4492</v>
      </c>
      <c r="J1739" s="671" t="s">
        <v>756</v>
      </c>
      <c r="K1739" s="671" t="s">
        <v>4493</v>
      </c>
      <c r="L1739" s="705">
        <v>0</v>
      </c>
      <c r="M1739" s="705">
        <v>0</v>
      </c>
      <c r="N1739" s="671">
        <v>1</v>
      </c>
      <c r="O1739" s="706">
        <v>0.5</v>
      </c>
      <c r="P1739" s="705"/>
      <c r="Q1739" s="682"/>
      <c r="R1739" s="671"/>
      <c r="S1739" s="682">
        <v>0</v>
      </c>
      <c r="T1739" s="706"/>
      <c r="U1739" s="242">
        <v>0</v>
      </c>
    </row>
    <row r="1740" spans="1:21" ht="14.4" customHeight="1" x14ac:dyDescent="0.3">
      <c r="A1740" s="680">
        <v>10</v>
      </c>
      <c r="B1740" s="671" t="s">
        <v>551</v>
      </c>
      <c r="C1740" s="671">
        <v>89301705</v>
      </c>
      <c r="D1740" s="703" t="s">
        <v>4596</v>
      </c>
      <c r="E1740" s="704" t="s">
        <v>2579</v>
      </c>
      <c r="F1740" s="671" t="s">
        <v>2515</v>
      </c>
      <c r="G1740" s="671" t="s">
        <v>2827</v>
      </c>
      <c r="H1740" s="671" t="s">
        <v>817</v>
      </c>
      <c r="I1740" s="671" t="s">
        <v>2828</v>
      </c>
      <c r="J1740" s="671" t="s">
        <v>828</v>
      </c>
      <c r="K1740" s="671" t="s">
        <v>2829</v>
      </c>
      <c r="L1740" s="705">
        <v>0</v>
      </c>
      <c r="M1740" s="705">
        <v>0</v>
      </c>
      <c r="N1740" s="671">
        <v>1</v>
      </c>
      <c r="O1740" s="706">
        <v>1</v>
      </c>
      <c r="P1740" s="705"/>
      <c r="Q1740" s="682"/>
      <c r="R1740" s="671"/>
      <c r="S1740" s="682">
        <v>0</v>
      </c>
      <c r="T1740" s="706"/>
      <c r="U1740" s="242">
        <v>0</v>
      </c>
    </row>
    <row r="1741" spans="1:21" ht="14.4" customHeight="1" x14ac:dyDescent="0.3">
      <c r="A1741" s="680">
        <v>10</v>
      </c>
      <c r="B1741" s="671" t="s">
        <v>551</v>
      </c>
      <c r="C1741" s="671">
        <v>89301705</v>
      </c>
      <c r="D1741" s="703" t="s">
        <v>4596</v>
      </c>
      <c r="E1741" s="704" t="s">
        <v>2589</v>
      </c>
      <c r="F1741" s="671" t="s">
        <v>2515</v>
      </c>
      <c r="G1741" s="671" t="s">
        <v>2660</v>
      </c>
      <c r="H1741" s="671" t="s">
        <v>550</v>
      </c>
      <c r="I1741" s="671" t="s">
        <v>878</v>
      </c>
      <c r="J1741" s="671" t="s">
        <v>879</v>
      </c>
      <c r="K1741" s="671" t="s">
        <v>2661</v>
      </c>
      <c r="L1741" s="705">
        <v>38.65</v>
      </c>
      <c r="M1741" s="705">
        <v>38.65</v>
      </c>
      <c r="N1741" s="671">
        <v>1</v>
      </c>
      <c r="O1741" s="706">
        <v>1</v>
      </c>
      <c r="P1741" s="705"/>
      <c r="Q1741" s="682">
        <v>0</v>
      </c>
      <c r="R1741" s="671"/>
      <c r="S1741" s="682">
        <v>0</v>
      </c>
      <c r="T1741" s="706"/>
      <c r="U1741" s="242">
        <v>0</v>
      </c>
    </row>
    <row r="1742" spans="1:21" ht="14.4" customHeight="1" x14ac:dyDescent="0.3">
      <c r="A1742" s="680">
        <v>10</v>
      </c>
      <c r="B1742" s="671" t="s">
        <v>551</v>
      </c>
      <c r="C1742" s="671">
        <v>89301705</v>
      </c>
      <c r="D1742" s="703" t="s">
        <v>4596</v>
      </c>
      <c r="E1742" s="704" t="s">
        <v>2589</v>
      </c>
      <c r="F1742" s="671" t="s">
        <v>2515</v>
      </c>
      <c r="G1742" s="671" t="s">
        <v>2662</v>
      </c>
      <c r="H1742" s="671" t="s">
        <v>550</v>
      </c>
      <c r="I1742" s="671" t="s">
        <v>3057</v>
      </c>
      <c r="J1742" s="671" t="s">
        <v>3058</v>
      </c>
      <c r="K1742" s="671" t="s">
        <v>2733</v>
      </c>
      <c r="L1742" s="705">
        <v>26.26</v>
      </c>
      <c r="M1742" s="705">
        <v>26.26</v>
      </c>
      <c r="N1742" s="671">
        <v>1</v>
      </c>
      <c r="O1742" s="706">
        <v>1</v>
      </c>
      <c r="P1742" s="705"/>
      <c r="Q1742" s="682">
        <v>0</v>
      </c>
      <c r="R1742" s="671"/>
      <c r="S1742" s="682">
        <v>0</v>
      </c>
      <c r="T1742" s="706"/>
      <c r="U1742" s="242">
        <v>0</v>
      </c>
    </row>
    <row r="1743" spans="1:21" ht="14.4" customHeight="1" x14ac:dyDescent="0.3">
      <c r="A1743" s="680">
        <v>10</v>
      </c>
      <c r="B1743" s="671" t="s">
        <v>551</v>
      </c>
      <c r="C1743" s="671">
        <v>89301705</v>
      </c>
      <c r="D1743" s="703" t="s">
        <v>4596</v>
      </c>
      <c r="E1743" s="704" t="s">
        <v>2590</v>
      </c>
      <c r="F1743" s="671" t="s">
        <v>2515</v>
      </c>
      <c r="G1743" s="671" t="s">
        <v>3025</v>
      </c>
      <c r="H1743" s="671" t="s">
        <v>550</v>
      </c>
      <c r="I1743" s="671" t="s">
        <v>4504</v>
      </c>
      <c r="J1743" s="671" t="s">
        <v>1544</v>
      </c>
      <c r="K1743" s="671" t="s">
        <v>4505</v>
      </c>
      <c r="L1743" s="705">
        <v>0</v>
      </c>
      <c r="M1743" s="705">
        <v>0</v>
      </c>
      <c r="N1743" s="671">
        <v>1</v>
      </c>
      <c r="O1743" s="706">
        <v>0.5</v>
      </c>
      <c r="P1743" s="705"/>
      <c r="Q1743" s="682"/>
      <c r="R1743" s="671"/>
      <c r="S1743" s="682">
        <v>0</v>
      </c>
      <c r="T1743" s="706"/>
      <c r="U1743" s="242">
        <v>0</v>
      </c>
    </row>
    <row r="1744" spans="1:21" ht="14.4" customHeight="1" x14ac:dyDescent="0.3">
      <c r="A1744" s="680">
        <v>10</v>
      </c>
      <c r="B1744" s="671" t="s">
        <v>551</v>
      </c>
      <c r="C1744" s="671">
        <v>89301705</v>
      </c>
      <c r="D1744" s="703" t="s">
        <v>4596</v>
      </c>
      <c r="E1744" s="704" t="s">
        <v>2590</v>
      </c>
      <c r="F1744" s="671" t="s">
        <v>2515</v>
      </c>
      <c r="G1744" s="671" t="s">
        <v>2944</v>
      </c>
      <c r="H1744" s="671" t="s">
        <v>550</v>
      </c>
      <c r="I1744" s="671" t="s">
        <v>726</v>
      </c>
      <c r="J1744" s="671" t="s">
        <v>727</v>
      </c>
      <c r="K1744" s="671" t="s">
        <v>2443</v>
      </c>
      <c r="L1744" s="705">
        <v>23.72</v>
      </c>
      <c r="M1744" s="705">
        <v>23.72</v>
      </c>
      <c r="N1744" s="671">
        <v>1</v>
      </c>
      <c r="O1744" s="706">
        <v>0.5</v>
      </c>
      <c r="P1744" s="705">
        <v>23.72</v>
      </c>
      <c r="Q1744" s="682">
        <v>1</v>
      </c>
      <c r="R1744" s="671">
        <v>1</v>
      </c>
      <c r="S1744" s="682">
        <v>1</v>
      </c>
      <c r="T1744" s="706">
        <v>0.5</v>
      </c>
      <c r="U1744" s="242">
        <v>1</v>
      </c>
    </row>
    <row r="1745" spans="1:21" ht="14.4" customHeight="1" x14ac:dyDescent="0.3">
      <c r="A1745" s="680">
        <v>10</v>
      </c>
      <c r="B1745" s="671" t="s">
        <v>551</v>
      </c>
      <c r="C1745" s="671">
        <v>89301705</v>
      </c>
      <c r="D1745" s="703" t="s">
        <v>4596</v>
      </c>
      <c r="E1745" s="704" t="s">
        <v>2590</v>
      </c>
      <c r="F1745" s="671" t="s">
        <v>2515</v>
      </c>
      <c r="G1745" s="671" t="s">
        <v>2746</v>
      </c>
      <c r="H1745" s="671" t="s">
        <v>550</v>
      </c>
      <c r="I1745" s="671" t="s">
        <v>2747</v>
      </c>
      <c r="J1745" s="671" t="s">
        <v>2748</v>
      </c>
      <c r="K1745" s="671" t="s">
        <v>1235</v>
      </c>
      <c r="L1745" s="705">
        <v>314.89999999999998</v>
      </c>
      <c r="M1745" s="705">
        <v>314.89999999999998</v>
      </c>
      <c r="N1745" s="671">
        <v>1</v>
      </c>
      <c r="O1745" s="706">
        <v>0.5</v>
      </c>
      <c r="P1745" s="705"/>
      <c r="Q1745" s="682">
        <v>0</v>
      </c>
      <c r="R1745" s="671"/>
      <c r="S1745" s="682">
        <v>0</v>
      </c>
      <c r="T1745" s="706"/>
      <c r="U1745" s="242">
        <v>0</v>
      </c>
    </row>
    <row r="1746" spans="1:21" ht="14.4" customHeight="1" x14ac:dyDescent="0.3">
      <c r="A1746" s="680">
        <v>10</v>
      </c>
      <c r="B1746" s="671" t="s">
        <v>551</v>
      </c>
      <c r="C1746" s="671">
        <v>89301705</v>
      </c>
      <c r="D1746" s="703" t="s">
        <v>4596</v>
      </c>
      <c r="E1746" s="704" t="s">
        <v>2590</v>
      </c>
      <c r="F1746" s="671" t="s">
        <v>2515</v>
      </c>
      <c r="G1746" s="671" t="s">
        <v>3011</v>
      </c>
      <c r="H1746" s="671" t="s">
        <v>550</v>
      </c>
      <c r="I1746" s="671" t="s">
        <v>986</v>
      </c>
      <c r="J1746" s="671" t="s">
        <v>987</v>
      </c>
      <c r="K1746" s="671" t="s">
        <v>3012</v>
      </c>
      <c r="L1746" s="705">
        <v>0</v>
      </c>
      <c r="M1746" s="705">
        <v>0</v>
      </c>
      <c r="N1746" s="671">
        <v>2</v>
      </c>
      <c r="O1746" s="706">
        <v>0.5</v>
      </c>
      <c r="P1746" s="705">
        <v>0</v>
      </c>
      <c r="Q1746" s="682"/>
      <c r="R1746" s="671">
        <v>2</v>
      </c>
      <c r="S1746" s="682">
        <v>1</v>
      </c>
      <c r="T1746" s="706">
        <v>0.5</v>
      </c>
      <c r="U1746" s="242">
        <v>1</v>
      </c>
    </row>
    <row r="1747" spans="1:21" ht="14.4" customHeight="1" x14ac:dyDescent="0.3">
      <c r="A1747" s="680">
        <v>10</v>
      </c>
      <c r="B1747" s="671" t="s">
        <v>551</v>
      </c>
      <c r="C1747" s="671">
        <v>89871107</v>
      </c>
      <c r="D1747" s="703" t="s">
        <v>4597</v>
      </c>
      <c r="E1747" s="704" t="s">
        <v>2553</v>
      </c>
      <c r="F1747" s="671" t="s">
        <v>2515</v>
      </c>
      <c r="G1747" s="671" t="s">
        <v>2625</v>
      </c>
      <c r="H1747" s="671" t="s">
        <v>817</v>
      </c>
      <c r="I1747" s="671" t="s">
        <v>928</v>
      </c>
      <c r="J1747" s="671" t="s">
        <v>929</v>
      </c>
      <c r="K1747" s="671" t="s">
        <v>930</v>
      </c>
      <c r="L1747" s="705">
        <v>152.36000000000001</v>
      </c>
      <c r="M1747" s="705">
        <v>304.72000000000003</v>
      </c>
      <c r="N1747" s="671">
        <v>2</v>
      </c>
      <c r="O1747" s="706">
        <v>2</v>
      </c>
      <c r="P1747" s="705"/>
      <c r="Q1747" s="682">
        <v>0</v>
      </c>
      <c r="R1747" s="671"/>
      <c r="S1747" s="682">
        <v>0</v>
      </c>
      <c r="T1747" s="706"/>
      <c r="U1747" s="242">
        <v>0</v>
      </c>
    </row>
    <row r="1748" spans="1:21" ht="14.4" customHeight="1" x14ac:dyDescent="0.3">
      <c r="A1748" s="680">
        <v>10</v>
      </c>
      <c r="B1748" s="671" t="s">
        <v>551</v>
      </c>
      <c r="C1748" s="671">
        <v>89871107</v>
      </c>
      <c r="D1748" s="703" t="s">
        <v>4597</v>
      </c>
      <c r="E1748" s="704" t="s">
        <v>2553</v>
      </c>
      <c r="F1748" s="671" t="s">
        <v>2515</v>
      </c>
      <c r="G1748" s="671" t="s">
        <v>2855</v>
      </c>
      <c r="H1748" s="671" t="s">
        <v>817</v>
      </c>
      <c r="I1748" s="671" t="s">
        <v>1529</v>
      </c>
      <c r="J1748" s="671" t="s">
        <v>939</v>
      </c>
      <c r="K1748" s="671" t="s">
        <v>2458</v>
      </c>
      <c r="L1748" s="705">
        <v>103.71</v>
      </c>
      <c r="M1748" s="705">
        <v>207.42</v>
      </c>
      <c r="N1748" s="671">
        <v>2</v>
      </c>
      <c r="O1748" s="706">
        <v>1</v>
      </c>
      <c r="P1748" s="705"/>
      <c r="Q1748" s="682">
        <v>0</v>
      </c>
      <c r="R1748" s="671"/>
      <c r="S1748" s="682">
        <v>0</v>
      </c>
      <c r="T1748" s="706"/>
      <c r="U1748" s="242">
        <v>0</v>
      </c>
    </row>
    <row r="1749" spans="1:21" ht="14.4" customHeight="1" x14ac:dyDescent="0.3">
      <c r="A1749" s="680">
        <v>10</v>
      </c>
      <c r="B1749" s="671" t="s">
        <v>551</v>
      </c>
      <c r="C1749" s="671">
        <v>89871107</v>
      </c>
      <c r="D1749" s="703" t="s">
        <v>4597</v>
      </c>
      <c r="E1749" s="704" t="s">
        <v>2553</v>
      </c>
      <c r="F1749" s="671" t="s">
        <v>2515</v>
      </c>
      <c r="G1749" s="671" t="s">
        <v>3191</v>
      </c>
      <c r="H1749" s="671" t="s">
        <v>550</v>
      </c>
      <c r="I1749" s="671" t="s">
        <v>1108</v>
      </c>
      <c r="J1749" s="671" t="s">
        <v>1109</v>
      </c>
      <c r="K1749" s="671" t="s">
        <v>3360</v>
      </c>
      <c r="L1749" s="705">
        <v>55.1</v>
      </c>
      <c r="M1749" s="705">
        <v>55.1</v>
      </c>
      <c r="N1749" s="671">
        <v>1</v>
      </c>
      <c r="O1749" s="706">
        <v>1</v>
      </c>
      <c r="P1749" s="705"/>
      <c r="Q1749" s="682">
        <v>0</v>
      </c>
      <c r="R1749" s="671"/>
      <c r="S1749" s="682">
        <v>0</v>
      </c>
      <c r="T1749" s="706"/>
      <c r="U1749" s="242">
        <v>0</v>
      </c>
    </row>
    <row r="1750" spans="1:21" ht="14.4" customHeight="1" x14ac:dyDescent="0.3">
      <c r="A1750" s="680">
        <v>10</v>
      </c>
      <c r="B1750" s="671" t="s">
        <v>551</v>
      </c>
      <c r="C1750" s="671">
        <v>89871107</v>
      </c>
      <c r="D1750" s="703" t="s">
        <v>4597</v>
      </c>
      <c r="E1750" s="704" t="s">
        <v>2553</v>
      </c>
      <c r="F1750" s="671" t="s">
        <v>2515</v>
      </c>
      <c r="G1750" s="671" t="s">
        <v>2650</v>
      </c>
      <c r="H1750" s="671" t="s">
        <v>550</v>
      </c>
      <c r="I1750" s="671" t="s">
        <v>1500</v>
      </c>
      <c r="J1750" s="671" t="s">
        <v>2652</v>
      </c>
      <c r="K1750" s="671" t="s">
        <v>2653</v>
      </c>
      <c r="L1750" s="705">
        <v>71.17</v>
      </c>
      <c r="M1750" s="705">
        <v>71.17</v>
      </c>
      <c r="N1750" s="671">
        <v>1</v>
      </c>
      <c r="O1750" s="706">
        <v>1</v>
      </c>
      <c r="P1750" s="705"/>
      <c r="Q1750" s="682">
        <v>0</v>
      </c>
      <c r="R1750" s="671"/>
      <c r="S1750" s="682">
        <v>0</v>
      </c>
      <c r="T1750" s="706"/>
      <c r="U1750" s="242">
        <v>0</v>
      </c>
    </row>
    <row r="1751" spans="1:21" ht="14.4" customHeight="1" x14ac:dyDescent="0.3">
      <c r="A1751" s="680">
        <v>10</v>
      </c>
      <c r="B1751" s="671" t="s">
        <v>551</v>
      </c>
      <c r="C1751" s="671">
        <v>89871107</v>
      </c>
      <c r="D1751" s="703" t="s">
        <v>4597</v>
      </c>
      <c r="E1751" s="704" t="s">
        <v>2553</v>
      </c>
      <c r="F1751" s="671" t="s">
        <v>2515</v>
      </c>
      <c r="G1751" s="671" t="s">
        <v>4506</v>
      </c>
      <c r="H1751" s="671" t="s">
        <v>550</v>
      </c>
      <c r="I1751" s="671" t="s">
        <v>812</v>
      </c>
      <c r="J1751" s="671" t="s">
        <v>813</v>
      </c>
      <c r="K1751" s="671" t="s">
        <v>2297</v>
      </c>
      <c r="L1751" s="705">
        <v>0</v>
      </c>
      <c r="M1751" s="705">
        <v>0</v>
      </c>
      <c r="N1751" s="671">
        <v>1</v>
      </c>
      <c r="O1751" s="706">
        <v>1</v>
      </c>
      <c r="P1751" s="705"/>
      <c r="Q1751" s="682"/>
      <c r="R1751" s="671"/>
      <c r="S1751" s="682">
        <v>0</v>
      </c>
      <c r="T1751" s="706"/>
      <c r="U1751" s="242">
        <v>0</v>
      </c>
    </row>
    <row r="1752" spans="1:21" ht="14.4" customHeight="1" x14ac:dyDescent="0.3">
      <c r="A1752" s="680">
        <v>10</v>
      </c>
      <c r="B1752" s="671" t="s">
        <v>551</v>
      </c>
      <c r="C1752" s="671">
        <v>89871107</v>
      </c>
      <c r="D1752" s="703" t="s">
        <v>4597</v>
      </c>
      <c r="E1752" s="704" t="s">
        <v>2555</v>
      </c>
      <c r="F1752" s="671" t="s">
        <v>2515</v>
      </c>
      <c r="G1752" s="671" t="s">
        <v>2625</v>
      </c>
      <c r="H1752" s="671" t="s">
        <v>550</v>
      </c>
      <c r="I1752" s="671" t="s">
        <v>3425</v>
      </c>
      <c r="J1752" s="671" t="s">
        <v>3426</v>
      </c>
      <c r="K1752" s="671" t="s">
        <v>3427</v>
      </c>
      <c r="L1752" s="705">
        <v>152.36000000000001</v>
      </c>
      <c r="M1752" s="705">
        <v>152.36000000000001</v>
      </c>
      <c r="N1752" s="671">
        <v>1</v>
      </c>
      <c r="O1752" s="706">
        <v>1</v>
      </c>
      <c r="P1752" s="705"/>
      <c r="Q1752" s="682">
        <v>0</v>
      </c>
      <c r="R1752" s="671"/>
      <c r="S1752" s="682">
        <v>0</v>
      </c>
      <c r="T1752" s="706"/>
      <c r="U1752" s="242">
        <v>0</v>
      </c>
    </row>
    <row r="1753" spans="1:21" ht="14.4" customHeight="1" x14ac:dyDescent="0.3">
      <c r="A1753" s="680">
        <v>10</v>
      </c>
      <c r="B1753" s="671" t="s">
        <v>551</v>
      </c>
      <c r="C1753" s="671">
        <v>89871107</v>
      </c>
      <c r="D1753" s="703" t="s">
        <v>4597</v>
      </c>
      <c r="E1753" s="704" t="s">
        <v>2555</v>
      </c>
      <c r="F1753" s="671" t="s">
        <v>2515</v>
      </c>
      <c r="G1753" s="671" t="s">
        <v>3381</v>
      </c>
      <c r="H1753" s="671" t="s">
        <v>550</v>
      </c>
      <c r="I1753" s="671" t="s">
        <v>3382</v>
      </c>
      <c r="J1753" s="671" t="s">
        <v>3383</v>
      </c>
      <c r="K1753" s="671" t="s">
        <v>3113</v>
      </c>
      <c r="L1753" s="705">
        <v>61.85</v>
      </c>
      <c r="M1753" s="705">
        <v>247.4</v>
      </c>
      <c r="N1753" s="671">
        <v>4</v>
      </c>
      <c r="O1753" s="706">
        <v>4</v>
      </c>
      <c r="P1753" s="705"/>
      <c r="Q1753" s="682">
        <v>0</v>
      </c>
      <c r="R1753" s="671"/>
      <c r="S1753" s="682">
        <v>0</v>
      </c>
      <c r="T1753" s="706"/>
      <c r="U1753" s="242">
        <v>0</v>
      </c>
    </row>
    <row r="1754" spans="1:21" ht="14.4" customHeight="1" x14ac:dyDescent="0.3">
      <c r="A1754" s="680">
        <v>10</v>
      </c>
      <c r="B1754" s="671" t="s">
        <v>551</v>
      </c>
      <c r="C1754" s="671">
        <v>89871107</v>
      </c>
      <c r="D1754" s="703" t="s">
        <v>4597</v>
      </c>
      <c r="E1754" s="704" t="s">
        <v>2555</v>
      </c>
      <c r="F1754" s="671" t="s">
        <v>2515</v>
      </c>
      <c r="G1754" s="671" t="s">
        <v>2855</v>
      </c>
      <c r="H1754" s="671" t="s">
        <v>817</v>
      </c>
      <c r="I1754" s="671" t="s">
        <v>2918</v>
      </c>
      <c r="J1754" s="671" t="s">
        <v>939</v>
      </c>
      <c r="K1754" s="671" t="s">
        <v>1360</v>
      </c>
      <c r="L1754" s="705">
        <v>0</v>
      </c>
      <c r="M1754" s="705">
        <v>0</v>
      </c>
      <c r="N1754" s="671">
        <v>1</v>
      </c>
      <c r="O1754" s="706">
        <v>1</v>
      </c>
      <c r="P1754" s="705"/>
      <c r="Q1754" s="682"/>
      <c r="R1754" s="671"/>
      <c r="S1754" s="682">
        <v>0</v>
      </c>
      <c r="T1754" s="706"/>
      <c r="U1754" s="242">
        <v>0</v>
      </c>
    </row>
    <row r="1755" spans="1:21" ht="14.4" customHeight="1" x14ac:dyDescent="0.3">
      <c r="A1755" s="680">
        <v>10</v>
      </c>
      <c r="B1755" s="671" t="s">
        <v>551</v>
      </c>
      <c r="C1755" s="671">
        <v>89871107</v>
      </c>
      <c r="D1755" s="703" t="s">
        <v>4597</v>
      </c>
      <c r="E1755" s="704" t="s">
        <v>2555</v>
      </c>
      <c r="F1755" s="671" t="s">
        <v>2515</v>
      </c>
      <c r="G1755" s="671" t="s">
        <v>2855</v>
      </c>
      <c r="H1755" s="671" t="s">
        <v>817</v>
      </c>
      <c r="I1755" s="671" t="s">
        <v>1515</v>
      </c>
      <c r="J1755" s="671" t="s">
        <v>1516</v>
      </c>
      <c r="K1755" s="671" t="s">
        <v>2456</v>
      </c>
      <c r="L1755" s="705">
        <v>138.16</v>
      </c>
      <c r="M1755" s="705">
        <v>138.16</v>
      </c>
      <c r="N1755" s="671">
        <v>1</v>
      </c>
      <c r="O1755" s="706">
        <v>1</v>
      </c>
      <c r="P1755" s="705">
        <v>138.16</v>
      </c>
      <c r="Q1755" s="682">
        <v>1</v>
      </c>
      <c r="R1755" s="671">
        <v>1</v>
      </c>
      <c r="S1755" s="682">
        <v>1</v>
      </c>
      <c r="T1755" s="706">
        <v>1</v>
      </c>
      <c r="U1755" s="242">
        <v>1</v>
      </c>
    </row>
    <row r="1756" spans="1:21" ht="14.4" customHeight="1" x14ac:dyDescent="0.3">
      <c r="A1756" s="680">
        <v>10</v>
      </c>
      <c r="B1756" s="671" t="s">
        <v>551</v>
      </c>
      <c r="C1756" s="671">
        <v>89871107</v>
      </c>
      <c r="D1756" s="703" t="s">
        <v>4597</v>
      </c>
      <c r="E1756" s="704" t="s">
        <v>2555</v>
      </c>
      <c r="F1756" s="671" t="s">
        <v>2515</v>
      </c>
      <c r="G1756" s="671" t="s">
        <v>2930</v>
      </c>
      <c r="H1756" s="671" t="s">
        <v>550</v>
      </c>
      <c r="I1756" s="671" t="s">
        <v>1359</v>
      </c>
      <c r="J1756" s="671" t="s">
        <v>1264</v>
      </c>
      <c r="K1756" s="671" t="s">
        <v>2931</v>
      </c>
      <c r="L1756" s="705">
        <v>75.19</v>
      </c>
      <c r="M1756" s="705">
        <v>75.19</v>
      </c>
      <c r="N1756" s="671">
        <v>1</v>
      </c>
      <c r="O1756" s="706">
        <v>1</v>
      </c>
      <c r="P1756" s="705"/>
      <c r="Q1756" s="682">
        <v>0</v>
      </c>
      <c r="R1756" s="671"/>
      <c r="S1756" s="682">
        <v>0</v>
      </c>
      <c r="T1756" s="706"/>
      <c r="U1756" s="242">
        <v>0</v>
      </c>
    </row>
    <row r="1757" spans="1:21" ht="14.4" customHeight="1" x14ac:dyDescent="0.3">
      <c r="A1757" s="680">
        <v>10</v>
      </c>
      <c r="B1757" s="671" t="s">
        <v>551</v>
      </c>
      <c r="C1757" s="671">
        <v>89871107</v>
      </c>
      <c r="D1757" s="703" t="s">
        <v>4597</v>
      </c>
      <c r="E1757" s="704" t="s">
        <v>2555</v>
      </c>
      <c r="F1757" s="671" t="s">
        <v>2515</v>
      </c>
      <c r="G1757" s="671" t="s">
        <v>2930</v>
      </c>
      <c r="H1757" s="671" t="s">
        <v>550</v>
      </c>
      <c r="I1757" s="671" t="s">
        <v>3614</v>
      </c>
      <c r="J1757" s="671" t="s">
        <v>1264</v>
      </c>
      <c r="K1757" s="671" t="s">
        <v>3615</v>
      </c>
      <c r="L1757" s="705">
        <v>64.45</v>
      </c>
      <c r="M1757" s="705">
        <v>64.45</v>
      </c>
      <c r="N1757" s="671">
        <v>1</v>
      </c>
      <c r="O1757" s="706">
        <v>1</v>
      </c>
      <c r="P1757" s="705"/>
      <c r="Q1757" s="682">
        <v>0</v>
      </c>
      <c r="R1757" s="671"/>
      <c r="S1757" s="682">
        <v>0</v>
      </c>
      <c r="T1757" s="706"/>
      <c r="U1757" s="242">
        <v>0</v>
      </c>
    </row>
    <row r="1758" spans="1:21" ht="14.4" customHeight="1" x14ac:dyDescent="0.3">
      <c r="A1758" s="680">
        <v>10</v>
      </c>
      <c r="B1758" s="671" t="s">
        <v>551</v>
      </c>
      <c r="C1758" s="671">
        <v>89871107</v>
      </c>
      <c r="D1758" s="703" t="s">
        <v>4597</v>
      </c>
      <c r="E1758" s="704" t="s">
        <v>2555</v>
      </c>
      <c r="F1758" s="671" t="s">
        <v>2515</v>
      </c>
      <c r="G1758" s="671" t="s">
        <v>2650</v>
      </c>
      <c r="H1758" s="671" t="s">
        <v>550</v>
      </c>
      <c r="I1758" s="671" t="s">
        <v>4497</v>
      </c>
      <c r="J1758" s="671" t="s">
        <v>4498</v>
      </c>
      <c r="K1758" s="671" t="s">
        <v>4499</v>
      </c>
      <c r="L1758" s="705">
        <v>79.069999999999993</v>
      </c>
      <c r="M1758" s="705">
        <v>79.069999999999993</v>
      </c>
      <c r="N1758" s="671">
        <v>1</v>
      </c>
      <c r="O1758" s="706">
        <v>1</v>
      </c>
      <c r="P1758" s="705"/>
      <c r="Q1758" s="682">
        <v>0</v>
      </c>
      <c r="R1758" s="671"/>
      <c r="S1758" s="682">
        <v>0</v>
      </c>
      <c r="T1758" s="706"/>
      <c r="U1758" s="242">
        <v>0</v>
      </c>
    </row>
    <row r="1759" spans="1:21" ht="14.4" customHeight="1" x14ac:dyDescent="0.3">
      <c r="A1759" s="680">
        <v>10</v>
      </c>
      <c r="B1759" s="671" t="s">
        <v>551</v>
      </c>
      <c r="C1759" s="671">
        <v>89871107</v>
      </c>
      <c r="D1759" s="703" t="s">
        <v>4597</v>
      </c>
      <c r="E1759" s="704" t="s">
        <v>2555</v>
      </c>
      <c r="F1759" s="671" t="s">
        <v>2515</v>
      </c>
      <c r="G1759" s="671" t="s">
        <v>2650</v>
      </c>
      <c r="H1759" s="671" t="s">
        <v>550</v>
      </c>
      <c r="I1759" s="671" t="s">
        <v>4507</v>
      </c>
      <c r="J1759" s="671" t="s">
        <v>4508</v>
      </c>
      <c r="K1759" s="671" t="s">
        <v>4509</v>
      </c>
      <c r="L1759" s="705">
        <v>158.13</v>
      </c>
      <c r="M1759" s="705">
        <v>158.13</v>
      </c>
      <c r="N1759" s="671">
        <v>1</v>
      </c>
      <c r="O1759" s="706">
        <v>1</v>
      </c>
      <c r="P1759" s="705"/>
      <c r="Q1759" s="682">
        <v>0</v>
      </c>
      <c r="R1759" s="671"/>
      <c r="S1759" s="682">
        <v>0</v>
      </c>
      <c r="T1759" s="706"/>
      <c r="U1759" s="242">
        <v>0</v>
      </c>
    </row>
    <row r="1760" spans="1:21" ht="14.4" customHeight="1" x14ac:dyDescent="0.3">
      <c r="A1760" s="680">
        <v>10</v>
      </c>
      <c r="B1760" s="671" t="s">
        <v>551</v>
      </c>
      <c r="C1760" s="671">
        <v>89871107</v>
      </c>
      <c r="D1760" s="703" t="s">
        <v>4597</v>
      </c>
      <c r="E1760" s="704" t="s">
        <v>2555</v>
      </c>
      <c r="F1760" s="671" t="s">
        <v>2515</v>
      </c>
      <c r="G1760" s="671" t="s">
        <v>2650</v>
      </c>
      <c r="H1760" s="671" t="s">
        <v>550</v>
      </c>
      <c r="I1760" s="671" t="s">
        <v>4510</v>
      </c>
      <c r="J1760" s="671" t="s">
        <v>4495</v>
      </c>
      <c r="K1760" s="671" t="s">
        <v>4511</v>
      </c>
      <c r="L1760" s="705">
        <v>237.21</v>
      </c>
      <c r="M1760" s="705">
        <v>237.21</v>
      </c>
      <c r="N1760" s="671">
        <v>1</v>
      </c>
      <c r="O1760" s="706">
        <v>1</v>
      </c>
      <c r="P1760" s="705"/>
      <c r="Q1760" s="682">
        <v>0</v>
      </c>
      <c r="R1760" s="671"/>
      <c r="S1760" s="682">
        <v>0</v>
      </c>
      <c r="T1760" s="706"/>
      <c r="U1760" s="242">
        <v>0</v>
      </c>
    </row>
    <row r="1761" spans="1:21" ht="14.4" customHeight="1" x14ac:dyDescent="0.3">
      <c r="A1761" s="680">
        <v>10</v>
      </c>
      <c r="B1761" s="671" t="s">
        <v>551</v>
      </c>
      <c r="C1761" s="671">
        <v>89871107</v>
      </c>
      <c r="D1761" s="703" t="s">
        <v>4597</v>
      </c>
      <c r="E1761" s="704" t="s">
        <v>2555</v>
      </c>
      <c r="F1761" s="671" t="s">
        <v>2515</v>
      </c>
      <c r="G1761" s="671" t="s">
        <v>4258</v>
      </c>
      <c r="H1761" s="671" t="s">
        <v>550</v>
      </c>
      <c r="I1761" s="671" t="s">
        <v>4512</v>
      </c>
      <c r="J1761" s="671" t="s">
        <v>4513</v>
      </c>
      <c r="K1761" s="671" t="s">
        <v>4514</v>
      </c>
      <c r="L1761" s="705">
        <v>0</v>
      </c>
      <c r="M1761" s="705">
        <v>0</v>
      </c>
      <c r="N1761" s="671">
        <v>1</v>
      </c>
      <c r="O1761" s="706">
        <v>1</v>
      </c>
      <c r="P1761" s="705">
        <v>0</v>
      </c>
      <c r="Q1761" s="682"/>
      <c r="R1761" s="671">
        <v>1</v>
      </c>
      <c r="S1761" s="682">
        <v>1</v>
      </c>
      <c r="T1761" s="706">
        <v>1</v>
      </c>
      <c r="U1761" s="242">
        <v>1</v>
      </c>
    </row>
    <row r="1762" spans="1:21" ht="14.4" customHeight="1" x14ac:dyDescent="0.3">
      <c r="A1762" s="680">
        <v>10</v>
      </c>
      <c r="B1762" s="671" t="s">
        <v>551</v>
      </c>
      <c r="C1762" s="671">
        <v>89871107</v>
      </c>
      <c r="D1762" s="703" t="s">
        <v>4597</v>
      </c>
      <c r="E1762" s="704" t="s">
        <v>2555</v>
      </c>
      <c r="F1762" s="671" t="s">
        <v>2515</v>
      </c>
      <c r="G1762" s="671" t="s">
        <v>3518</v>
      </c>
      <c r="H1762" s="671" t="s">
        <v>550</v>
      </c>
      <c r="I1762" s="671" t="s">
        <v>3972</v>
      </c>
      <c r="J1762" s="671" t="s">
        <v>3973</v>
      </c>
      <c r="K1762" s="671" t="s">
        <v>3969</v>
      </c>
      <c r="L1762" s="705">
        <v>1866.4</v>
      </c>
      <c r="M1762" s="705">
        <v>5599.2000000000007</v>
      </c>
      <c r="N1762" s="671">
        <v>3</v>
      </c>
      <c r="O1762" s="706">
        <v>3</v>
      </c>
      <c r="P1762" s="705"/>
      <c r="Q1762" s="682">
        <v>0</v>
      </c>
      <c r="R1762" s="671"/>
      <c r="S1762" s="682">
        <v>0</v>
      </c>
      <c r="T1762" s="706"/>
      <c r="U1762" s="242">
        <v>0</v>
      </c>
    </row>
    <row r="1763" spans="1:21" ht="14.4" customHeight="1" x14ac:dyDescent="0.3">
      <c r="A1763" s="680">
        <v>10</v>
      </c>
      <c r="B1763" s="671" t="s">
        <v>551</v>
      </c>
      <c r="C1763" s="671">
        <v>89871107</v>
      </c>
      <c r="D1763" s="703" t="s">
        <v>4597</v>
      </c>
      <c r="E1763" s="704" t="s">
        <v>2555</v>
      </c>
      <c r="F1763" s="671" t="s">
        <v>2515</v>
      </c>
      <c r="G1763" s="671" t="s">
        <v>2658</v>
      </c>
      <c r="H1763" s="671" t="s">
        <v>550</v>
      </c>
      <c r="I1763" s="671" t="s">
        <v>904</v>
      </c>
      <c r="J1763" s="671" t="s">
        <v>905</v>
      </c>
      <c r="K1763" s="671" t="s">
        <v>2659</v>
      </c>
      <c r="L1763" s="705">
        <v>38.65</v>
      </c>
      <c r="M1763" s="705">
        <v>38.65</v>
      </c>
      <c r="N1763" s="671">
        <v>1</v>
      </c>
      <c r="O1763" s="706">
        <v>1</v>
      </c>
      <c r="P1763" s="705"/>
      <c r="Q1763" s="682">
        <v>0</v>
      </c>
      <c r="R1763" s="671"/>
      <c r="S1763" s="682">
        <v>0</v>
      </c>
      <c r="T1763" s="706"/>
      <c r="U1763" s="242">
        <v>0</v>
      </c>
    </row>
    <row r="1764" spans="1:21" ht="14.4" customHeight="1" x14ac:dyDescent="0.3">
      <c r="A1764" s="680">
        <v>10</v>
      </c>
      <c r="B1764" s="671" t="s">
        <v>551</v>
      </c>
      <c r="C1764" s="671">
        <v>89871107</v>
      </c>
      <c r="D1764" s="703" t="s">
        <v>4597</v>
      </c>
      <c r="E1764" s="704" t="s">
        <v>2557</v>
      </c>
      <c r="F1764" s="671" t="s">
        <v>2515</v>
      </c>
      <c r="G1764" s="671" t="s">
        <v>2998</v>
      </c>
      <c r="H1764" s="671" t="s">
        <v>550</v>
      </c>
      <c r="I1764" s="671" t="s">
        <v>1555</v>
      </c>
      <c r="J1764" s="671" t="s">
        <v>4515</v>
      </c>
      <c r="K1764" s="671" t="s">
        <v>4516</v>
      </c>
      <c r="L1764" s="705">
        <v>0</v>
      </c>
      <c r="M1764" s="705">
        <v>0</v>
      </c>
      <c r="N1764" s="671">
        <v>1</v>
      </c>
      <c r="O1764" s="706">
        <v>0.5</v>
      </c>
      <c r="P1764" s="705"/>
      <c r="Q1764" s="682"/>
      <c r="R1764" s="671"/>
      <c r="S1764" s="682">
        <v>0</v>
      </c>
      <c r="T1764" s="706"/>
      <c r="U1764" s="242">
        <v>0</v>
      </c>
    </row>
    <row r="1765" spans="1:21" ht="14.4" customHeight="1" x14ac:dyDescent="0.3">
      <c r="A1765" s="680">
        <v>10</v>
      </c>
      <c r="B1765" s="671" t="s">
        <v>551</v>
      </c>
      <c r="C1765" s="671">
        <v>89871107</v>
      </c>
      <c r="D1765" s="703" t="s">
        <v>4597</v>
      </c>
      <c r="E1765" s="704" t="s">
        <v>2557</v>
      </c>
      <c r="F1765" s="671" t="s">
        <v>2515</v>
      </c>
      <c r="G1765" s="671" t="s">
        <v>2998</v>
      </c>
      <c r="H1765" s="671" t="s">
        <v>550</v>
      </c>
      <c r="I1765" s="671" t="s">
        <v>3034</v>
      </c>
      <c r="J1765" s="671" t="s">
        <v>1831</v>
      </c>
      <c r="K1765" s="671" t="s">
        <v>1832</v>
      </c>
      <c r="L1765" s="705">
        <v>275.23</v>
      </c>
      <c r="M1765" s="705">
        <v>275.23</v>
      </c>
      <c r="N1765" s="671">
        <v>1</v>
      </c>
      <c r="O1765" s="706">
        <v>0.5</v>
      </c>
      <c r="P1765" s="705"/>
      <c r="Q1765" s="682">
        <v>0</v>
      </c>
      <c r="R1765" s="671"/>
      <c r="S1765" s="682">
        <v>0</v>
      </c>
      <c r="T1765" s="706"/>
      <c r="U1765" s="242">
        <v>0</v>
      </c>
    </row>
    <row r="1766" spans="1:21" ht="14.4" customHeight="1" x14ac:dyDescent="0.3">
      <c r="A1766" s="680">
        <v>10</v>
      </c>
      <c r="B1766" s="671" t="s">
        <v>551</v>
      </c>
      <c r="C1766" s="671">
        <v>89871107</v>
      </c>
      <c r="D1766" s="703" t="s">
        <v>4597</v>
      </c>
      <c r="E1766" s="704" t="s">
        <v>2557</v>
      </c>
      <c r="F1766" s="671" t="s">
        <v>2515</v>
      </c>
      <c r="G1766" s="671" t="s">
        <v>3381</v>
      </c>
      <c r="H1766" s="671" t="s">
        <v>550</v>
      </c>
      <c r="I1766" s="671" t="s">
        <v>4517</v>
      </c>
      <c r="J1766" s="671" t="s">
        <v>4518</v>
      </c>
      <c r="K1766" s="671" t="s">
        <v>4519</v>
      </c>
      <c r="L1766" s="705">
        <v>42.18</v>
      </c>
      <c r="M1766" s="705">
        <v>42.18</v>
      </c>
      <c r="N1766" s="671">
        <v>1</v>
      </c>
      <c r="O1766" s="706">
        <v>1</v>
      </c>
      <c r="P1766" s="705">
        <v>42.18</v>
      </c>
      <c r="Q1766" s="682">
        <v>1</v>
      </c>
      <c r="R1766" s="671">
        <v>1</v>
      </c>
      <c r="S1766" s="682">
        <v>1</v>
      </c>
      <c r="T1766" s="706">
        <v>1</v>
      </c>
      <c r="U1766" s="242">
        <v>1</v>
      </c>
    </row>
    <row r="1767" spans="1:21" ht="14.4" customHeight="1" x14ac:dyDescent="0.3">
      <c r="A1767" s="680">
        <v>10</v>
      </c>
      <c r="B1767" s="671" t="s">
        <v>551</v>
      </c>
      <c r="C1767" s="671">
        <v>89871107</v>
      </c>
      <c r="D1767" s="703" t="s">
        <v>4597</v>
      </c>
      <c r="E1767" s="704" t="s">
        <v>2557</v>
      </c>
      <c r="F1767" s="671" t="s">
        <v>2515</v>
      </c>
      <c r="G1767" s="671" t="s">
        <v>2926</v>
      </c>
      <c r="H1767" s="671" t="s">
        <v>550</v>
      </c>
      <c r="I1767" s="671" t="s">
        <v>1636</v>
      </c>
      <c r="J1767" s="671" t="s">
        <v>3042</v>
      </c>
      <c r="K1767" s="671" t="s">
        <v>3043</v>
      </c>
      <c r="L1767" s="705">
        <v>94.89</v>
      </c>
      <c r="M1767" s="705">
        <v>94.89</v>
      </c>
      <c r="N1767" s="671">
        <v>1</v>
      </c>
      <c r="O1767" s="706">
        <v>1</v>
      </c>
      <c r="P1767" s="705"/>
      <c r="Q1767" s="682">
        <v>0</v>
      </c>
      <c r="R1767" s="671"/>
      <c r="S1767" s="682">
        <v>0</v>
      </c>
      <c r="T1767" s="706"/>
      <c r="U1767" s="242">
        <v>0</v>
      </c>
    </row>
    <row r="1768" spans="1:21" ht="14.4" customHeight="1" x14ac:dyDescent="0.3">
      <c r="A1768" s="680">
        <v>10</v>
      </c>
      <c r="B1768" s="671" t="s">
        <v>551</v>
      </c>
      <c r="C1768" s="671">
        <v>89871107</v>
      </c>
      <c r="D1768" s="703" t="s">
        <v>4597</v>
      </c>
      <c r="E1768" s="704" t="s">
        <v>2557</v>
      </c>
      <c r="F1768" s="671" t="s">
        <v>2515</v>
      </c>
      <c r="G1768" s="671" t="s">
        <v>3044</v>
      </c>
      <c r="H1768" s="671" t="s">
        <v>550</v>
      </c>
      <c r="I1768" s="671" t="s">
        <v>634</v>
      </c>
      <c r="J1768" s="671" t="s">
        <v>635</v>
      </c>
      <c r="K1768" s="671" t="s">
        <v>3045</v>
      </c>
      <c r="L1768" s="705">
        <v>26.17</v>
      </c>
      <c r="M1768" s="705">
        <v>26.17</v>
      </c>
      <c r="N1768" s="671">
        <v>1</v>
      </c>
      <c r="O1768" s="706">
        <v>1</v>
      </c>
      <c r="P1768" s="705"/>
      <c r="Q1768" s="682">
        <v>0</v>
      </c>
      <c r="R1768" s="671"/>
      <c r="S1768" s="682">
        <v>0</v>
      </c>
      <c r="T1768" s="706"/>
      <c r="U1768" s="242">
        <v>0</v>
      </c>
    </row>
    <row r="1769" spans="1:21" ht="14.4" customHeight="1" x14ac:dyDescent="0.3">
      <c r="A1769" s="680">
        <v>10</v>
      </c>
      <c r="B1769" s="671" t="s">
        <v>551</v>
      </c>
      <c r="C1769" s="671">
        <v>89871107</v>
      </c>
      <c r="D1769" s="703" t="s">
        <v>4597</v>
      </c>
      <c r="E1769" s="704" t="s">
        <v>2557</v>
      </c>
      <c r="F1769" s="671" t="s">
        <v>2515</v>
      </c>
      <c r="G1769" s="671" t="s">
        <v>3001</v>
      </c>
      <c r="H1769" s="671" t="s">
        <v>550</v>
      </c>
      <c r="I1769" s="671" t="s">
        <v>623</v>
      </c>
      <c r="J1769" s="671" t="s">
        <v>624</v>
      </c>
      <c r="K1769" s="671" t="s">
        <v>3002</v>
      </c>
      <c r="L1769" s="705">
        <v>0</v>
      </c>
      <c r="M1769" s="705">
        <v>0</v>
      </c>
      <c r="N1769" s="671">
        <v>2</v>
      </c>
      <c r="O1769" s="706">
        <v>1</v>
      </c>
      <c r="P1769" s="705"/>
      <c r="Q1769" s="682"/>
      <c r="R1769" s="671"/>
      <c r="S1769" s="682">
        <v>0</v>
      </c>
      <c r="T1769" s="706"/>
      <c r="U1769" s="242">
        <v>0</v>
      </c>
    </row>
    <row r="1770" spans="1:21" ht="14.4" customHeight="1" x14ac:dyDescent="0.3">
      <c r="A1770" s="680">
        <v>10</v>
      </c>
      <c r="B1770" s="671" t="s">
        <v>551</v>
      </c>
      <c r="C1770" s="671">
        <v>89871107</v>
      </c>
      <c r="D1770" s="703" t="s">
        <v>4597</v>
      </c>
      <c r="E1770" s="704" t="s">
        <v>2557</v>
      </c>
      <c r="F1770" s="671" t="s">
        <v>2515</v>
      </c>
      <c r="G1770" s="671" t="s">
        <v>3001</v>
      </c>
      <c r="H1770" s="671" t="s">
        <v>550</v>
      </c>
      <c r="I1770" s="671" t="s">
        <v>627</v>
      </c>
      <c r="J1770" s="671" t="s">
        <v>624</v>
      </c>
      <c r="K1770" s="671" t="s">
        <v>3486</v>
      </c>
      <c r="L1770" s="705">
        <v>0</v>
      </c>
      <c r="M1770" s="705">
        <v>0</v>
      </c>
      <c r="N1770" s="671">
        <v>1</v>
      </c>
      <c r="O1770" s="706">
        <v>0.5</v>
      </c>
      <c r="P1770" s="705"/>
      <c r="Q1770" s="682"/>
      <c r="R1770" s="671"/>
      <c r="S1770" s="682">
        <v>0</v>
      </c>
      <c r="T1770" s="706"/>
      <c r="U1770" s="242">
        <v>0</v>
      </c>
    </row>
    <row r="1771" spans="1:21" ht="14.4" customHeight="1" x14ac:dyDescent="0.3">
      <c r="A1771" s="680">
        <v>10</v>
      </c>
      <c r="B1771" s="671" t="s">
        <v>551</v>
      </c>
      <c r="C1771" s="671">
        <v>89871107</v>
      </c>
      <c r="D1771" s="703" t="s">
        <v>4597</v>
      </c>
      <c r="E1771" s="704" t="s">
        <v>2557</v>
      </c>
      <c r="F1771" s="671" t="s">
        <v>2515</v>
      </c>
      <c r="G1771" s="671" t="s">
        <v>2635</v>
      </c>
      <c r="H1771" s="671" t="s">
        <v>550</v>
      </c>
      <c r="I1771" s="671" t="s">
        <v>1213</v>
      </c>
      <c r="J1771" s="671" t="s">
        <v>1214</v>
      </c>
      <c r="K1771" s="671" t="s">
        <v>1215</v>
      </c>
      <c r="L1771" s="705">
        <v>0</v>
      </c>
      <c r="M1771" s="705">
        <v>0</v>
      </c>
      <c r="N1771" s="671">
        <v>1</v>
      </c>
      <c r="O1771" s="706">
        <v>1</v>
      </c>
      <c r="P1771" s="705"/>
      <c r="Q1771" s="682"/>
      <c r="R1771" s="671"/>
      <c r="S1771" s="682">
        <v>0</v>
      </c>
      <c r="T1771" s="706"/>
      <c r="U1771" s="242">
        <v>0</v>
      </c>
    </row>
    <row r="1772" spans="1:21" ht="14.4" customHeight="1" x14ac:dyDescent="0.3">
      <c r="A1772" s="680">
        <v>10</v>
      </c>
      <c r="B1772" s="671" t="s">
        <v>551</v>
      </c>
      <c r="C1772" s="671">
        <v>89871107</v>
      </c>
      <c r="D1772" s="703" t="s">
        <v>4597</v>
      </c>
      <c r="E1772" s="704" t="s">
        <v>2557</v>
      </c>
      <c r="F1772" s="671" t="s">
        <v>2515</v>
      </c>
      <c r="G1772" s="671" t="s">
        <v>4258</v>
      </c>
      <c r="H1772" s="671" t="s">
        <v>550</v>
      </c>
      <c r="I1772" s="671" t="s">
        <v>4512</v>
      </c>
      <c r="J1772" s="671" t="s">
        <v>4513</v>
      </c>
      <c r="K1772" s="671" t="s">
        <v>4514</v>
      </c>
      <c r="L1772" s="705">
        <v>0</v>
      </c>
      <c r="M1772" s="705">
        <v>0</v>
      </c>
      <c r="N1772" s="671">
        <v>1</v>
      </c>
      <c r="O1772" s="706">
        <v>1</v>
      </c>
      <c r="P1772" s="705"/>
      <c r="Q1772" s="682"/>
      <c r="R1772" s="671"/>
      <c r="S1772" s="682">
        <v>0</v>
      </c>
      <c r="T1772" s="706"/>
      <c r="U1772" s="242">
        <v>0</v>
      </c>
    </row>
    <row r="1773" spans="1:21" ht="14.4" customHeight="1" x14ac:dyDescent="0.3">
      <c r="A1773" s="680">
        <v>10</v>
      </c>
      <c r="B1773" s="671" t="s">
        <v>551</v>
      </c>
      <c r="C1773" s="671">
        <v>89871107</v>
      </c>
      <c r="D1773" s="703" t="s">
        <v>4597</v>
      </c>
      <c r="E1773" s="704" t="s">
        <v>2557</v>
      </c>
      <c r="F1773" s="671" t="s">
        <v>2515</v>
      </c>
      <c r="G1773" s="671" t="s">
        <v>2660</v>
      </c>
      <c r="H1773" s="671" t="s">
        <v>550</v>
      </c>
      <c r="I1773" s="671" t="s">
        <v>878</v>
      </c>
      <c r="J1773" s="671" t="s">
        <v>879</v>
      </c>
      <c r="K1773" s="671" t="s">
        <v>2661</v>
      </c>
      <c r="L1773" s="705">
        <v>38.65</v>
      </c>
      <c r="M1773" s="705">
        <v>38.65</v>
      </c>
      <c r="N1773" s="671">
        <v>1</v>
      </c>
      <c r="O1773" s="706">
        <v>0.5</v>
      </c>
      <c r="P1773" s="705"/>
      <c r="Q1773" s="682">
        <v>0</v>
      </c>
      <c r="R1773" s="671"/>
      <c r="S1773" s="682">
        <v>0</v>
      </c>
      <c r="T1773" s="706"/>
      <c r="U1773" s="242">
        <v>0</v>
      </c>
    </row>
    <row r="1774" spans="1:21" ht="14.4" customHeight="1" x14ac:dyDescent="0.3">
      <c r="A1774" s="680">
        <v>10</v>
      </c>
      <c r="B1774" s="671" t="s">
        <v>551</v>
      </c>
      <c r="C1774" s="671">
        <v>89871107</v>
      </c>
      <c r="D1774" s="703" t="s">
        <v>4597</v>
      </c>
      <c r="E1774" s="704" t="s">
        <v>2557</v>
      </c>
      <c r="F1774" s="671" t="s">
        <v>2515</v>
      </c>
      <c r="G1774" s="671" t="s">
        <v>2948</v>
      </c>
      <c r="H1774" s="671" t="s">
        <v>550</v>
      </c>
      <c r="I1774" s="671" t="s">
        <v>649</v>
      </c>
      <c r="J1774" s="671" t="s">
        <v>650</v>
      </c>
      <c r="K1774" s="671" t="s">
        <v>651</v>
      </c>
      <c r="L1774" s="705">
        <v>132.34</v>
      </c>
      <c r="M1774" s="705">
        <v>132.34</v>
      </c>
      <c r="N1774" s="671">
        <v>1</v>
      </c>
      <c r="O1774" s="706">
        <v>1</v>
      </c>
      <c r="P1774" s="705"/>
      <c r="Q1774" s="682">
        <v>0</v>
      </c>
      <c r="R1774" s="671"/>
      <c r="S1774" s="682">
        <v>0</v>
      </c>
      <c r="T1774" s="706"/>
      <c r="U1774" s="242">
        <v>0</v>
      </c>
    </row>
    <row r="1775" spans="1:21" ht="14.4" customHeight="1" x14ac:dyDescent="0.3">
      <c r="A1775" s="680">
        <v>10</v>
      </c>
      <c r="B1775" s="671" t="s">
        <v>551</v>
      </c>
      <c r="C1775" s="671">
        <v>89871107</v>
      </c>
      <c r="D1775" s="703" t="s">
        <v>4597</v>
      </c>
      <c r="E1775" s="704" t="s">
        <v>2557</v>
      </c>
      <c r="F1775" s="671" t="s">
        <v>2515</v>
      </c>
      <c r="G1775" s="671" t="s">
        <v>3111</v>
      </c>
      <c r="H1775" s="671" t="s">
        <v>550</v>
      </c>
      <c r="I1775" s="671" t="s">
        <v>1178</v>
      </c>
      <c r="J1775" s="671" t="s">
        <v>1179</v>
      </c>
      <c r="K1775" s="671" t="s">
        <v>1180</v>
      </c>
      <c r="L1775" s="705">
        <v>120.37</v>
      </c>
      <c r="M1775" s="705">
        <v>120.37</v>
      </c>
      <c r="N1775" s="671">
        <v>1</v>
      </c>
      <c r="O1775" s="706">
        <v>1</v>
      </c>
      <c r="P1775" s="705"/>
      <c r="Q1775" s="682">
        <v>0</v>
      </c>
      <c r="R1775" s="671"/>
      <c r="S1775" s="682">
        <v>0</v>
      </c>
      <c r="T1775" s="706"/>
      <c r="U1775" s="242">
        <v>0</v>
      </c>
    </row>
    <row r="1776" spans="1:21" ht="14.4" customHeight="1" x14ac:dyDescent="0.3">
      <c r="A1776" s="680">
        <v>10</v>
      </c>
      <c r="B1776" s="671" t="s">
        <v>551</v>
      </c>
      <c r="C1776" s="671">
        <v>89871107</v>
      </c>
      <c r="D1776" s="703" t="s">
        <v>4597</v>
      </c>
      <c r="E1776" s="704" t="s">
        <v>2560</v>
      </c>
      <c r="F1776" s="671" t="s">
        <v>2515</v>
      </c>
      <c r="G1776" s="671" t="s">
        <v>2625</v>
      </c>
      <c r="H1776" s="671" t="s">
        <v>817</v>
      </c>
      <c r="I1776" s="671" t="s">
        <v>4520</v>
      </c>
      <c r="J1776" s="671" t="s">
        <v>4521</v>
      </c>
      <c r="K1776" s="671" t="s">
        <v>4522</v>
      </c>
      <c r="L1776" s="705">
        <v>158.72</v>
      </c>
      <c r="M1776" s="705">
        <v>158.72</v>
      </c>
      <c r="N1776" s="671">
        <v>1</v>
      </c>
      <c r="O1776" s="706">
        <v>1</v>
      </c>
      <c r="P1776" s="705"/>
      <c r="Q1776" s="682">
        <v>0</v>
      </c>
      <c r="R1776" s="671"/>
      <c r="S1776" s="682">
        <v>0</v>
      </c>
      <c r="T1776" s="706"/>
      <c r="U1776" s="242">
        <v>0</v>
      </c>
    </row>
    <row r="1777" spans="1:21" ht="14.4" customHeight="1" x14ac:dyDescent="0.3">
      <c r="A1777" s="680">
        <v>10</v>
      </c>
      <c r="B1777" s="671" t="s">
        <v>551</v>
      </c>
      <c r="C1777" s="671">
        <v>89871107</v>
      </c>
      <c r="D1777" s="703" t="s">
        <v>4597</v>
      </c>
      <c r="E1777" s="704" t="s">
        <v>2560</v>
      </c>
      <c r="F1777" s="671" t="s">
        <v>2515</v>
      </c>
      <c r="G1777" s="671" t="s">
        <v>3381</v>
      </c>
      <c r="H1777" s="671" t="s">
        <v>550</v>
      </c>
      <c r="I1777" s="671" t="s">
        <v>3382</v>
      </c>
      <c r="J1777" s="671" t="s">
        <v>3383</v>
      </c>
      <c r="K1777" s="671" t="s">
        <v>3113</v>
      </c>
      <c r="L1777" s="705">
        <v>61.85</v>
      </c>
      <c r="M1777" s="705">
        <v>61.85</v>
      </c>
      <c r="N1777" s="671">
        <v>1</v>
      </c>
      <c r="O1777" s="706">
        <v>1</v>
      </c>
      <c r="P1777" s="705"/>
      <c r="Q1777" s="682">
        <v>0</v>
      </c>
      <c r="R1777" s="671"/>
      <c r="S1777" s="682">
        <v>0</v>
      </c>
      <c r="T1777" s="706"/>
      <c r="U1777" s="242">
        <v>0</v>
      </c>
    </row>
    <row r="1778" spans="1:21" ht="14.4" customHeight="1" x14ac:dyDescent="0.3">
      <c r="A1778" s="680">
        <v>10</v>
      </c>
      <c r="B1778" s="671" t="s">
        <v>551</v>
      </c>
      <c r="C1778" s="671">
        <v>89871107</v>
      </c>
      <c r="D1778" s="703" t="s">
        <v>4597</v>
      </c>
      <c r="E1778" s="704" t="s">
        <v>2560</v>
      </c>
      <c r="F1778" s="671" t="s">
        <v>2515</v>
      </c>
      <c r="G1778" s="671" t="s">
        <v>3381</v>
      </c>
      <c r="H1778" s="671" t="s">
        <v>550</v>
      </c>
      <c r="I1778" s="671" t="s">
        <v>4517</v>
      </c>
      <c r="J1778" s="671" t="s">
        <v>4518</v>
      </c>
      <c r="K1778" s="671" t="s">
        <v>4519</v>
      </c>
      <c r="L1778" s="705">
        <v>42.18</v>
      </c>
      <c r="M1778" s="705">
        <v>42.18</v>
      </c>
      <c r="N1778" s="671">
        <v>1</v>
      </c>
      <c r="O1778" s="706">
        <v>1</v>
      </c>
      <c r="P1778" s="705"/>
      <c r="Q1778" s="682">
        <v>0</v>
      </c>
      <c r="R1778" s="671"/>
      <c r="S1778" s="682">
        <v>0</v>
      </c>
      <c r="T1778" s="706"/>
      <c r="U1778" s="242">
        <v>0</v>
      </c>
    </row>
    <row r="1779" spans="1:21" ht="14.4" customHeight="1" x14ac:dyDescent="0.3">
      <c r="A1779" s="680">
        <v>10</v>
      </c>
      <c r="B1779" s="671" t="s">
        <v>551</v>
      </c>
      <c r="C1779" s="671">
        <v>89871107</v>
      </c>
      <c r="D1779" s="703" t="s">
        <v>4597</v>
      </c>
      <c r="E1779" s="704" t="s">
        <v>2560</v>
      </c>
      <c r="F1779" s="671" t="s">
        <v>2515</v>
      </c>
      <c r="G1779" s="671" t="s">
        <v>2749</v>
      </c>
      <c r="H1779" s="671" t="s">
        <v>550</v>
      </c>
      <c r="I1779" s="671" t="s">
        <v>2750</v>
      </c>
      <c r="J1779" s="671" t="s">
        <v>889</v>
      </c>
      <c r="K1779" s="671" t="s">
        <v>2751</v>
      </c>
      <c r="L1779" s="705">
        <v>23.46</v>
      </c>
      <c r="M1779" s="705">
        <v>23.46</v>
      </c>
      <c r="N1779" s="671">
        <v>1</v>
      </c>
      <c r="O1779" s="706">
        <v>1</v>
      </c>
      <c r="P1779" s="705"/>
      <c r="Q1779" s="682">
        <v>0</v>
      </c>
      <c r="R1779" s="671"/>
      <c r="S1779" s="682">
        <v>0</v>
      </c>
      <c r="T1779" s="706"/>
      <c r="U1779" s="242">
        <v>0</v>
      </c>
    </row>
    <row r="1780" spans="1:21" ht="14.4" customHeight="1" x14ac:dyDescent="0.3">
      <c r="A1780" s="680">
        <v>10</v>
      </c>
      <c r="B1780" s="671" t="s">
        <v>551</v>
      </c>
      <c r="C1780" s="671">
        <v>89871107</v>
      </c>
      <c r="D1780" s="703" t="s">
        <v>4597</v>
      </c>
      <c r="E1780" s="704" t="s">
        <v>2562</v>
      </c>
      <c r="F1780" s="671" t="s">
        <v>2515</v>
      </c>
      <c r="G1780" s="671" t="s">
        <v>2625</v>
      </c>
      <c r="H1780" s="671" t="s">
        <v>817</v>
      </c>
      <c r="I1780" s="671" t="s">
        <v>928</v>
      </c>
      <c r="J1780" s="671" t="s">
        <v>929</v>
      </c>
      <c r="K1780" s="671" t="s">
        <v>930</v>
      </c>
      <c r="L1780" s="705">
        <v>152.36000000000001</v>
      </c>
      <c r="M1780" s="705">
        <v>152.36000000000001</v>
      </c>
      <c r="N1780" s="671">
        <v>1</v>
      </c>
      <c r="O1780" s="706">
        <v>0.5</v>
      </c>
      <c r="P1780" s="705"/>
      <c r="Q1780" s="682">
        <v>0</v>
      </c>
      <c r="R1780" s="671"/>
      <c r="S1780" s="682">
        <v>0</v>
      </c>
      <c r="T1780" s="706"/>
      <c r="U1780" s="242">
        <v>0</v>
      </c>
    </row>
    <row r="1781" spans="1:21" ht="14.4" customHeight="1" x14ac:dyDescent="0.3">
      <c r="A1781" s="680">
        <v>10</v>
      </c>
      <c r="B1781" s="671" t="s">
        <v>551</v>
      </c>
      <c r="C1781" s="671">
        <v>89871107</v>
      </c>
      <c r="D1781" s="703" t="s">
        <v>4597</v>
      </c>
      <c r="E1781" s="704" t="s">
        <v>2562</v>
      </c>
      <c r="F1781" s="671" t="s">
        <v>2515</v>
      </c>
      <c r="G1781" s="671" t="s">
        <v>2625</v>
      </c>
      <c r="H1781" s="671" t="s">
        <v>817</v>
      </c>
      <c r="I1781" s="671" t="s">
        <v>3035</v>
      </c>
      <c r="J1781" s="671" t="s">
        <v>929</v>
      </c>
      <c r="K1781" s="671" t="s">
        <v>3036</v>
      </c>
      <c r="L1781" s="705">
        <v>304.74</v>
      </c>
      <c r="M1781" s="705">
        <v>914.22</v>
      </c>
      <c r="N1781" s="671">
        <v>3</v>
      </c>
      <c r="O1781" s="706">
        <v>2</v>
      </c>
      <c r="P1781" s="705"/>
      <c r="Q1781" s="682">
        <v>0</v>
      </c>
      <c r="R1781" s="671"/>
      <c r="S1781" s="682">
        <v>0</v>
      </c>
      <c r="T1781" s="706"/>
      <c r="U1781" s="242">
        <v>0</v>
      </c>
    </row>
    <row r="1782" spans="1:21" ht="14.4" customHeight="1" x14ac:dyDescent="0.3">
      <c r="A1782" s="680">
        <v>10</v>
      </c>
      <c r="B1782" s="671" t="s">
        <v>551</v>
      </c>
      <c r="C1782" s="671">
        <v>89871107</v>
      </c>
      <c r="D1782" s="703" t="s">
        <v>4597</v>
      </c>
      <c r="E1782" s="704" t="s">
        <v>2562</v>
      </c>
      <c r="F1782" s="671" t="s">
        <v>2515</v>
      </c>
      <c r="G1782" s="671" t="s">
        <v>2855</v>
      </c>
      <c r="H1782" s="671" t="s">
        <v>817</v>
      </c>
      <c r="I1782" s="671" t="s">
        <v>3081</v>
      </c>
      <c r="J1782" s="671" t="s">
        <v>1516</v>
      </c>
      <c r="K1782" s="671" t="s">
        <v>1360</v>
      </c>
      <c r="L1782" s="705">
        <v>0</v>
      </c>
      <c r="M1782" s="705">
        <v>0</v>
      </c>
      <c r="N1782" s="671">
        <v>1</v>
      </c>
      <c r="O1782" s="706">
        <v>1</v>
      </c>
      <c r="P1782" s="705"/>
      <c r="Q1782" s="682"/>
      <c r="R1782" s="671"/>
      <c r="S1782" s="682">
        <v>0</v>
      </c>
      <c r="T1782" s="706"/>
      <c r="U1782" s="242">
        <v>0</v>
      </c>
    </row>
    <row r="1783" spans="1:21" ht="14.4" customHeight="1" x14ac:dyDescent="0.3">
      <c r="A1783" s="680">
        <v>10</v>
      </c>
      <c r="B1783" s="671" t="s">
        <v>551</v>
      </c>
      <c r="C1783" s="671">
        <v>89871107</v>
      </c>
      <c r="D1783" s="703" t="s">
        <v>4597</v>
      </c>
      <c r="E1783" s="704" t="s">
        <v>2562</v>
      </c>
      <c r="F1783" s="671" t="s">
        <v>2515</v>
      </c>
      <c r="G1783" s="671" t="s">
        <v>2930</v>
      </c>
      <c r="H1783" s="671" t="s">
        <v>550</v>
      </c>
      <c r="I1783" s="671" t="s">
        <v>1359</v>
      </c>
      <c r="J1783" s="671" t="s">
        <v>1264</v>
      </c>
      <c r="K1783" s="671" t="s">
        <v>2931</v>
      </c>
      <c r="L1783" s="705">
        <v>75.19</v>
      </c>
      <c r="M1783" s="705">
        <v>300.76</v>
      </c>
      <c r="N1783" s="671">
        <v>4</v>
      </c>
      <c r="O1783" s="706">
        <v>3</v>
      </c>
      <c r="P1783" s="705"/>
      <c r="Q1783" s="682">
        <v>0</v>
      </c>
      <c r="R1783" s="671"/>
      <c r="S1783" s="682">
        <v>0</v>
      </c>
      <c r="T1783" s="706"/>
      <c r="U1783" s="242">
        <v>0</v>
      </c>
    </row>
    <row r="1784" spans="1:21" ht="14.4" customHeight="1" x14ac:dyDescent="0.3">
      <c r="A1784" s="680">
        <v>10</v>
      </c>
      <c r="B1784" s="671" t="s">
        <v>551</v>
      </c>
      <c r="C1784" s="671">
        <v>89871107</v>
      </c>
      <c r="D1784" s="703" t="s">
        <v>4597</v>
      </c>
      <c r="E1784" s="704" t="s">
        <v>2562</v>
      </c>
      <c r="F1784" s="671" t="s">
        <v>2515</v>
      </c>
      <c r="G1784" s="671" t="s">
        <v>2650</v>
      </c>
      <c r="H1784" s="671" t="s">
        <v>550</v>
      </c>
      <c r="I1784" s="671" t="s">
        <v>4507</v>
      </c>
      <c r="J1784" s="671" t="s">
        <v>4508</v>
      </c>
      <c r="K1784" s="671" t="s">
        <v>4509</v>
      </c>
      <c r="L1784" s="705">
        <v>158.13</v>
      </c>
      <c r="M1784" s="705">
        <v>158.13</v>
      </c>
      <c r="N1784" s="671">
        <v>1</v>
      </c>
      <c r="O1784" s="706">
        <v>1</v>
      </c>
      <c r="P1784" s="705"/>
      <c r="Q1784" s="682">
        <v>0</v>
      </c>
      <c r="R1784" s="671"/>
      <c r="S1784" s="682">
        <v>0</v>
      </c>
      <c r="T1784" s="706"/>
      <c r="U1784" s="242">
        <v>0</v>
      </c>
    </row>
    <row r="1785" spans="1:21" ht="14.4" customHeight="1" x14ac:dyDescent="0.3">
      <c r="A1785" s="680">
        <v>10</v>
      </c>
      <c r="B1785" s="671" t="s">
        <v>551</v>
      </c>
      <c r="C1785" s="671">
        <v>89871107</v>
      </c>
      <c r="D1785" s="703" t="s">
        <v>4597</v>
      </c>
      <c r="E1785" s="704" t="s">
        <v>2562</v>
      </c>
      <c r="F1785" s="671" t="s">
        <v>2515</v>
      </c>
      <c r="G1785" s="671" t="s">
        <v>2643</v>
      </c>
      <c r="H1785" s="671" t="s">
        <v>550</v>
      </c>
      <c r="I1785" s="671" t="s">
        <v>900</v>
      </c>
      <c r="J1785" s="671" t="s">
        <v>2644</v>
      </c>
      <c r="K1785" s="671" t="s">
        <v>2645</v>
      </c>
      <c r="L1785" s="705">
        <v>41.07</v>
      </c>
      <c r="M1785" s="705">
        <v>82.14</v>
      </c>
      <c r="N1785" s="671">
        <v>2</v>
      </c>
      <c r="O1785" s="706">
        <v>1.5</v>
      </c>
      <c r="P1785" s="705"/>
      <c r="Q1785" s="682">
        <v>0</v>
      </c>
      <c r="R1785" s="671"/>
      <c r="S1785" s="682">
        <v>0</v>
      </c>
      <c r="T1785" s="706"/>
      <c r="U1785" s="242">
        <v>0</v>
      </c>
    </row>
    <row r="1786" spans="1:21" ht="14.4" customHeight="1" x14ac:dyDescent="0.3">
      <c r="A1786" s="680">
        <v>10</v>
      </c>
      <c r="B1786" s="671" t="s">
        <v>551</v>
      </c>
      <c r="C1786" s="671">
        <v>89871107</v>
      </c>
      <c r="D1786" s="703" t="s">
        <v>4597</v>
      </c>
      <c r="E1786" s="704" t="s">
        <v>2562</v>
      </c>
      <c r="F1786" s="671" t="s">
        <v>2515</v>
      </c>
      <c r="G1786" s="671" t="s">
        <v>3044</v>
      </c>
      <c r="H1786" s="671" t="s">
        <v>550</v>
      </c>
      <c r="I1786" s="671" t="s">
        <v>634</v>
      </c>
      <c r="J1786" s="671" t="s">
        <v>635</v>
      </c>
      <c r="K1786" s="671" t="s">
        <v>3045</v>
      </c>
      <c r="L1786" s="705">
        <v>26.17</v>
      </c>
      <c r="M1786" s="705">
        <v>52.34</v>
      </c>
      <c r="N1786" s="671">
        <v>2</v>
      </c>
      <c r="O1786" s="706">
        <v>1.5</v>
      </c>
      <c r="P1786" s="705"/>
      <c r="Q1786" s="682">
        <v>0</v>
      </c>
      <c r="R1786" s="671"/>
      <c r="S1786" s="682">
        <v>0</v>
      </c>
      <c r="T1786" s="706"/>
      <c r="U1786" s="242">
        <v>0</v>
      </c>
    </row>
    <row r="1787" spans="1:21" ht="14.4" customHeight="1" x14ac:dyDescent="0.3">
      <c r="A1787" s="680">
        <v>10</v>
      </c>
      <c r="B1787" s="671" t="s">
        <v>551</v>
      </c>
      <c r="C1787" s="671">
        <v>89871107</v>
      </c>
      <c r="D1787" s="703" t="s">
        <v>4597</v>
      </c>
      <c r="E1787" s="704" t="s">
        <v>2562</v>
      </c>
      <c r="F1787" s="671" t="s">
        <v>2515</v>
      </c>
      <c r="G1787" s="671" t="s">
        <v>2947</v>
      </c>
      <c r="H1787" s="671" t="s">
        <v>817</v>
      </c>
      <c r="I1787" s="671" t="s">
        <v>2042</v>
      </c>
      <c r="J1787" s="671" t="s">
        <v>2459</v>
      </c>
      <c r="K1787" s="671" t="s">
        <v>2489</v>
      </c>
      <c r="L1787" s="705">
        <v>82.59</v>
      </c>
      <c r="M1787" s="705">
        <v>82.59</v>
      </c>
      <c r="N1787" s="671">
        <v>1</v>
      </c>
      <c r="O1787" s="706">
        <v>1</v>
      </c>
      <c r="P1787" s="705"/>
      <c r="Q1787" s="682">
        <v>0</v>
      </c>
      <c r="R1787" s="671"/>
      <c r="S1787" s="682">
        <v>0</v>
      </c>
      <c r="T1787" s="706"/>
      <c r="U1787" s="242">
        <v>0</v>
      </c>
    </row>
    <row r="1788" spans="1:21" ht="14.4" customHeight="1" x14ac:dyDescent="0.3">
      <c r="A1788" s="680">
        <v>10</v>
      </c>
      <c r="B1788" s="671" t="s">
        <v>551</v>
      </c>
      <c r="C1788" s="671">
        <v>89871107</v>
      </c>
      <c r="D1788" s="703" t="s">
        <v>4597</v>
      </c>
      <c r="E1788" s="704" t="s">
        <v>2562</v>
      </c>
      <c r="F1788" s="671" t="s">
        <v>2515</v>
      </c>
      <c r="G1788" s="671" t="s">
        <v>2947</v>
      </c>
      <c r="H1788" s="671" t="s">
        <v>817</v>
      </c>
      <c r="I1788" s="671" t="s">
        <v>942</v>
      </c>
      <c r="J1788" s="671" t="s">
        <v>2428</v>
      </c>
      <c r="K1788" s="671" t="s">
        <v>1360</v>
      </c>
      <c r="L1788" s="705">
        <v>68.83</v>
      </c>
      <c r="M1788" s="705">
        <v>137.66</v>
      </c>
      <c r="N1788" s="671">
        <v>2</v>
      </c>
      <c r="O1788" s="706">
        <v>2</v>
      </c>
      <c r="P1788" s="705"/>
      <c r="Q1788" s="682">
        <v>0</v>
      </c>
      <c r="R1788" s="671"/>
      <c r="S1788" s="682">
        <v>0</v>
      </c>
      <c r="T1788" s="706"/>
      <c r="U1788" s="242">
        <v>0</v>
      </c>
    </row>
    <row r="1789" spans="1:21" ht="14.4" customHeight="1" x14ac:dyDescent="0.3">
      <c r="A1789" s="680">
        <v>10</v>
      </c>
      <c r="B1789" s="671" t="s">
        <v>551</v>
      </c>
      <c r="C1789" s="671">
        <v>89871107</v>
      </c>
      <c r="D1789" s="703" t="s">
        <v>4597</v>
      </c>
      <c r="E1789" s="704" t="s">
        <v>2562</v>
      </c>
      <c r="F1789" s="671" t="s">
        <v>2515</v>
      </c>
      <c r="G1789" s="671" t="s">
        <v>4523</v>
      </c>
      <c r="H1789" s="671" t="s">
        <v>550</v>
      </c>
      <c r="I1789" s="671" t="s">
        <v>1027</v>
      </c>
      <c r="J1789" s="671" t="s">
        <v>1028</v>
      </c>
      <c r="K1789" s="671" t="s">
        <v>1029</v>
      </c>
      <c r="L1789" s="705">
        <v>52.32</v>
      </c>
      <c r="M1789" s="705">
        <v>104.64</v>
      </c>
      <c r="N1789" s="671">
        <v>2</v>
      </c>
      <c r="O1789" s="706">
        <v>1</v>
      </c>
      <c r="P1789" s="705"/>
      <c r="Q1789" s="682">
        <v>0</v>
      </c>
      <c r="R1789" s="671"/>
      <c r="S1789" s="682">
        <v>0</v>
      </c>
      <c r="T1789" s="706"/>
      <c r="U1789" s="242">
        <v>0</v>
      </c>
    </row>
    <row r="1790" spans="1:21" ht="14.4" customHeight="1" x14ac:dyDescent="0.3">
      <c r="A1790" s="680">
        <v>10</v>
      </c>
      <c r="B1790" s="671" t="s">
        <v>551</v>
      </c>
      <c r="C1790" s="671">
        <v>89871107</v>
      </c>
      <c r="D1790" s="703" t="s">
        <v>4597</v>
      </c>
      <c r="E1790" s="704" t="s">
        <v>2562</v>
      </c>
      <c r="F1790" s="671" t="s">
        <v>2515</v>
      </c>
      <c r="G1790" s="671" t="s">
        <v>3199</v>
      </c>
      <c r="H1790" s="671" t="s">
        <v>550</v>
      </c>
      <c r="I1790" s="671" t="s">
        <v>3200</v>
      </c>
      <c r="J1790" s="671" t="s">
        <v>3201</v>
      </c>
      <c r="K1790" s="671" t="s">
        <v>3202</v>
      </c>
      <c r="L1790" s="705">
        <v>0</v>
      </c>
      <c r="M1790" s="705">
        <v>0</v>
      </c>
      <c r="N1790" s="671">
        <v>1</v>
      </c>
      <c r="O1790" s="706">
        <v>1</v>
      </c>
      <c r="P1790" s="705"/>
      <c r="Q1790" s="682"/>
      <c r="R1790" s="671"/>
      <c r="S1790" s="682">
        <v>0</v>
      </c>
      <c r="T1790" s="706"/>
      <c r="U1790" s="242">
        <v>0</v>
      </c>
    </row>
    <row r="1791" spans="1:21" ht="14.4" customHeight="1" x14ac:dyDescent="0.3">
      <c r="A1791" s="680">
        <v>10</v>
      </c>
      <c r="B1791" s="671" t="s">
        <v>551</v>
      </c>
      <c r="C1791" s="671">
        <v>89871107</v>
      </c>
      <c r="D1791" s="703" t="s">
        <v>4597</v>
      </c>
      <c r="E1791" s="704" t="s">
        <v>2562</v>
      </c>
      <c r="F1791" s="671" t="s">
        <v>2515</v>
      </c>
      <c r="G1791" s="671" t="s">
        <v>3099</v>
      </c>
      <c r="H1791" s="671" t="s">
        <v>817</v>
      </c>
      <c r="I1791" s="671" t="s">
        <v>1145</v>
      </c>
      <c r="J1791" s="671" t="s">
        <v>1146</v>
      </c>
      <c r="K1791" s="671" t="s">
        <v>2448</v>
      </c>
      <c r="L1791" s="705">
        <v>94.8</v>
      </c>
      <c r="M1791" s="705">
        <v>94.8</v>
      </c>
      <c r="N1791" s="671">
        <v>1</v>
      </c>
      <c r="O1791" s="706">
        <v>0.5</v>
      </c>
      <c r="P1791" s="705"/>
      <c r="Q1791" s="682">
        <v>0</v>
      </c>
      <c r="R1791" s="671"/>
      <c r="S1791" s="682">
        <v>0</v>
      </c>
      <c r="T1791" s="706"/>
      <c r="U1791" s="242">
        <v>0</v>
      </c>
    </row>
    <row r="1792" spans="1:21" ht="14.4" customHeight="1" x14ac:dyDescent="0.3">
      <c r="A1792" s="680">
        <v>10</v>
      </c>
      <c r="B1792" s="671" t="s">
        <v>551</v>
      </c>
      <c r="C1792" s="671">
        <v>89871107</v>
      </c>
      <c r="D1792" s="703" t="s">
        <v>4597</v>
      </c>
      <c r="E1792" s="704" t="s">
        <v>2562</v>
      </c>
      <c r="F1792" s="671" t="s">
        <v>2515</v>
      </c>
      <c r="G1792" s="671" t="s">
        <v>2658</v>
      </c>
      <c r="H1792" s="671" t="s">
        <v>550</v>
      </c>
      <c r="I1792" s="671" t="s">
        <v>904</v>
      </c>
      <c r="J1792" s="671" t="s">
        <v>905</v>
      </c>
      <c r="K1792" s="671" t="s">
        <v>2659</v>
      </c>
      <c r="L1792" s="705">
        <v>38.65</v>
      </c>
      <c r="M1792" s="705">
        <v>77.3</v>
      </c>
      <c r="N1792" s="671">
        <v>2</v>
      </c>
      <c r="O1792" s="706">
        <v>1</v>
      </c>
      <c r="P1792" s="705"/>
      <c r="Q1792" s="682">
        <v>0</v>
      </c>
      <c r="R1792" s="671"/>
      <c r="S1792" s="682">
        <v>0</v>
      </c>
      <c r="T1792" s="706"/>
      <c r="U1792" s="242">
        <v>0</v>
      </c>
    </row>
    <row r="1793" spans="1:21" ht="14.4" customHeight="1" x14ac:dyDescent="0.3">
      <c r="A1793" s="680">
        <v>10</v>
      </c>
      <c r="B1793" s="671" t="s">
        <v>551</v>
      </c>
      <c r="C1793" s="671">
        <v>89871107</v>
      </c>
      <c r="D1793" s="703" t="s">
        <v>4597</v>
      </c>
      <c r="E1793" s="704" t="s">
        <v>2567</v>
      </c>
      <c r="F1793" s="671" t="s">
        <v>2515</v>
      </c>
      <c r="G1793" s="671" t="s">
        <v>4015</v>
      </c>
      <c r="H1793" s="671" t="s">
        <v>550</v>
      </c>
      <c r="I1793" s="671" t="s">
        <v>4524</v>
      </c>
      <c r="J1793" s="671" t="s">
        <v>4525</v>
      </c>
      <c r="K1793" s="671" t="s">
        <v>4526</v>
      </c>
      <c r="L1793" s="705">
        <v>100.11</v>
      </c>
      <c r="M1793" s="705">
        <v>200.22</v>
      </c>
      <c r="N1793" s="671">
        <v>2</v>
      </c>
      <c r="O1793" s="706">
        <v>1.5</v>
      </c>
      <c r="P1793" s="705"/>
      <c r="Q1793" s="682">
        <v>0</v>
      </c>
      <c r="R1793" s="671"/>
      <c r="S1793" s="682">
        <v>0</v>
      </c>
      <c r="T1793" s="706"/>
      <c r="U1793" s="242">
        <v>0</v>
      </c>
    </row>
    <row r="1794" spans="1:21" ht="14.4" customHeight="1" x14ac:dyDescent="0.3">
      <c r="A1794" s="680">
        <v>10</v>
      </c>
      <c r="B1794" s="671" t="s">
        <v>551</v>
      </c>
      <c r="C1794" s="671">
        <v>89871107</v>
      </c>
      <c r="D1794" s="703" t="s">
        <v>4597</v>
      </c>
      <c r="E1794" s="704" t="s">
        <v>2567</v>
      </c>
      <c r="F1794" s="671" t="s">
        <v>2515</v>
      </c>
      <c r="G1794" s="671" t="s">
        <v>4015</v>
      </c>
      <c r="H1794" s="671" t="s">
        <v>550</v>
      </c>
      <c r="I1794" s="671" t="s">
        <v>4527</v>
      </c>
      <c r="J1794" s="671" t="s">
        <v>4528</v>
      </c>
      <c r="K1794" s="671" t="s">
        <v>4529</v>
      </c>
      <c r="L1794" s="705">
        <v>114.62</v>
      </c>
      <c r="M1794" s="705">
        <v>229.24</v>
      </c>
      <c r="N1794" s="671">
        <v>2</v>
      </c>
      <c r="O1794" s="706">
        <v>2</v>
      </c>
      <c r="P1794" s="705"/>
      <c r="Q1794" s="682">
        <v>0</v>
      </c>
      <c r="R1794" s="671"/>
      <c r="S1794" s="682">
        <v>0</v>
      </c>
      <c r="T1794" s="706"/>
      <c r="U1794" s="242">
        <v>0</v>
      </c>
    </row>
    <row r="1795" spans="1:21" ht="14.4" customHeight="1" x14ac:dyDescent="0.3">
      <c r="A1795" s="680">
        <v>10</v>
      </c>
      <c r="B1795" s="671" t="s">
        <v>551</v>
      </c>
      <c r="C1795" s="671">
        <v>89871107</v>
      </c>
      <c r="D1795" s="703" t="s">
        <v>4597</v>
      </c>
      <c r="E1795" s="704" t="s">
        <v>2567</v>
      </c>
      <c r="F1795" s="671" t="s">
        <v>2515</v>
      </c>
      <c r="G1795" s="671" t="s">
        <v>4015</v>
      </c>
      <c r="H1795" s="671" t="s">
        <v>817</v>
      </c>
      <c r="I1795" s="671" t="s">
        <v>1519</v>
      </c>
      <c r="J1795" s="671" t="s">
        <v>1520</v>
      </c>
      <c r="K1795" s="671" t="s">
        <v>1521</v>
      </c>
      <c r="L1795" s="705">
        <v>125.14</v>
      </c>
      <c r="M1795" s="705">
        <v>250.28</v>
      </c>
      <c r="N1795" s="671">
        <v>2</v>
      </c>
      <c r="O1795" s="706">
        <v>1.5</v>
      </c>
      <c r="P1795" s="705"/>
      <c r="Q1795" s="682">
        <v>0</v>
      </c>
      <c r="R1795" s="671"/>
      <c r="S1795" s="682">
        <v>0</v>
      </c>
      <c r="T1795" s="706"/>
      <c r="U1795" s="242">
        <v>0</v>
      </c>
    </row>
    <row r="1796" spans="1:21" ht="14.4" customHeight="1" x14ac:dyDescent="0.3">
      <c r="A1796" s="680">
        <v>10</v>
      </c>
      <c r="B1796" s="671" t="s">
        <v>551</v>
      </c>
      <c r="C1796" s="671">
        <v>89871107</v>
      </c>
      <c r="D1796" s="703" t="s">
        <v>4597</v>
      </c>
      <c r="E1796" s="704" t="s">
        <v>2567</v>
      </c>
      <c r="F1796" s="671" t="s">
        <v>2515</v>
      </c>
      <c r="G1796" s="671" t="s">
        <v>2855</v>
      </c>
      <c r="H1796" s="671" t="s">
        <v>817</v>
      </c>
      <c r="I1796" s="671" t="s">
        <v>938</v>
      </c>
      <c r="J1796" s="671" t="s">
        <v>939</v>
      </c>
      <c r="K1796" s="671" t="s">
        <v>2422</v>
      </c>
      <c r="L1796" s="705">
        <v>46.05</v>
      </c>
      <c r="M1796" s="705">
        <v>46.05</v>
      </c>
      <c r="N1796" s="671">
        <v>1</v>
      </c>
      <c r="O1796" s="706">
        <v>1</v>
      </c>
      <c r="P1796" s="705"/>
      <c r="Q1796" s="682">
        <v>0</v>
      </c>
      <c r="R1796" s="671"/>
      <c r="S1796" s="682">
        <v>0</v>
      </c>
      <c r="T1796" s="706"/>
      <c r="U1796" s="242">
        <v>0</v>
      </c>
    </row>
    <row r="1797" spans="1:21" ht="14.4" customHeight="1" x14ac:dyDescent="0.3">
      <c r="A1797" s="680">
        <v>10</v>
      </c>
      <c r="B1797" s="671" t="s">
        <v>551</v>
      </c>
      <c r="C1797" s="671">
        <v>89871107</v>
      </c>
      <c r="D1797" s="703" t="s">
        <v>4597</v>
      </c>
      <c r="E1797" s="704" t="s">
        <v>2567</v>
      </c>
      <c r="F1797" s="671" t="s">
        <v>2515</v>
      </c>
      <c r="G1797" s="671" t="s">
        <v>2643</v>
      </c>
      <c r="H1797" s="671" t="s">
        <v>550</v>
      </c>
      <c r="I1797" s="671" t="s">
        <v>900</v>
      </c>
      <c r="J1797" s="671" t="s">
        <v>2644</v>
      </c>
      <c r="K1797" s="671" t="s">
        <v>2645</v>
      </c>
      <c r="L1797" s="705">
        <v>41.07</v>
      </c>
      <c r="M1797" s="705">
        <v>41.07</v>
      </c>
      <c r="N1797" s="671">
        <v>1</v>
      </c>
      <c r="O1797" s="706">
        <v>1</v>
      </c>
      <c r="P1797" s="705"/>
      <c r="Q1797" s="682">
        <v>0</v>
      </c>
      <c r="R1797" s="671"/>
      <c r="S1797" s="682">
        <v>0</v>
      </c>
      <c r="T1797" s="706"/>
      <c r="U1797" s="242">
        <v>0</v>
      </c>
    </row>
    <row r="1798" spans="1:21" ht="14.4" customHeight="1" x14ac:dyDescent="0.3">
      <c r="A1798" s="680">
        <v>10</v>
      </c>
      <c r="B1798" s="671" t="s">
        <v>551</v>
      </c>
      <c r="C1798" s="671">
        <v>89871107</v>
      </c>
      <c r="D1798" s="703" t="s">
        <v>4597</v>
      </c>
      <c r="E1798" s="704" t="s">
        <v>2567</v>
      </c>
      <c r="F1798" s="671" t="s">
        <v>2515</v>
      </c>
      <c r="G1798" s="671" t="s">
        <v>4258</v>
      </c>
      <c r="H1798" s="671" t="s">
        <v>550</v>
      </c>
      <c r="I1798" s="671" t="s">
        <v>1241</v>
      </c>
      <c r="J1798" s="671" t="s">
        <v>4513</v>
      </c>
      <c r="K1798" s="671" t="s">
        <v>4514</v>
      </c>
      <c r="L1798" s="705">
        <v>54.04</v>
      </c>
      <c r="M1798" s="705">
        <v>54.04</v>
      </c>
      <c r="N1798" s="671">
        <v>1</v>
      </c>
      <c r="O1798" s="706">
        <v>0.5</v>
      </c>
      <c r="P1798" s="705"/>
      <c r="Q1798" s="682">
        <v>0</v>
      </c>
      <c r="R1798" s="671"/>
      <c r="S1798" s="682">
        <v>0</v>
      </c>
      <c r="T1798" s="706"/>
      <c r="U1798" s="242">
        <v>0</v>
      </c>
    </row>
    <row r="1799" spans="1:21" ht="14.4" customHeight="1" x14ac:dyDescent="0.3">
      <c r="A1799" s="680">
        <v>10</v>
      </c>
      <c r="B1799" s="671" t="s">
        <v>551</v>
      </c>
      <c r="C1799" s="671">
        <v>89871107</v>
      </c>
      <c r="D1799" s="703" t="s">
        <v>4597</v>
      </c>
      <c r="E1799" s="704" t="s">
        <v>2567</v>
      </c>
      <c r="F1799" s="671" t="s">
        <v>2515</v>
      </c>
      <c r="G1799" s="671" t="s">
        <v>2658</v>
      </c>
      <c r="H1799" s="671" t="s">
        <v>550</v>
      </c>
      <c r="I1799" s="671" t="s">
        <v>904</v>
      </c>
      <c r="J1799" s="671" t="s">
        <v>905</v>
      </c>
      <c r="K1799" s="671" t="s">
        <v>2659</v>
      </c>
      <c r="L1799" s="705">
        <v>38.65</v>
      </c>
      <c r="M1799" s="705">
        <v>38.65</v>
      </c>
      <c r="N1799" s="671">
        <v>1</v>
      </c>
      <c r="O1799" s="706">
        <v>0.5</v>
      </c>
      <c r="P1799" s="705"/>
      <c r="Q1799" s="682">
        <v>0</v>
      </c>
      <c r="R1799" s="671"/>
      <c r="S1799" s="682">
        <v>0</v>
      </c>
      <c r="T1799" s="706"/>
      <c r="U1799" s="242">
        <v>0</v>
      </c>
    </row>
    <row r="1800" spans="1:21" ht="14.4" customHeight="1" x14ac:dyDescent="0.3">
      <c r="A1800" s="680">
        <v>10</v>
      </c>
      <c r="B1800" s="671" t="s">
        <v>551</v>
      </c>
      <c r="C1800" s="671">
        <v>89871107</v>
      </c>
      <c r="D1800" s="703" t="s">
        <v>4597</v>
      </c>
      <c r="E1800" s="704" t="s">
        <v>2577</v>
      </c>
      <c r="F1800" s="671" t="s">
        <v>2515</v>
      </c>
      <c r="G1800" s="671" t="s">
        <v>3082</v>
      </c>
      <c r="H1800" s="671" t="s">
        <v>550</v>
      </c>
      <c r="I1800" s="671" t="s">
        <v>751</v>
      </c>
      <c r="J1800" s="671" t="s">
        <v>752</v>
      </c>
      <c r="K1800" s="671" t="s">
        <v>753</v>
      </c>
      <c r="L1800" s="705">
        <v>0</v>
      </c>
      <c r="M1800" s="705">
        <v>0</v>
      </c>
      <c r="N1800" s="671">
        <v>2</v>
      </c>
      <c r="O1800" s="706">
        <v>2</v>
      </c>
      <c r="P1800" s="705"/>
      <c r="Q1800" s="682"/>
      <c r="R1800" s="671"/>
      <c r="S1800" s="682">
        <v>0</v>
      </c>
      <c r="T1800" s="706"/>
      <c r="U1800" s="242">
        <v>0</v>
      </c>
    </row>
    <row r="1801" spans="1:21" ht="14.4" customHeight="1" x14ac:dyDescent="0.3">
      <c r="A1801" s="680">
        <v>10</v>
      </c>
      <c r="B1801" s="671" t="s">
        <v>551</v>
      </c>
      <c r="C1801" s="671">
        <v>89871107</v>
      </c>
      <c r="D1801" s="703" t="s">
        <v>4597</v>
      </c>
      <c r="E1801" s="704" t="s">
        <v>2577</v>
      </c>
      <c r="F1801" s="671" t="s">
        <v>2515</v>
      </c>
      <c r="G1801" s="671" t="s">
        <v>2650</v>
      </c>
      <c r="H1801" s="671" t="s">
        <v>550</v>
      </c>
      <c r="I1801" s="671" t="s">
        <v>4497</v>
      </c>
      <c r="J1801" s="671" t="s">
        <v>4498</v>
      </c>
      <c r="K1801" s="671" t="s">
        <v>4499</v>
      </c>
      <c r="L1801" s="705">
        <v>79.069999999999993</v>
      </c>
      <c r="M1801" s="705">
        <v>158.13999999999999</v>
      </c>
      <c r="N1801" s="671">
        <v>2</v>
      </c>
      <c r="O1801" s="706">
        <v>1</v>
      </c>
      <c r="P1801" s="705"/>
      <c r="Q1801" s="682">
        <v>0</v>
      </c>
      <c r="R1801" s="671"/>
      <c r="S1801" s="682">
        <v>0</v>
      </c>
      <c r="T1801" s="706"/>
      <c r="U1801" s="242">
        <v>0</v>
      </c>
    </row>
    <row r="1802" spans="1:21" ht="14.4" customHeight="1" x14ac:dyDescent="0.3">
      <c r="A1802" s="680">
        <v>10</v>
      </c>
      <c r="B1802" s="671" t="s">
        <v>551</v>
      </c>
      <c r="C1802" s="671">
        <v>89871107</v>
      </c>
      <c r="D1802" s="703" t="s">
        <v>4597</v>
      </c>
      <c r="E1802" s="704" t="s">
        <v>2577</v>
      </c>
      <c r="F1802" s="671" t="s">
        <v>2515</v>
      </c>
      <c r="G1802" s="671" t="s">
        <v>3044</v>
      </c>
      <c r="H1802" s="671" t="s">
        <v>550</v>
      </c>
      <c r="I1802" s="671" t="s">
        <v>634</v>
      </c>
      <c r="J1802" s="671" t="s">
        <v>635</v>
      </c>
      <c r="K1802" s="671" t="s">
        <v>3045</v>
      </c>
      <c r="L1802" s="705">
        <v>26.17</v>
      </c>
      <c r="M1802" s="705">
        <v>26.17</v>
      </c>
      <c r="N1802" s="671">
        <v>1</v>
      </c>
      <c r="O1802" s="706">
        <v>1</v>
      </c>
      <c r="P1802" s="705"/>
      <c r="Q1802" s="682">
        <v>0</v>
      </c>
      <c r="R1802" s="671"/>
      <c r="S1802" s="682">
        <v>0</v>
      </c>
      <c r="T1802" s="706"/>
      <c r="U1802" s="242">
        <v>0</v>
      </c>
    </row>
    <row r="1803" spans="1:21" ht="14.4" customHeight="1" x14ac:dyDescent="0.3">
      <c r="A1803" s="680">
        <v>10</v>
      </c>
      <c r="B1803" s="671" t="s">
        <v>551</v>
      </c>
      <c r="C1803" s="671">
        <v>89871107</v>
      </c>
      <c r="D1803" s="703" t="s">
        <v>4597</v>
      </c>
      <c r="E1803" s="704" t="s">
        <v>2577</v>
      </c>
      <c r="F1803" s="671" t="s">
        <v>2515</v>
      </c>
      <c r="G1803" s="671" t="s">
        <v>2877</v>
      </c>
      <c r="H1803" s="671" t="s">
        <v>550</v>
      </c>
      <c r="I1803" s="671" t="s">
        <v>1245</v>
      </c>
      <c r="J1803" s="671" t="s">
        <v>2878</v>
      </c>
      <c r="K1803" s="671" t="s">
        <v>2879</v>
      </c>
      <c r="L1803" s="705">
        <v>85.49</v>
      </c>
      <c r="M1803" s="705">
        <v>85.49</v>
      </c>
      <c r="N1803" s="671">
        <v>1</v>
      </c>
      <c r="O1803" s="706">
        <v>1</v>
      </c>
      <c r="P1803" s="705"/>
      <c r="Q1803" s="682">
        <v>0</v>
      </c>
      <c r="R1803" s="671"/>
      <c r="S1803" s="682">
        <v>0</v>
      </c>
      <c r="T1803" s="706"/>
      <c r="U1803" s="242">
        <v>0</v>
      </c>
    </row>
    <row r="1804" spans="1:21" ht="14.4" customHeight="1" x14ac:dyDescent="0.3">
      <c r="A1804" s="680">
        <v>10</v>
      </c>
      <c r="B1804" s="671" t="s">
        <v>551</v>
      </c>
      <c r="C1804" s="671">
        <v>89871107</v>
      </c>
      <c r="D1804" s="703" t="s">
        <v>4597</v>
      </c>
      <c r="E1804" s="704" t="s">
        <v>2584</v>
      </c>
      <c r="F1804" s="671" t="s">
        <v>2515</v>
      </c>
      <c r="G1804" s="671" t="s">
        <v>2625</v>
      </c>
      <c r="H1804" s="671" t="s">
        <v>817</v>
      </c>
      <c r="I1804" s="671" t="s">
        <v>4520</v>
      </c>
      <c r="J1804" s="671" t="s">
        <v>4521</v>
      </c>
      <c r="K1804" s="671" t="s">
        <v>4522</v>
      </c>
      <c r="L1804" s="705">
        <v>158.72</v>
      </c>
      <c r="M1804" s="705">
        <v>317.44</v>
      </c>
      <c r="N1804" s="671">
        <v>2</v>
      </c>
      <c r="O1804" s="706">
        <v>2</v>
      </c>
      <c r="P1804" s="705"/>
      <c r="Q1804" s="682">
        <v>0</v>
      </c>
      <c r="R1804" s="671"/>
      <c r="S1804" s="682">
        <v>0</v>
      </c>
      <c r="T1804" s="706"/>
      <c r="U1804" s="242">
        <v>0</v>
      </c>
    </row>
    <row r="1805" spans="1:21" ht="14.4" customHeight="1" x14ac:dyDescent="0.3">
      <c r="A1805" s="680">
        <v>10</v>
      </c>
      <c r="B1805" s="671" t="s">
        <v>551</v>
      </c>
      <c r="C1805" s="671">
        <v>89871107</v>
      </c>
      <c r="D1805" s="703" t="s">
        <v>4597</v>
      </c>
      <c r="E1805" s="704" t="s">
        <v>2584</v>
      </c>
      <c r="F1805" s="671" t="s">
        <v>2515</v>
      </c>
      <c r="G1805" s="671" t="s">
        <v>3381</v>
      </c>
      <c r="H1805" s="671" t="s">
        <v>550</v>
      </c>
      <c r="I1805" s="671" t="s">
        <v>3382</v>
      </c>
      <c r="J1805" s="671" t="s">
        <v>3383</v>
      </c>
      <c r="K1805" s="671" t="s">
        <v>3113</v>
      </c>
      <c r="L1805" s="705">
        <v>61.85</v>
      </c>
      <c r="M1805" s="705">
        <v>61.85</v>
      </c>
      <c r="N1805" s="671">
        <v>1</v>
      </c>
      <c r="O1805" s="706">
        <v>0.5</v>
      </c>
      <c r="P1805" s="705"/>
      <c r="Q1805" s="682">
        <v>0</v>
      </c>
      <c r="R1805" s="671"/>
      <c r="S1805" s="682">
        <v>0</v>
      </c>
      <c r="T1805" s="706"/>
      <c r="U1805" s="242">
        <v>0</v>
      </c>
    </row>
    <row r="1806" spans="1:21" ht="14.4" customHeight="1" x14ac:dyDescent="0.3">
      <c r="A1806" s="680">
        <v>10</v>
      </c>
      <c r="B1806" s="671" t="s">
        <v>551</v>
      </c>
      <c r="C1806" s="671">
        <v>89871107</v>
      </c>
      <c r="D1806" s="703" t="s">
        <v>4597</v>
      </c>
      <c r="E1806" s="704" t="s">
        <v>2584</v>
      </c>
      <c r="F1806" s="671" t="s">
        <v>2515</v>
      </c>
      <c r="G1806" s="671" t="s">
        <v>4530</v>
      </c>
      <c r="H1806" s="671" t="s">
        <v>550</v>
      </c>
      <c r="I1806" s="671" t="s">
        <v>4531</v>
      </c>
      <c r="J1806" s="671" t="s">
        <v>4532</v>
      </c>
      <c r="K1806" s="671" t="s">
        <v>4533</v>
      </c>
      <c r="L1806" s="705">
        <v>38.65</v>
      </c>
      <c r="M1806" s="705">
        <v>115.94999999999999</v>
      </c>
      <c r="N1806" s="671">
        <v>3</v>
      </c>
      <c r="O1806" s="706">
        <v>2.5</v>
      </c>
      <c r="P1806" s="705"/>
      <c r="Q1806" s="682">
        <v>0</v>
      </c>
      <c r="R1806" s="671"/>
      <c r="S1806" s="682">
        <v>0</v>
      </c>
      <c r="T1806" s="706"/>
      <c r="U1806" s="242">
        <v>0</v>
      </c>
    </row>
    <row r="1807" spans="1:21" ht="14.4" customHeight="1" x14ac:dyDescent="0.3">
      <c r="A1807" s="680">
        <v>10</v>
      </c>
      <c r="B1807" s="671" t="s">
        <v>551</v>
      </c>
      <c r="C1807" s="671">
        <v>89871107</v>
      </c>
      <c r="D1807" s="703" t="s">
        <v>4597</v>
      </c>
      <c r="E1807" s="704" t="s">
        <v>2584</v>
      </c>
      <c r="F1807" s="671" t="s">
        <v>2515</v>
      </c>
      <c r="G1807" s="671" t="s">
        <v>2643</v>
      </c>
      <c r="H1807" s="671" t="s">
        <v>550</v>
      </c>
      <c r="I1807" s="671" t="s">
        <v>900</v>
      </c>
      <c r="J1807" s="671" t="s">
        <v>2644</v>
      </c>
      <c r="K1807" s="671" t="s">
        <v>2645</v>
      </c>
      <c r="L1807" s="705">
        <v>41.07</v>
      </c>
      <c r="M1807" s="705">
        <v>41.07</v>
      </c>
      <c r="N1807" s="671">
        <v>1</v>
      </c>
      <c r="O1807" s="706">
        <v>1</v>
      </c>
      <c r="P1807" s="705"/>
      <c r="Q1807" s="682">
        <v>0</v>
      </c>
      <c r="R1807" s="671"/>
      <c r="S1807" s="682">
        <v>0</v>
      </c>
      <c r="T1807" s="706"/>
      <c r="U1807" s="242">
        <v>0</v>
      </c>
    </row>
    <row r="1808" spans="1:21" ht="14.4" customHeight="1" x14ac:dyDescent="0.3">
      <c r="A1808" s="680">
        <v>10</v>
      </c>
      <c r="B1808" s="671" t="s">
        <v>551</v>
      </c>
      <c r="C1808" s="671">
        <v>89871107</v>
      </c>
      <c r="D1808" s="703" t="s">
        <v>4597</v>
      </c>
      <c r="E1808" s="704" t="s">
        <v>2584</v>
      </c>
      <c r="F1808" s="671" t="s">
        <v>2515</v>
      </c>
      <c r="G1808" s="671" t="s">
        <v>2643</v>
      </c>
      <c r="H1808" s="671" t="s">
        <v>550</v>
      </c>
      <c r="I1808" s="671" t="s">
        <v>3505</v>
      </c>
      <c r="J1808" s="671" t="s">
        <v>2644</v>
      </c>
      <c r="K1808" s="671" t="s">
        <v>2645</v>
      </c>
      <c r="L1808" s="705">
        <v>41.07</v>
      </c>
      <c r="M1808" s="705">
        <v>41.07</v>
      </c>
      <c r="N1808" s="671">
        <v>1</v>
      </c>
      <c r="O1808" s="706">
        <v>0.5</v>
      </c>
      <c r="P1808" s="705"/>
      <c r="Q1808" s="682">
        <v>0</v>
      </c>
      <c r="R1808" s="671"/>
      <c r="S1808" s="682">
        <v>0</v>
      </c>
      <c r="T1808" s="706"/>
      <c r="U1808" s="242">
        <v>0</v>
      </c>
    </row>
    <row r="1809" spans="1:21" ht="14.4" customHeight="1" x14ac:dyDescent="0.3">
      <c r="A1809" s="680">
        <v>10</v>
      </c>
      <c r="B1809" s="671" t="s">
        <v>551</v>
      </c>
      <c r="C1809" s="671">
        <v>89871107</v>
      </c>
      <c r="D1809" s="703" t="s">
        <v>4597</v>
      </c>
      <c r="E1809" s="704" t="s">
        <v>2584</v>
      </c>
      <c r="F1809" s="671" t="s">
        <v>2515</v>
      </c>
      <c r="G1809" s="671" t="s">
        <v>3044</v>
      </c>
      <c r="H1809" s="671" t="s">
        <v>550</v>
      </c>
      <c r="I1809" s="671" t="s">
        <v>634</v>
      </c>
      <c r="J1809" s="671" t="s">
        <v>635</v>
      </c>
      <c r="K1809" s="671" t="s">
        <v>3045</v>
      </c>
      <c r="L1809" s="705">
        <v>26.17</v>
      </c>
      <c r="M1809" s="705">
        <v>78.510000000000005</v>
      </c>
      <c r="N1809" s="671">
        <v>3</v>
      </c>
      <c r="O1809" s="706">
        <v>2</v>
      </c>
      <c r="P1809" s="705"/>
      <c r="Q1809" s="682">
        <v>0</v>
      </c>
      <c r="R1809" s="671"/>
      <c r="S1809" s="682">
        <v>0</v>
      </c>
      <c r="T1809" s="706"/>
      <c r="U1809" s="242">
        <v>0</v>
      </c>
    </row>
    <row r="1810" spans="1:21" ht="14.4" customHeight="1" x14ac:dyDescent="0.3">
      <c r="A1810" s="680">
        <v>10</v>
      </c>
      <c r="B1810" s="671" t="s">
        <v>551</v>
      </c>
      <c r="C1810" s="671">
        <v>89871107</v>
      </c>
      <c r="D1810" s="703" t="s">
        <v>4597</v>
      </c>
      <c r="E1810" s="704" t="s">
        <v>2584</v>
      </c>
      <c r="F1810" s="671" t="s">
        <v>2515</v>
      </c>
      <c r="G1810" s="671" t="s">
        <v>2947</v>
      </c>
      <c r="H1810" s="671" t="s">
        <v>817</v>
      </c>
      <c r="I1810" s="671" t="s">
        <v>3037</v>
      </c>
      <c r="J1810" s="671" t="s">
        <v>2460</v>
      </c>
      <c r="K1810" s="671" t="s">
        <v>3038</v>
      </c>
      <c r="L1810" s="705">
        <v>87.6</v>
      </c>
      <c r="M1810" s="705">
        <v>87.6</v>
      </c>
      <c r="N1810" s="671">
        <v>1</v>
      </c>
      <c r="O1810" s="706">
        <v>0.5</v>
      </c>
      <c r="P1810" s="705"/>
      <c r="Q1810" s="682">
        <v>0</v>
      </c>
      <c r="R1810" s="671"/>
      <c r="S1810" s="682">
        <v>0</v>
      </c>
      <c r="T1810" s="706"/>
      <c r="U1810" s="242">
        <v>0</v>
      </c>
    </row>
    <row r="1811" spans="1:21" ht="14.4" customHeight="1" x14ac:dyDescent="0.3">
      <c r="A1811" s="680">
        <v>10</v>
      </c>
      <c r="B1811" s="671" t="s">
        <v>551</v>
      </c>
      <c r="C1811" s="671">
        <v>89871107</v>
      </c>
      <c r="D1811" s="703" t="s">
        <v>4597</v>
      </c>
      <c r="E1811" s="704" t="s">
        <v>2584</v>
      </c>
      <c r="F1811" s="671" t="s">
        <v>2515</v>
      </c>
      <c r="G1811" s="671" t="s">
        <v>2749</v>
      </c>
      <c r="H1811" s="671" t="s">
        <v>550</v>
      </c>
      <c r="I1811" s="671" t="s">
        <v>2750</v>
      </c>
      <c r="J1811" s="671" t="s">
        <v>889</v>
      </c>
      <c r="K1811" s="671" t="s">
        <v>2751</v>
      </c>
      <c r="L1811" s="705">
        <v>23.46</v>
      </c>
      <c r="M1811" s="705">
        <v>23.46</v>
      </c>
      <c r="N1811" s="671">
        <v>1</v>
      </c>
      <c r="O1811" s="706">
        <v>1</v>
      </c>
      <c r="P1811" s="705"/>
      <c r="Q1811" s="682">
        <v>0</v>
      </c>
      <c r="R1811" s="671"/>
      <c r="S1811" s="682">
        <v>0</v>
      </c>
      <c r="T1811" s="706"/>
      <c r="U1811" s="242">
        <v>0</v>
      </c>
    </row>
    <row r="1812" spans="1:21" ht="14.4" customHeight="1" x14ac:dyDescent="0.3">
      <c r="A1812" s="680">
        <v>10</v>
      </c>
      <c r="B1812" s="671" t="s">
        <v>551</v>
      </c>
      <c r="C1812" s="671">
        <v>89871107</v>
      </c>
      <c r="D1812" s="703" t="s">
        <v>4597</v>
      </c>
      <c r="E1812" s="704" t="s">
        <v>2587</v>
      </c>
      <c r="F1812" s="671" t="s">
        <v>2515</v>
      </c>
      <c r="G1812" s="671" t="s">
        <v>2998</v>
      </c>
      <c r="H1812" s="671" t="s">
        <v>550</v>
      </c>
      <c r="I1812" s="671" t="s">
        <v>4534</v>
      </c>
      <c r="J1812" s="671" t="s">
        <v>1416</v>
      </c>
      <c r="K1812" s="671" t="s">
        <v>4535</v>
      </c>
      <c r="L1812" s="705">
        <v>0</v>
      </c>
      <c r="M1812" s="705">
        <v>0</v>
      </c>
      <c r="N1812" s="671">
        <v>1</v>
      </c>
      <c r="O1812" s="706">
        <v>1</v>
      </c>
      <c r="P1812" s="705"/>
      <c r="Q1812" s="682"/>
      <c r="R1812" s="671"/>
      <c r="S1812" s="682">
        <v>0</v>
      </c>
      <c r="T1812" s="706"/>
      <c r="U1812" s="242">
        <v>0</v>
      </c>
    </row>
    <row r="1813" spans="1:21" ht="14.4" customHeight="1" x14ac:dyDescent="0.3">
      <c r="A1813" s="680">
        <v>10</v>
      </c>
      <c r="B1813" s="671" t="s">
        <v>551</v>
      </c>
      <c r="C1813" s="671">
        <v>89871107</v>
      </c>
      <c r="D1813" s="703" t="s">
        <v>4597</v>
      </c>
      <c r="E1813" s="704" t="s">
        <v>2587</v>
      </c>
      <c r="F1813" s="671" t="s">
        <v>2515</v>
      </c>
      <c r="G1813" s="671" t="s">
        <v>4536</v>
      </c>
      <c r="H1813" s="671" t="s">
        <v>550</v>
      </c>
      <c r="I1813" s="671" t="s">
        <v>1049</v>
      </c>
      <c r="J1813" s="671" t="s">
        <v>1050</v>
      </c>
      <c r="K1813" s="671" t="s">
        <v>4537</v>
      </c>
      <c r="L1813" s="705">
        <v>35.380000000000003</v>
      </c>
      <c r="M1813" s="705">
        <v>35.380000000000003</v>
      </c>
      <c r="N1813" s="671">
        <v>1</v>
      </c>
      <c r="O1813" s="706">
        <v>1</v>
      </c>
      <c r="P1813" s="705"/>
      <c r="Q1813" s="682">
        <v>0</v>
      </c>
      <c r="R1813" s="671"/>
      <c r="S1813" s="682">
        <v>0</v>
      </c>
      <c r="T1813" s="706"/>
      <c r="U1813" s="242">
        <v>0</v>
      </c>
    </row>
    <row r="1814" spans="1:21" ht="14.4" customHeight="1" x14ac:dyDescent="0.3">
      <c r="A1814" s="680">
        <v>10</v>
      </c>
      <c r="B1814" s="671" t="s">
        <v>551</v>
      </c>
      <c r="C1814" s="671">
        <v>89871107</v>
      </c>
      <c r="D1814" s="703" t="s">
        <v>4597</v>
      </c>
      <c r="E1814" s="704" t="s">
        <v>2587</v>
      </c>
      <c r="F1814" s="671" t="s">
        <v>2515</v>
      </c>
      <c r="G1814" s="671" t="s">
        <v>2902</v>
      </c>
      <c r="H1814" s="671" t="s">
        <v>550</v>
      </c>
      <c r="I1814" s="671" t="s">
        <v>4538</v>
      </c>
      <c r="J1814" s="671" t="s">
        <v>4539</v>
      </c>
      <c r="K1814" s="671" t="s">
        <v>4540</v>
      </c>
      <c r="L1814" s="705">
        <v>68.819999999999993</v>
      </c>
      <c r="M1814" s="705">
        <v>206.45999999999998</v>
      </c>
      <c r="N1814" s="671">
        <v>3</v>
      </c>
      <c r="O1814" s="706">
        <v>1.5</v>
      </c>
      <c r="P1814" s="705"/>
      <c r="Q1814" s="682">
        <v>0</v>
      </c>
      <c r="R1814" s="671"/>
      <c r="S1814" s="682">
        <v>0</v>
      </c>
      <c r="T1814" s="706"/>
      <c r="U1814" s="242">
        <v>0</v>
      </c>
    </row>
    <row r="1815" spans="1:21" ht="14.4" customHeight="1" x14ac:dyDescent="0.3">
      <c r="A1815" s="680">
        <v>10</v>
      </c>
      <c r="B1815" s="671" t="s">
        <v>551</v>
      </c>
      <c r="C1815" s="671">
        <v>89871107</v>
      </c>
      <c r="D1815" s="703" t="s">
        <v>4597</v>
      </c>
      <c r="E1815" s="704" t="s">
        <v>2587</v>
      </c>
      <c r="F1815" s="671" t="s">
        <v>2515</v>
      </c>
      <c r="G1815" s="671" t="s">
        <v>2902</v>
      </c>
      <c r="H1815" s="671" t="s">
        <v>550</v>
      </c>
      <c r="I1815" s="671" t="s">
        <v>3255</v>
      </c>
      <c r="J1815" s="671" t="s">
        <v>3256</v>
      </c>
      <c r="K1815" s="671" t="s">
        <v>3065</v>
      </c>
      <c r="L1815" s="705">
        <v>10.32</v>
      </c>
      <c r="M1815" s="705">
        <v>30.96</v>
      </c>
      <c r="N1815" s="671">
        <v>3</v>
      </c>
      <c r="O1815" s="706">
        <v>2.5</v>
      </c>
      <c r="P1815" s="705"/>
      <c r="Q1815" s="682">
        <v>0</v>
      </c>
      <c r="R1815" s="671"/>
      <c r="S1815" s="682">
        <v>0</v>
      </c>
      <c r="T1815" s="706"/>
      <c r="U1815" s="242">
        <v>0</v>
      </c>
    </row>
    <row r="1816" spans="1:21" ht="14.4" customHeight="1" x14ac:dyDescent="0.3">
      <c r="A1816" s="680">
        <v>10</v>
      </c>
      <c r="B1816" s="671" t="s">
        <v>551</v>
      </c>
      <c r="C1816" s="671">
        <v>89871107</v>
      </c>
      <c r="D1816" s="703" t="s">
        <v>4597</v>
      </c>
      <c r="E1816" s="704" t="s">
        <v>2587</v>
      </c>
      <c r="F1816" s="671" t="s">
        <v>2515</v>
      </c>
      <c r="G1816" s="671" t="s">
        <v>2625</v>
      </c>
      <c r="H1816" s="671" t="s">
        <v>817</v>
      </c>
      <c r="I1816" s="671" t="s">
        <v>1201</v>
      </c>
      <c r="J1816" s="671" t="s">
        <v>2437</v>
      </c>
      <c r="K1816" s="671" t="s">
        <v>2438</v>
      </c>
      <c r="L1816" s="705">
        <v>333.31</v>
      </c>
      <c r="M1816" s="705">
        <v>666.62</v>
      </c>
      <c r="N1816" s="671">
        <v>2</v>
      </c>
      <c r="O1816" s="706">
        <v>1.5</v>
      </c>
      <c r="P1816" s="705"/>
      <c r="Q1816" s="682">
        <v>0</v>
      </c>
      <c r="R1816" s="671"/>
      <c r="S1816" s="682">
        <v>0</v>
      </c>
      <c r="T1816" s="706"/>
      <c r="U1816" s="242">
        <v>0</v>
      </c>
    </row>
    <row r="1817" spans="1:21" ht="14.4" customHeight="1" x14ac:dyDescent="0.3">
      <c r="A1817" s="680">
        <v>10</v>
      </c>
      <c r="B1817" s="671" t="s">
        <v>551</v>
      </c>
      <c r="C1817" s="671">
        <v>89871107</v>
      </c>
      <c r="D1817" s="703" t="s">
        <v>4597</v>
      </c>
      <c r="E1817" s="704" t="s">
        <v>2587</v>
      </c>
      <c r="F1817" s="671" t="s">
        <v>2515</v>
      </c>
      <c r="G1817" s="671" t="s">
        <v>2625</v>
      </c>
      <c r="H1817" s="671" t="s">
        <v>817</v>
      </c>
      <c r="I1817" s="671" t="s">
        <v>928</v>
      </c>
      <c r="J1817" s="671" t="s">
        <v>929</v>
      </c>
      <c r="K1817" s="671" t="s">
        <v>930</v>
      </c>
      <c r="L1817" s="705">
        <v>152.36000000000001</v>
      </c>
      <c r="M1817" s="705">
        <v>2285.400000000001</v>
      </c>
      <c r="N1817" s="671">
        <v>15</v>
      </c>
      <c r="O1817" s="706">
        <v>10.5</v>
      </c>
      <c r="P1817" s="705"/>
      <c r="Q1817" s="682">
        <v>0</v>
      </c>
      <c r="R1817" s="671"/>
      <c r="S1817" s="682">
        <v>0</v>
      </c>
      <c r="T1817" s="706"/>
      <c r="U1817" s="242">
        <v>0</v>
      </c>
    </row>
    <row r="1818" spans="1:21" ht="14.4" customHeight="1" x14ac:dyDescent="0.3">
      <c r="A1818" s="680">
        <v>10</v>
      </c>
      <c r="B1818" s="671" t="s">
        <v>551</v>
      </c>
      <c r="C1818" s="671">
        <v>89871107</v>
      </c>
      <c r="D1818" s="703" t="s">
        <v>4597</v>
      </c>
      <c r="E1818" s="704" t="s">
        <v>2587</v>
      </c>
      <c r="F1818" s="671" t="s">
        <v>2515</v>
      </c>
      <c r="G1818" s="671" t="s">
        <v>2625</v>
      </c>
      <c r="H1818" s="671" t="s">
        <v>550</v>
      </c>
      <c r="I1818" s="671" t="s">
        <v>3132</v>
      </c>
      <c r="J1818" s="671" t="s">
        <v>2437</v>
      </c>
      <c r="K1818" s="671" t="s">
        <v>2438</v>
      </c>
      <c r="L1818" s="705">
        <v>333.31</v>
      </c>
      <c r="M1818" s="705">
        <v>333.31</v>
      </c>
      <c r="N1818" s="671">
        <v>1</v>
      </c>
      <c r="O1818" s="706">
        <v>1</v>
      </c>
      <c r="P1818" s="705"/>
      <c r="Q1818" s="682">
        <v>0</v>
      </c>
      <c r="R1818" s="671"/>
      <c r="S1818" s="682">
        <v>0</v>
      </c>
      <c r="T1818" s="706"/>
      <c r="U1818" s="242">
        <v>0</v>
      </c>
    </row>
    <row r="1819" spans="1:21" ht="14.4" customHeight="1" x14ac:dyDescent="0.3">
      <c r="A1819" s="680">
        <v>10</v>
      </c>
      <c r="B1819" s="671" t="s">
        <v>551</v>
      </c>
      <c r="C1819" s="671">
        <v>89871107</v>
      </c>
      <c r="D1819" s="703" t="s">
        <v>4597</v>
      </c>
      <c r="E1819" s="704" t="s">
        <v>2587</v>
      </c>
      <c r="F1819" s="671" t="s">
        <v>2515</v>
      </c>
      <c r="G1819" s="671" t="s">
        <v>4541</v>
      </c>
      <c r="H1819" s="671" t="s">
        <v>550</v>
      </c>
      <c r="I1819" s="671" t="s">
        <v>4542</v>
      </c>
      <c r="J1819" s="671" t="s">
        <v>4543</v>
      </c>
      <c r="K1819" s="671" t="s">
        <v>4544</v>
      </c>
      <c r="L1819" s="705">
        <v>55.81</v>
      </c>
      <c r="M1819" s="705">
        <v>111.62</v>
      </c>
      <c r="N1819" s="671">
        <v>2</v>
      </c>
      <c r="O1819" s="706">
        <v>2</v>
      </c>
      <c r="P1819" s="705"/>
      <c r="Q1819" s="682">
        <v>0</v>
      </c>
      <c r="R1819" s="671"/>
      <c r="S1819" s="682">
        <v>0</v>
      </c>
      <c r="T1819" s="706"/>
      <c r="U1819" s="242">
        <v>0</v>
      </c>
    </row>
    <row r="1820" spans="1:21" ht="14.4" customHeight="1" x14ac:dyDescent="0.3">
      <c r="A1820" s="680">
        <v>10</v>
      </c>
      <c r="B1820" s="671" t="s">
        <v>551</v>
      </c>
      <c r="C1820" s="671">
        <v>89871107</v>
      </c>
      <c r="D1820" s="703" t="s">
        <v>4597</v>
      </c>
      <c r="E1820" s="704" t="s">
        <v>2587</v>
      </c>
      <c r="F1820" s="671" t="s">
        <v>2515</v>
      </c>
      <c r="G1820" s="671" t="s">
        <v>3381</v>
      </c>
      <c r="H1820" s="671" t="s">
        <v>550</v>
      </c>
      <c r="I1820" s="671" t="s">
        <v>3382</v>
      </c>
      <c r="J1820" s="671" t="s">
        <v>3383</v>
      </c>
      <c r="K1820" s="671" t="s">
        <v>3113</v>
      </c>
      <c r="L1820" s="705">
        <v>61.85</v>
      </c>
      <c r="M1820" s="705">
        <v>680.35000000000014</v>
      </c>
      <c r="N1820" s="671">
        <v>11</v>
      </c>
      <c r="O1820" s="706">
        <v>10</v>
      </c>
      <c r="P1820" s="705"/>
      <c r="Q1820" s="682">
        <v>0</v>
      </c>
      <c r="R1820" s="671"/>
      <c r="S1820" s="682">
        <v>0</v>
      </c>
      <c r="T1820" s="706"/>
      <c r="U1820" s="242">
        <v>0</v>
      </c>
    </row>
    <row r="1821" spans="1:21" ht="14.4" customHeight="1" x14ac:dyDescent="0.3">
      <c r="A1821" s="680">
        <v>10</v>
      </c>
      <c r="B1821" s="671" t="s">
        <v>551</v>
      </c>
      <c r="C1821" s="671">
        <v>89871107</v>
      </c>
      <c r="D1821" s="703" t="s">
        <v>4597</v>
      </c>
      <c r="E1821" s="704" t="s">
        <v>2587</v>
      </c>
      <c r="F1821" s="671" t="s">
        <v>2515</v>
      </c>
      <c r="G1821" s="671" t="s">
        <v>3381</v>
      </c>
      <c r="H1821" s="671" t="s">
        <v>550</v>
      </c>
      <c r="I1821" s="671" t="s">
        <v>4517</v>
      </c>
      <c r="J1821" s="671" t="s">
        <v>4518</v>
      </c>
      <c r="K1821" s="671" t="s">
        <v>4519</v>
      </c>
      <c r="L1821" s="705">
        <v>42.18</v>
      </c>
      <c r="M1821" s="705">
        <v>253.08</v>
      </c>
      <c r="N1821" s="671">
        <v>6</v>
      </c>
      <c r="O1821" s="706">
        <v>5</v>
      </c>
      <c r="P1821" s="705"/>
      <c r="Q1821" s="682">
        <v>0</v>
      </c>
      <c r="R1821" s="671"/>
      <c r="S1821" s="682">
        <v>0</v>
      </c>
      <c r="T1821" s="706"/>
      <c r="U1821" s="242">
        <v>0</v>
      </c>
    </row>
    <row r="1822" spans="1:21" ht="14.4" customHeight="1" x14ac:dyDescent="0.3">
      <c r="A1822" s="680">
        <v>10</v>
      </c>
      <c r="B1822" s="671" t="s">
        <v>551</v>
      </c>
      <c r="C1822" s="671">
        <v>89871107</v>
      </c>
      <c r="D1822" s="703" t="s">
        <v>4597</v>
      </c>
      <c r="E1822" s="704" t="s">
        <v>2587</v>
      </c>
      <c r="F1822" s="671" t="s">
        <v>2515</v>
      </c>
      <c r="G1822" s="671" t="s">
        <v>4545</v>
      </c>
      <c r="H1822" s="671" t="s">
        <v>550</v>
      </c>
      <c r="I1822" s="671" t="s">
        <v>4546</v>
      </c>
      <c r="J1822" s="671" t="s">
        <v>4547</v>
      </c>
      <c r="K1822" s="671" t="s">
        <v>4548</v>
      </c>
      <c r="L1822" s="705">
        <v>229.57</v>
      </c>
      <c r="M1822" s="705">
        <v>229.57</v>
      </c>
      <c r="N1822" s="671">
        <v>1</v>
      </c>
      <c r="O1822" s="706">
        <v>0.5</v>
      </c>
      <c r="P1822" s="705"/>
      <c r="Q1822" s="682">
        <v>0</v>
      </c>
      <c r="R1822" s="671"/>
      <c r="S1822" s="682">
        <v>0</v>
      </c>
      <c r="T1822" s="706"/>
      <c r="U1822" s="242">
        <v>0</v>
      </c>
    </row>
    <row r="1823" spans="1:21" ht="14.4" customHeight="1" x14ac:dyDescent="0.3">
      <c r="A1823" s="680">
        <v>10</v>
      </c>
      <c r="B1823" s="671" t="s">
        <v>551</v>
      </c>
      <c r="C1823" s="671">
        <v>89871107</v>
      </c>
      <c r="D1823" s="703" t="s">
        <v>4597</v>
      </c>
      <c r="E1823" s="704" t="s">
        <v>2587</v>
      </c>
      <c r="F1823" s="671" t="s">
        <v>2515</v>
      </c>
      <c r="G1823" s="671" t="s">
        <v>2855</v>
      </c>
      <c r="H1823" s="671" t="s">
        <v>550</v>
      </c>
      <c r="I1823" s="671" t="s">
        <v>4549</v>
      </c>
      <c r="J1823" s="671" t="s">
        <v>4550</v>
      </c>
      <c r="K1823" s="671" t="s">
        <v>2457</v>
      </c>
      <c r="L1823" s="705">
        <v>184.22</v>
      </c>
      <c r="M1823" s="705">
        <v>736.88</v>
      </c>
      <c r="N1823" s="671">
        <v>4</v>
      </c>
      <c r="O1823" s="706">
        <v>3.5</v>
      </c>
      <c r="P1823" s="705"/>
      <c r="Q1823" s="682">
        <v>0</v>
      </c>
      <c r="R1823" s="671"/>
      <c r="S1823" s="682">
        <v>0</v>
      </c>
      <c r="T1823" s="706"/>
      <c r="U1823" s="242">
        <v>0</v>
      </c>
    </row>
    <row r="1824" spans="1:21" ht="14.4" customHeight="1" x14ac:dyDescent="0.3">
      <c r="A1824" s="680">
        <v>10</v>
      </c>
      <c r="B1824" s="671" t="s">
        <v>551</v>
      </c>
      <c r="C1824" s="671">
        <v>89871107</v>
      </c>
      <c r="D1824" s="703" t="s">
        <v>4597</v>
      </c>
      <c r="E1824" s="704" t="s">
        <v>2587</v>
      </c>
      <c r="F1824" s="671" t="s">
        <v>2515</v>
      </c>
      <c r="G1824" s="671" t="s">
        <v>2855</v>
      </c>
      <c r="H1824" s="671" t="s">
        <v>817</v>
      </c>
      <c r="I1824" s="671" t="s">
        <v>938</v>
      </c>
      <c r="J1824" s="671" t="s">
        <v>939</v>
      </c>
      <c r="K1824" s="671" t="s">
        <v>2422</v>
      </c>
      <c r="L1824" s="705">
        <v>46.05</v>
      </c>
      <c r="M1824" s="705">
        <v>322.35000000000002</v>
      </c>
      <c r="N1824" s="671">
        <v>7</v>
      </c>
      <c r="O1824" s="706">
        <v>5.5</v>
      </c>
      <c r="P1824" s="705"/>
      <c r="Q1824" s="682">
        <v>0</v>
      </c>
      <c r="R1824" s="671"/>
      <c r="S1824" s="682">
        <v>0</v>
      </c>
      <c r="T1824" s="706"/>
      <c r="U1824" s="242">
        <v>0</v>
      </c>
    </row>
    <row r="1825" spans="1:21" ht="14.4" customHeight="1" x14ac:dyDescent="0.3">
      <c r="A1825" s="680">
        <v>10</v>
      </c>
      <c r="B1825" s="671" t="s">
        <v>551</v>
      </c>
      <c r="C1825" s="671">
        <v>89871107</v>
      </c>
      <c r="D1825" s="703" t="s">
        <v>4597</v>
      </c>
      <c r="E1825" s="704" t="s">
        <v>2587</v>
      </c>
      <c r="F1825" s="671" t="s">
        <v>2515</v>
      </c>
      <c r="G1825" s="671" t="s">
        <v>2855</v>
      </c>
      <c r="H1825" s="671" t="s">
        <v>817</v>
      </c>
      <c r="I1825" s="671" t="s">
        <v>1515</v>
      </c>
      <c r="J1825" s="671" t="s">
        <v>1516</v>
      </c>
      <c r="K1825" s="671" t="s">
        <v>2456</v>
      </c>
      <c r="L1825" s="705">
        <v>138.16</v>
      </c>
      <c r="M1825" s="705">
        <v>414.48</v>
      </c>
      <c r="N1825" s="671">
        <v>3</v>
      </c>
      <c r="O1825" s="706">
        <v>3</v>
      </c>
      <c r="P1825" s="705"/>
      <c r="Q1825" s="682">
        <v>0</v>
      </c>
      <c r="R1825" s="671"/>
      <c r="S1825" s="682">
        <v>0</v>
      </c>
      <c r="T1825" s="706"/>
      <c r="U1825" s="242">
        <v>0</v>
      </c>
    </row>
    <row r="1826" spans="1:21" ht="14.4" customHeight="1" x14ac:dyDescent="0.3">
      <c r="A1826" s="680">
        <v>10</v>
      </c>
      <c r="B1826" s="671" t="s">
        <v>551</v>
      </c>
      <c r="C1826" s="671">
        <v>89871107</v>
      </c>
      <c r="D1826" s="703" t="s">
        <v>4597</v>
      </c>
      <c r="E1826" s="704" t="s">
        <v>2587</v>
      </c>
      <c r="F1826" s="671" t="s">
        <v>2515</v>
      </c>
      <c r="G1826" s="671" t="s">
        <v>2855</v>
      </c>
      <c r="H1826" s="671" t="s">
        <v>817</v>
      </c>
      <c r="I1826" s="671" t="s">
        <v>1508</v>
      </c>
      <c r="J1826" s="671" t="s">
        <v>1509</v>
      </c>
      <c r="K1826" s="671" t="s">
        <v>2457</v>
      </c>
      <c r="L1826" s="705">
        <v>184.22</v>
      </c>
      <c r="M1826" s="705">
        <v>184.22</v>
      </c>
      <c r="N1826" s="671">
        <v>1</v>
      </c>
      <c r="O1826" s="706">
        <v>1</v>
      </c>
      <c r="P1826" s="705"/>
      <c r="Q1826" s="682">
        <v>0</v>
      </c>
      <c r="R1826" s="671"/>
      <c r="S1826" s="682">
        <v>0</v>
      </c>
      <c r="T1826" s="706"/>
      <c r="U1826" s="242">
        <v>0</v>
      </c>
    </row>
    <row r="1827" spans="1:21" ht="14.4" customHeight="1" x14ac:dyDescent="0.3">
      <c r="A1827" s="680">
        <v>10</v>
      </c>
      <c r="B1827" s="671" t="s">
        <v>551</v>
      </c>
      <c r="C1827" s="671">
        <v>89871107</v>
      </c>
      <c r="D1827" s="703" t="s">
        <v>4597</v>
      </c>
      <c r="E1827" s="704" t="s">
        <v>2587</v>
      </c>
      <c r="F1827" s="671" t="s">
        <v>2515</v>
      </c>
      <c r="G1827" s="671" t="s">
        <v>2855</v>
      </c>
      <c r="H1827" s="671" t="s">
        <v>817</v>
      </c>
      <c r="I1827" s="671" t="s">
        <v>1529</v>
      </c>
      <c r="J1827" s="671" t="s">
        <v>939</v>
      </c>
      <c r="K1827" s="671" t="s">
        <v>2458</v>
      </c>
      <c r="L1827" s="705">
        <v>103.71</v>
      </c>
      <c r="M1827" s="705">
        <v>207.42</v>
      </c>
      <c r="N1827" s="671">
        <v>2</v>
      </c>
      <c r="O1827" s="706">
        <v>1.5</v>
      </c>
      <c r="P1827" s="705"/>
      <c r="Q1827" s="682">
        <v>0</v>
      </c>
      <c r="R1827" s="671"/>
      <c r="S1827" s="682">
        <v>0</v>
      </c>
      <c r="T1827" s="706"/>
      <c r="U1827" s="242">
        <v>0</v>
      </c>
    </row>
    <row r="1828" spans="1:21" ht="14.4" customHeight="1" x14ac:dyDescent="0.3">
      <c r="A1828" s="680">
        <v>10</v>
      </c>
      <c r="B1828" s="671" t="s">
        <v>551</v>
      </c>
      <c r="C1828" s="671">
        <v>89871107</v>
      </c>
      <c r="D1828" s="703" t="s">
        <v>4597</v>
      </c>
      <c r="E1828" s="704" t="s">
        <v>2587</v>
      </c>
      <c r="F1828" s="671" t="s">
        <v>2515</v>
      </c>
      <c r="G1828" s="671" t="s">
        <v>2855</v>
      </c>
      <c r="H1828" s="671" t="s">
        <v>550</v>
      </c>
      <c r="I1828" s="671" t="s">
        <v>4551</v>
      </c>
      <c r="J1828" s="671" t="s">
        <v>1509</v>
      </c>
      <c r="K1828" s="671" t="s">
        <v>2457</v>
      </c>
      <c r="L1828" s="705">
        <v>184.22</v>
      </c>
      <c r="M1828" s="705">
        <v>184.22</v>
      </c>
      <c r="N1828" s="671">
        <v>1</v>
      </c>
      <c r="O1828" s="706">
        <v>1</v>
      </c>
      <c r="P1828" s="705"/>
      <c r="Q1828" s="682">
        <v>0</v>
      </c>
      <c r="R1828" s="671"/>
      <c r="S1828" s="682">
        <v>0</v>
      </c>
      <c r="T1828" s="706"/>
      <c r="U1828" s="242">
        <v>0</v>
      </c>
    </row>
    <row r="1829" spans="1:21" ht="14.4" customHeight="1" x14ac:dyDescent="0.3">
      <c r="A1829" s="680">
        <v>10</v>
      </c>
      <c r="B1829" s="671" t="s">
        <v>551</v>
      </c>
      <c r="C1829" s="671">
        <v>89871107</v>
      </c>
      <c r="D1829" s="703" t="s">
        <v>4597</v>
      </c>
      <c r="E1829" s="704" t="s">
        <v>2587</v>
      </c>
      <c r="F1829" s="671" t="s">
        <v>2515</v>
      </c>
      <c r="G1829" s="671" t="s">
        <v>2855</v>
      </c>
      <c r="H1829" s="671" t="s">
        <v>550</v>
      </c>
      <c r="I1829" s="671" t="s">
        <v>4552</v>
      </c>
      <c r="J1829" s="671" t="s">
        <v>1509</v>
      </c>
      <c r="K1829" s="671" t="s">
        <v>2457</v>
      </c>
      <c r="L1829" s="705">
        <v>0</v>
      </c>
      <c r="M1829" s="705">
        <v>0</v>
      </c>
      <c r="N1829" s="671">
        <v>1</v>
      </c>
      <c r="O1829" s="706">
        <v>0.5</v>
      </c>
      <c r="P1829" s="705"/>
      <c r="Q1829" s="682"/>
      <c r="R1829" s="671"/>
      <c r="S1829" s="682">
        <v>0</v>
      </c>
      <c r="T1829" s="706"/>
      <c r="U1829" s="242">
        <v>0</v>
      </c>
    </row>
    <row r="1830" spans="1:21" ht="14.4" customHeight="1" x14ac:dyDescent="0.3">
      <c r="A1830" s="680">
        <v>10</v>
      </c>
      <c r="B1830" s="671" t="s">
        <v>551</v>
      </c>
      <c r="C1830" s="671">
        <v>89871107</v>
      </c>
      <c r="D1830" s="703" t="s">
        <v>4597</v>
      </c>
      <c r="E1830" s="704" t="s">
        <v>2587</v>
      </c>
      <c r="F1830" s="671" t="s">
        <v>2515</v>
      </c>
      <c r="G1830" s="671" t="s">
        <v>2827</v>
      </c>
      <c r="H1830" s="671" t="s">
        <v>550</v>
      </c>
      <c r="I1830" s="671" t="s">
        <v>4553</v>
      </c>
      <c r="J1830" s="671" t="s">
        <v>3903</v>
      </c>
      <c r="K1830" s="671" t="s">
        <v>753</v>
      </c>
      <c r="L1830" s="705">
        <v>0</v>
      </c>
      <c r="M1830" s="705">
        <v>0</v>
      </c>
      <c r="N1830" s="671">
        <v>1</v>
      </c>
      <c r="O1830" s="706">
        <v>1</v>
      </c>
      <c r="P1830" s="705"/>
      <c r="Q1830" s="682"/>
      <c r="R1830" s="671"/>
      <c r="S1830" s="682">
        <v>0</v>
      </c>
      <c r="T1830" s="706"/>
      <c r="U1830" s="242">
        <v>0</v>
      </c>
    </row>
    <row r="1831" spans="1:21" ht="14.4" customHeight="1" x14ac:dyDescent="0.3">
      <c r="A1831" s="680">
        <v>10</v>
      </c>
      <c r="B1831" s="671" t="s">
        <v>551</v>
      </c>
      <c r="C1831" s="671">
        <v>89871107</v>
      </c>
      <c r="D1831" s="703" t="s">
        <v>4597</v>
      </c>
      <c r="E1831" s="704" t="s">
        <v>2587</v>
      </c>
      <c r="F1831" s="671" t="s">
        <v>2515</v>
      </c>
      <c r="G1831" s="671" t="s">
        <v>2827</v>
      </c>
      <c r="H1831" s="671" t="s">
        <v>817</v>
      </c>
      <c r="I1831" s="671" t="s">
        <v>1152</v>
      </c>
      <c r="J1831" s="671" t="s">
        <v>1153</v>
      </c>
      <c r="K1831" s="671" t="s">
        <v>753</v>
      </c>
      <c r="L1831" s="705">
        <v>0</v>
      </c>
      <c r="M1831" s="705">
        <v>0</v>
      </c>
      <c r="N1831" s="671">
        <v>4</v>
      </c>
      <c r="O1831" s="706">
        <v>3</v>
      </c>
      <c r="P1831" s="705"/>
      <c r="Q1831" s="682"/>
      <c r="R1831" s="671"/>
      <c r="S1831" s="682">
        <v>0</v>
      </c>
      <c r="T1831" s="706"/>
      <c r="U1831" s="242">
        <v>0</v>
      </c>
    </row>
    <row r="1832" spans="1:21" ht="14.4" customHeight="1" x14ac:dyDescent="0.3">
      <c r="A1832" s="680">
        <v>10</v>
      </c>
      <c r="B1832" s="671" t="s">
        <v>551</v>
      </c>
      <c r="C1832" s="671">
        <v>89871107</v>
      </c>
      <c r="D1832" s="703" t="s">
        <v>4597</v>
      </c>
      <c r="E1832" s="704" t="s">
        <v>2587</v>
      </c>
      <c r="F1832" s="671" t="s">
        <v>2515</v>
      </c>
      <c r="G1832" s="671" t="s">
        <v>3191</v>
      </c>
      <c r="H1832" s="671" t="s">
        <v>550</v>
      </c>
      <c r="I1832" s="671" t="s">
        <v>4554</v>
      </c>
      <c r="J1832" s="671" t="s">
        <v>3431</v>
      </c>
      <c r="K1832" s="671" t="s">
        <v>4555</v>
      </c>
      <c r="L1832" s="705">
        <v>0</v>
      </c>
      <c r="M1832" s="705">
        <v>0</v>
      </c>
      <c r="N1832" s="671">
        <v>1</v>
      </c>
      <c r="O1832" s="706">
        <v>1</v>
      </c>
      <c r="P1832" s="705"/>
      <c r="Q1832" s="682"/>
      <c r="R1832" s="671"/>
      <c r="S1832" s="682">
        <v>0</v>
      </c>
      <c r="T1832" s="706"/>
      <c r="U1832" s="242">
        <v>0</v>
      </c>
    </row>
    <row r="1833" spans="1:21" ht="14.4" customHeight="1" x14ac:dyDescent="0.3">
      <c r="A1833" s="680">
        <v>10</v>
      </c>
      <c r="B1833" s="671" t="s">
        <v>551</v>
      </c>
      <c r="C1833" s="671">
        <v>89871107</v>
      </c>
      <c r="D1833" s="703" t="s">
        <v>4597</v>
      </c>
      <c r="E1833" s="704" t="s">
        <v>2587</v>
      </c>
      <c r="F1833" s="671" t="s">
        <v>2515</v>
      </c>
      <c r="G1833" s="671" t="s">
        <v>3191</v>
      </c>
      <c r="H1833" s="671" t="s">
        <v>550</v>
      </c>
      <c r="I1833" s="671" t="s">
        <v>1767</v>
      </c>
      <c r="J1833" s="671" t="s">
        <v>3431</v>
      </c>
      <c r="K1833" s="671" t="s">
        <v>1437</v>
      </c>
      <c r="L1833" s="705">
        <v>137.74</v>
      </c>
      <c r="M1833" s="705">
        <v>137.74</v>
      </c>
      <c r="N1833" s="671">
        <v>1</v>
      </c>
      <c r="O1833" s="706">
        <v>1</v>
      </c>
      <c r="P1833" s="705"/>
      <c r="Q1833" s="682">
        <v>0</v>
      </c>
      <c r="R1833" s="671"/>
      <c r="S1833" s="682">
        <v>0</v>
      </c>
      <c r="T1833" s="706"/>
      <c r="U1833" s="242">
        <v>0</v>
      </c>
    </row>
    <row r="1834" spans="1:21" ht="14.4" customHeight="1" x14ac:dyDescent="0.3">
      <c r="A1834" s="680">
        <v>10</v>
      </c>
      <c r="B1834" s="671" t="s">
        <v>551</v>
      </c>
      <c r="C1834" s="671">
        <v>89871107</v>
      </c>
      <c r="D1834" s="703" t="s">
        <v>4597</v>
      </c>
      <c r="E1834" s="704" t="s">
        <v>2587</v>
      </c>
      <c r="F1834" s="671" t="s">
        <v>2515</v>
      </c>
      <c r="G1834" s="671" t="s">
        <v>3191</v>
      </c>
      <c r="H1834" s="671" t="s">
        <v>550</v>
      </c>
      <c r="I1834" s="671" t="s">
        <v>3430</v>
      </c>
      <c r="J1834" s="671" t="s">
        <v>3431</v>
      </c>
      <c r="K1834" s="671" t="s">
        <v>3222</v>
      </c>
      <c r="L1834" s="705">
        <v>0</v>
      </c>
      <c r="M1834" s="705">
        <v>0</v>
      </c>
      <c r="N1834" s="671">
        <v>1</v>
      </c>
      <c r="O1834" s="706">
        <v>0.5</v>
      </c>
      <c r="P1834" s="705"/>
      <c r="Q1834" s="682"/>
      <c r="R1834" s="671"/>
      <c r="S1834" s="682">
        <v>0</v>
      </c>
      <c r="T1834" s="706"/>
      <c r="U1834" s="242">
        <v>0</v>
      </c>
    </row>
    <row r="1835" spans="1:21" ht="14.4" customHeight="1" x14ac:dyDescent="0.3">
      <c r="A1835" s="680">
        <v>10</v>
      </c>
      <c r="B1835" s="671" t="s">
        <v>551</v>
      </c>
      <c r="C1835" s="671">
        <v>89871107</v>
      </c>
      <c r="D1835" s="703" t="s">
        <v>4597</v>
      </c>
      <c r="E1835" s="704" t="s">
        <v>2587</v>
      </c>
      <c r="F1835" s="671" t="s">
        <v>2515</v>
      </c>
      <c r="G1835" s="671" t="s">
        <v>3191</v>
      </c>
      <c r="H1835" s="671" t="s">
        <v>550</v>
      </c>
      <c r="I1835" s="671" t="s">
        <v>4556</v>
      </c>
      <c r="J1835" s="671" t="s">
        <v>1109</v>
      </c>
      <c r="K1835" s="671" t="s">
        <v>4557</v>
      </c>
      <c r="L1835" s="705">
        <v>27.55</v>
      </c>
      <c r="M1835" s="705">
        <v>137.75</v>
      </c>
      <c r="N1835" s="671">
        <v>5</v>
      </c>
      <c r="O1835" s="706">
        <v>3</v>
      </c>
      <c r="P1835" s="705"/>
      <c r="Q1835" s="682">
        <v>0</v>
      </c>
      <c r="R1835" s="671"/>
      <c r="S1835" s="682">
        <v>0</v>
      </c>
      <c r="T1835" s="706"/>
      <c r="U1835" s="242">
        <v>0</v>
      </c>
    </row>
    <row r="1836" spans="1:21" ht="14.4" customHeight="1" x14ac:dyDescent="0.3">
      <c r="A1836" s="680">
        <v>10</v>
      </c>
      <c r="B1836" s="671" t="s">
        <v>551</v>
      </c>
      <c r="C1836" s="671">
        <v>89871107</v>
      </c>
      <c r="D1836" s="703" t="s">
        <v>4597</v>
      </c>
      <c r="E1836" s="704" t="s">
        <v>2587</v>
      </c>
      <c r="F1836" s="671" t="s">
        <v>2515</v>
      </c>
      <c r="G1836" s="671" t="s">
        <v>3191</v>
      </c>
      <c r="H1836" s="671" t="s">
        <v>550</v>
      </c>
      <c r="I1836" s="671" t="s">
        <v>1108</v>
      </c>
      <c r="J1836" s="671" t="s">
        <v>1109</v>
      </c>
      <c r="K1836" s="671" t="s">
        <v>3360</v>
      </c>
      <c r="L1836" s="705">
        <v>55.1</v>
      </c>
      <c r="M1836" s="705">
        <v>55.1</v>
      </c>
      <c r="N1836" s="671">
        <v>1</v>
      </c>
      <c r="O1836" s="706">
        <v>1</v>
      </c>
      <c r="P1836" s="705"/>
      <c r="Q1836" s="682">
        <v>0</v>
      </c>
      <c r="R1836" s="671"/>
      <c r="S1836" s="682">
        <v>0</v>
      </c>
      <c r="T1836" s="706"/>
      <c r="U1836" s="242">
        <v>0</v>
      </c>
    </row>
    <row r="1837" spans="1:21" ht="14.4" customHeight="1" x14ac:dyDescent="0.3">
      <c r="A1837" s="680">
        <v>10</v>
      </c>
      <c r="B1837" s="671" t="s">
        <v>551</v>
      </c>
      <c r="C1837" s="671">
        <v>89871107</v>
      </c>
      <c r="D1837" s="703" t="s">
        <v>4597</v>
      </c>
      <c r="E1837" s="704" t="s">
        <v>2587</v>
      </c>
      <c r="F1837" s="671" t="s">
        <v>2515</v>
      </c>
      <c r="G1837" s="671" t="s">
        <v>2887</v>
      </c>
      <c r="H1837" s="671" t="s">
        <v>550</v>
      </c>
      <c r="I1837" s="671" t="s">
        <v>1288</v>
      </c>
      <c r="J1837" s="671" t="s">
        <v>1289</v>
      </c>
      <c r="K1837" s="671" t="s">
        <v>3396</v>
      </c>
      <c r="L1837" s="705">
        <v>45.75</v>
      </c>
      <c r="M1837" s="705">
        <v>91.5</v>
      </c>
      <c r="N1837" s="671">
        <v>2</v>
      </c>
      <c r="O1837" s="706">
        <v>1.5</v>
      </c>
      <c r="P1837" s="705"/>
      <c r="Q1837" s="682">
        <v>0</v>
      </c>
      <c r="R1837" s="671"/>
      <c r="S1837" s="682">
        <v>0</v>
      </c>
      <c r="T1837" s="706"/>
      <c r="U1837" s="242">
        <v>0</v>
      </c>
    </row>
    <row r="1838" spans="1:21" ht="14.4" customHeight="1" x14ac:dyDescent="0.3">
      <c r="A1838" s="680">
        <v>10</v>
      </c>
      <c r="B1838" s="671" t="s">
        <v>551</v>
      </c>
      <c r="C1838" s="671">
        <v>89871107</v>
      </c>
      <c r="D1838" s="703" t="s">
        <v>4597</v>
      </c>
      <c r="E1838" s="704" t="s">
        <v>2587</v>
      </c>
      <c r="F1838" s="671" t="s">
        <v>2515</v>
      </c>
      <c r="G1838" s="671" t="s">
        <v>3082</v>
      </c>
      <c r="H1838" s="671" t="s">
        <v>550</v>
      </c>
      <c r="I1838" s="671" t="s">
        <v>751</v>
      </c>
      <c r="J1838" s="671" t="s">
        <v>752</v>
      </c>
      <c r="K1838" s="671" t="s">
        <v>753</v>
      </c>
      <c r="L1838" s="705">
        <v>0</v>
      </c>
      <c r="M1838" s="705">
        <v>0</v>
      </c>
      <c r="N1838" s="671">
        <v>16</v>
      </c>
      <c r="O1838" s="706">
        <v>13</v>
      </c>
      <c r="P1838" s="705"/>
      <c r="Q1838" s="682"/>
      <c r="R1838" s="671"/>
      <c r="S1838" s="682">
        <v>0</v>
      </c>
      <c r="T1838" s="706"/>
      <c r="U1838" s="242">
        <v>0</v>
      </c>
    </row>
    <row r="1839" spans="1:21" ht="14.4" customHeight="1" x14ac:dyDescent="0.3">
      <c r="A1839" s="680">
        <v>10</v>
      </c>
      <c r="B1839" s="671" t="s">
        <v>551</v>
      </c>
      <c r="C1839" s="671">
        <v>89871107</v>
      </c>
      <c r="D1839" s="703" t="s">
        <v>4597</v>
      </c>
      <c r="E1839" s="704" t="s">
        <v>2587</v>
      </c>
      <c r="F1839" s="671" t="s">
        <v>2515</v>
      </c>
      <c r="G1839" s="671" t="s">
        <v>2930</v>
      </c>
      <c r="H1839" s="671" t="s">
        <v>550</v>
      </c>
      <c r="I1839" s="671" t="s">
        <v>1359</v>
      </c>
      <c r="J1839" s="671" t="s">
        <v>1264</v>
      </c>
      <c r="K1839" s="671" t="s">
        <v>2931</v>
      </c>
      <c r="L1839" s="705">
        <v>75.19</v>
      </c>
      <c r="M1839" s="705">
        <v>1428.6100000000006</v>
      </c>
      <c r="N1839" s="671">
        <v>19</v>
      </c>
      <c r="O1839" s="706">
        <v>10</v>
      </c>
      <c r="P1839" s="705"/>
      <c r="Q1839" s="682">
        <v>0</v>
      </c>
      <c r="R1839" s="671"/>
      <c r="S1839" s="682">
        <v>0</v>
      </c>
      <c r="T1839" s="706"/>
      <c r="U1839" s="242">
        <v>0</v>
      </c>
    </row>
    <row r="1840" spans="1:21" ht="14.4" customHeight="1" x14ac:dyDescent="0.3">
      <c r="A1840" s="680">
        <v>10</v>
      </c>
      <c r="B1840" s="671" t="s">
        <v>551</v>
      </c>
      <c r="C1840" s="671">
        <v>89871107</v>
      </c>
      <c r="D1840" s="703" t="s">
        <v>4597</v>
      </c>
      <c r="E1840" s="704" t="s">
        <v>2587</v>
      </c>
      <c r="F1840" s="671" t="s">
        <v>2515</v>
      </c>
      <c r="G1840" s="671" t="s">
        <v>2930</v>
      </c>
      <c r="H1840" s="671" t="s">
        <v>550</v>
      </c>
      <c r="I1840" s="671" t="s">
        <v>3161</v>
      </c>
      <c r="J1840" s="671" t="s">
        <v>1264</v>
      </c>
      <c r="K1840" s="671" t="s">
        <v>3162</v>
      </c>
      <c r="L1840" s="705">
        <v>0</v>
      </c>
      <c r="M1840" s="705">
        <v>0</v>
      </c>
      <c r="N1840" s="671">
        <v>1</v>
      </c>
      <c r="O1840" s="706">
        <v>0.5</v>
      </c>
      <c r="P1840" s="705"/>
      <c r="Q1840" s="682"/>
      <c r="R1840" s="671"/>
      <c r="S1840" s="682">
        <v>0</v>
      </c>
      <c r="T1840" s="706"/>
      <c r="U1840" s="242">
        <v>0</v>
      </c>
    </row>
    <row r="1841" spans="1:21" ht="14.4" customHeight="1" x14ac:dyDescent="0.3">
      <c r="A1841" s="680">
        <v>10</v>
      </c>
      <c r="B1841" s="671" t="s">
        <v>551</v>
      </c>
      <c r="C1841" s="671">
        <v>89871107</v>
      </c>
      <c r="D1841" s="703" t="s">
        <v>4597</v>
      </c>
      <c r="E1841" s="704" t="s">
        <v>2587</v>
      </c>
      <c r="F1841" s="671" t="s">
        <v>2515</v>
      </c>
      <c r="G1841" s="671" t="s">
        <v>2930</v>
      </c>
      <c r="H1841" s="671" t="s">
        <v>550</v>
      </c>
      <c r="I1841" s="671" t="s">
        <v>2091</v>
      </c>
      <c r="J1841" s="671" t="s">
        <v>1264</v>
      </c>
      <c r="K1841" s="671" t="s">
        <v>3384</v>
      </c>
      <c r="L1841" s="705">
        <v>128.9</v>
      </c>
      <c r="M1841" s="705">
        <v>128.9</v>
      </c>
      <c r="N1841" s="671">
        <v>1</v>
      </c>
      <c r="O1841" s="706">
        <v>0.5</v>
      </c>
      <c r="P1841" s="705"/>
      <c r="Q1841" s="682">
        <v>0</v>
      </c>
      <c r="R1841" s="671"/>
      <c r="S1841" s="682">
        <v>0</v>
      </c>
      <c r="T1841" s="706"/>
      <c r="U1841" s="242">
        <v>0</v>
      </c>
    </row>
    <row r="1842" spans="1:21" ht="14.4" customHeight="1" x14ac:dyDescent="0.3">
      <c r="A1842" s="680">
        <v>10</v>
      </c>
      <c r="B1842" s="671" t="s">
        <v>551</v>
      </c>
      <c r="C1842" s="671">
        <v>89871107</v>
      </c>
      <c r="D1842" s="703" t="s">
        <v>4597</v>
      </c>
      <c r="E1842" s="704" t="s">
        <v>2587</v>
      </c>
      <c r="F1842" s="671" t="s">
        <v>2515</v>
      </c>
      <c r="G1842" s="671" t="s">
        <v>2650</v>
      </c>
      <c r="H1842" s="671" t="s">
        <v>550</v>
      </c>
      <c r="I1842" s="671" t="s">
        <v>4558</v>
      </c>
      <c r="J1842" s="671" t="s">
        <v>3276</v>
      </c>
      <c r="K1842" s="671" t="s">
        <v>4559</v>
      </c>
      <c r="L1842" s="705">
        <v>110.69</v>
      </c>
      <c r="M1842" s="705">
        <v>221.38</v>
      </c>
      <c r="N1842" s="671">
        <v>2</v>
      </c>
      <c r="O1842" s="706">
        <v>2</v>
      </c>
      <c r="P1842" s="705"/>
      <c r="Q1842" s="682">
        <v>0</v>
      </c>
      <c r="R1842" s="671"/>
      <c r="S1842" s="682">
        <v>0</v>
      </c>
      <c r="T1842" s="706"/>
      <c r="U1842" s="242">
        <v>0</v>
      </c>
    </row>
    <row r="1843" spans="1:21" ht="14.4" customHeight="1" x14ac:dyDescent="0.3">
      <c r="A1843" s="680">
        <v>10</v>
      </c>
      <c r="B1843" s="671" t="s">
        <v>551</v>
      </c>
      <c r="C1843" s="671">
        <v>89871107</v>
      </c>
      <c r="D1843" s="703" t="s">
        <v>4597</v>
      </c>
      <c r="E1843" s="704" t="s">
        <v>2587</v>
      </c>
      <c r="F1843" s="671" t="s">
        <v>2515</v>
      </c>
      <c r="G1843" s="671" t="s">
        <v>2650</v>
      </c>
      <c r="H1843" s="671" t="s">
        <v>550</v>
      </c>
      <c r="I1843" s="671" t="s">
        <v>4497</v>
      </c>
      <c r="J1843" s="671" t="s">
        <v>4498</v>
      </c>
      <c r="K1843" s="671" t="s">
        <v>4499</v>
      </c>
      <c r="L1843" s="705">
        <v>79.069999999999993</v>
      </c>
      <c r="M1843" s="705">
        <v>474.41999999999996</v>
      </c>
      <c r="N1843" s="671">
        <v>6</v>
      </c>
      <c r="O1843" s="706">
        <v>6</v>
      </c>
      <c r="P1843" s="705"/>
      <c r="Q1843" s="682">
        <v>0</v>
      </c>
      <c r="R1843" s="671"/>
      <c r="S1843" s="682">
        <v>0</v>
      </c>
      <c r="T1843" s="706"/>
      <c r="U1843" s="242">
        <v>0</v>
      </c>
    </row>
    <row r="1844" spans="1:21" ht="14.4" customHeight="1" x14ac:dyDescent="0.3">
      <c r="A1844" s="680">
        <v>10</v>
      </c>
      <c r="B1844" s="671" t="s">
        <v>551</v>
      </c>
      <c r="C1844" s="671">
        <v>89871107</v>
      </c>
      <c r="D1844" s="703" t="s">
        <v>4597</v>
      </c>
      <c r="E1844" s="704" t="s">
        <v>2587</v>
      </c>
      <c r="F1844" s="671" t="s">
        <v>2515</v>
      </c>
      <c r="G1844" s="671" t="s">
        <v>2650</v>
      </c>
      <c r="H1844" s="671" t="s">
        <v>550</v>
      </c>
      <c r="I1844" s="671" t="s">
        <v>4507</v>
      </c>
      <c r="J1844" s="671" t="s">
        <v>4508</v>
      </c>
      <c r="K1844" s="671" t="s">
        <v>4509</v>
      </c>
      <c r="L1844" s="705">
        <v>158.13</v>
      </c>
      <c r="M1844" s="705">
        <v>1265.04</v>
      </c>
      <c r="N1844" s="671">
        <v>8</v>
      </c>
      <c r="O1844" s="706">
        <v>8</v>
      </c>
      <c r="P1844" s="705">
        <v>158.13</v>
      </c>
      <c r="Q1844" s="682">
        <v>0.125</v>
      </c>
      <c r="R1844" s="671">
        <v>1</v>
      </c>
      <c r="S1844" s="682">
        <v>0.125</v>
      </c>
      <c r="T1844" s="706">
        <v>1</v>
      </c>
      <c r="U1844" s="242">
        <v>0.125</v>
      </c>
    </row>
    <row r="1845" spans="1:21" ht="14.4" customHeight="1" x14ac:dyDescent="0.3">
      <c r="A1845" s="680">
        <v>10</v>
      </c>
      <c r="B1845" s="671" t="s">
        <v>551</v>
      </c>
      <c r="C1845" s="671">
        <v>89871107</v>
      </c>
      <c r="D1845" s="703" t="s">
        <v>4597</v>
      </c>
      <c r="E1845" s="704" t="s">
        <v>2587</v>
      </c>
      <c r="F1845" s="671" t="s">
        <v>2515</v>
      </c>
      <c r="G1845" s="671" t="s">
        <v>2650</v>
      </c>
      <c r="H1845" s="671" t="s">
        <v>550</v>
      </c>
      <c r="I1845" s="671" t="s">
        <v>3275</v>
      </c>
      <c r="J1845" s="671" t="s">
        <v>3276</v>
      </c>
      <c r="K1845" s="671" t="s">
        <v>3277</v>
      </c>
      <c r="L1845" s="705">
        <v>158.13</v>
      </c>
      <c r="M1845" s="705">
        <v>316.26</v>
      </c>
      <c r="N1845" s="671">
        <v>2</v>
      </c>
      <c r="O1845" s="706">
        <v>2</v>
      </c>
      <c r="P1845" s="705"/>
      <c r="Q1845" s="682">
        <v>0</v>
      </c>
      <c r="R1845" s="671"/>
      <c r="S1845" s="682">
        <v>0</v>
      </c>
      <c r="T1845" s="706"/>
      <c r="U1845" s="242">
        <v>0</v>
      </c>
    </row>
    <row r="1846" spans="1:21" ht="14.4" customHeight="1" x14ac:dyDescent="0.3">
      <c r="A1846" s="680">
        <v>10</v>
      </c>
      <c r="B1846" s="671" t="s">
        <v>551</v>
      </c>
      <c r="C1846" s="671">
        <v>89871107</v>
      </c>
      <c r="D1846" s="703" t="s">
        <v>4597</v>
      </c>
      <c r="E1846" s="704" t="s">
        <v>2587</v>
      </c>
      <c r="F1846" s="671" t="s">
        <v>2515</v>
      </c>
      <c r="G1846" s="671" t="s">
        <v>2650</v>
      </c>
      <c r="H1846" s="671" t="s">
        <v>550</v>
      </c>
      <c r="I1846" s="671" t="s">
        <v>4560</v>
      </c>
      <c r="J1846" s="671" t="s">
        <v>4498</v>
      </c>
      <c r="K1846" s="671" t="s">
        <v>4561</v>
      </c>
      <c r="L1846" s="705">
        <v>31.62</v>
      </c>
      <c r="M1846" s="705">
        <v>63.24</v>
      </c>
      <c r="N1846" s="671">
        <v>2</v>
      </c>
      <c r="O1846" s="706">
        <v>1</v>
      </c>
      <c r="P1846" s="705"/>
      <c r="Q1846" s="682">
        <v>0</v>
      </c>
      <c r="R1846" s="671"/>
      <c r="S1846" s="682">
        <v>0</v>
      </c>
      <c r="T1846" s="706"/>
      <c r="U1846" s="242">
        <v>0</v>
      </c>
    </row>
    <row r="1847" spans="1:21" ht="14.4" customHeight="1" x14ac:dyDescent="0.3">
      <c r="A1847" s="680">
        <v>10</v>
      </c>
      <c r="B1847" s="671" t="s">
        <v>551</v>
      </c>
      <c r="C1847" s="671">
        <v>89871107</v>
      </c>
      <c r="D1847" s="703" t="s">
        <v>4597</v>
      </c>
      <c r="E1847" s="704" t="s">
        <v>2587</v>
      </c>
      <c r="F1847" s="671" t="s">
        <v>2515</v>
      </c>
      <c r="G1847" s="671" t="s">
        <v>2650</v>
      </c>
      <c r="H1847" s="671" t="s">
        <v>550</v>
      </c>
      <c r="I1847" s="671" t="s">
        <v>4494</v>
      </c>
      <c r="J1847" s="671" t="s">
        <v>4495</v>
      </c>
      <c r="K1847" s="671" t="s">
        <v>4496</v>
      </c>
      <c r="L1847" s="705">
        <v>94.88</v>
      </c>
      <c r="M1847" s="705">
        <v>474.4</v>
      </c>
      <c r="N1847" s="671">
        <v>5</v>
      </c>
      <c r="O1847" s="706">
        <v>5</v>
      </c>
      <c r="P1847" s="705"/>
      <c r="Q1847" s="682">
        <v>0</v>
      </c>
      <c r="R1847" s="671"/>
      <c r="S1847" s="682">
        <v>0</v>
      </c>
      <c r="T1847" s="706"/>
      <c r="U1847" s="242">
        <v>0</v>
      </c>
    </row>
    <row r="1848" spans="1:21" ht="14.4" customHeight="1" x14ac:dyDescent="0.3">
      <c r="A1848" s="680">
        <v>10</v>
      </c>
      <c r="B1848" s="671" t="s">
        <v>551</v>
      </c>
      <c r="C1848" s="671">
        <v>89871107</v>
      </c>
      <c r="D1848" s="703" t="s">
        <v>4597</v>
      </c>
      <c r="E1848" s="704" t="s">
        <v>2587</v>
      </c>
      <c r="F1848" s="671" t="s">
        <v>2515</v>
      </c>
      <c r="G1848" s="671" t="s">
        <v>2650</v>
      </c>
      <c r="H1848" s="671" t="s">
        <v>550</v>
      </c>
      <c r="I1848" s="671" t="s">
        <v>1500</v>
      </c>
      <c r="J1848" s="671" t="s">
        <v>2652</v>
      </c>
      <c r="K1848" s="671" t="s">
        <v>2653</v>
      </c>
      <c r="L1848" s="705">
        <v>71.17</v>
      </c>
      <c r="M1848" s="705">
        <v>71.17</v>
      </c>
      <c r="N1848" s="671">
        <v>1</v>
      </c>
      <c r="O1848" s="706">
        <v>1</v>
      </c>
      <c r="P1848" s="705"/>
      <c r="Q1848" s="682">
        <v>0</v>
      </c>
      <c r="R1848" s="671"/>
      <c r="S1848" s="682">
        <v>0</v>
      </c>
      <c r="T1848" s="706"/>
      <c r="U1848" s="242">
        <v>0</v>
      </c>
    </row>
    <row r="1849" spans="1:21" ht="14.4" customHeight="1" x14ac:dyDescent="0.3">
      <c r="A1849" s="680">
        <v>10</v>
      </c>
      <c r="B1849" s="671" t="s">
        <v>551</v>
      </c>
      <c r="C1849" s="671">
        <v>89871107</v>
      </c>
      <c r="D1849" s="703" t="s">
        <v>4597</v>
      </c>
      <c r="E1849" s="704" t="s">
        <v>2587</v>
      </c>
      <c r="F1849" s="671" t="s">
        <v>2515</v>
      </c>
      <c r="G1849" s="671" t="s">
        <v>3147</v>
      </c>
      <c r="H1849" s="671" t="s">
        <v>550</v>
      </c>
      <c r="I1849" s="671" t="s">
        <v>1362</v>
      </c>
      <c r="J1849" s="671" t="s">
        <v>3183</v>
      </c>
      <c r="K1849" s="671" t="s">
        <v>3184</v>
      </c>
      <c r="L1849" s="705">
        <v>39.39</v>
      </c>
      <c r="M1849" s="705">
        <v>39.39</v>
      </c>
      <c r="N1849" s="671">
        <v>1</v>
      </c>
      <c r="O1849" s="706">
        <v>1</v>
      </c>
      <c r="P1849" s="705"/>
      <c r="Q1849" s="682">
        <v>0</v>
      </c>
      <c r="R1849" s="671"/>
      <c r="S1849" s="682">
        <v>0</v>
      </c>
      <c r="T1849" s="706"/>
      <c r="U1849" s="242">
        <v>0</v>
      </c>
    </row>
    <row r="1850" spans="1:21" ht="14.4" customHeight="1" x14ac:dyDescent="0.3">
      <c r="A1850" s="680">
        <v>10</v>
      </c>
      <c r="B1850" s="671" t="s">
        <v>551</v>
      </c>
      <c r="C1850" s="671">
        <v>89871107</v>
      </c>
      <c r="D1850" s="703" t="s">
        <v>4597</v>
      </c>
      <c r="E1850" s="704" t="s">
        <v>2587</v>
      </c>
      <c r="F1850" s="671" t="s">
        <v>2515</v>
      </c>
      <c r="G1850" s="671" t="s">
        <v>2603</v>
      </c>
      <c r="H1850" s="671" t="s">
        <v>550</v>
      </c>
      <c r="I1850" s="671" t="s">
        <v>4562</v>
      </c>
      <c r="J1850" s="671" t="s">
        <v>4563</v>
      </c>
      <c r="K1850" s="671" t="s">
        <v>4564</v>
      </c>
      <c r="L1850" s="705">
        <v>86.16</v>
      </c>
      <c r="M1850" s="705">
        <v>86.16</v>
      </c>
      <c r="N1850" s="671">
        <v>1</v>
      </c>
      <c r="O1850" s="706">
        <v>1</v>
      </c>
      <c r="P1850" s="705"/>
      <c r="Q1850" s="682">
        <v>0</v>
      </c>
      <c r="R1850" s="671"/>
      <c r="S1850" s="682">
        <v>0</v>
      </c>
      <c r="T1850" s="706"/>
      <c r="U1850" s="242">
        <v>0</v>
      </c>
    </row>
    <row r="1851" spans="1:21" ht="14.4" customHeight="1" x14ac:dyDescent="0.3">
      <c r="A1851" s="680">
        <v>10</v>
      </c>
      <c r="B1851" s="671" t="s">
        <v>551</v>
      </c>
      <c r="C1851" s="671">
        <v>89871107</v>
      </c>
      <c r="D1851" s="703" t="s">
        <v>4597</v>
      </c>
      <c r="E1851" s="704" t="s">
        <v>2587</v>
      </c>
      <c r="F1851" s="671" t="s">
        <v>2515</v>
      </c>
      <c r="G1851" s="671" t="s">
        <v>2944</v>
      </c>
      <c r="H1851" s="671" t="s">
        <v>550</v>
      </c>
      <c r="I1851" s="671" t="s">
        <v>726</v>
      </c>
      <c r="J1851" s="671" t="s">
        <v>727</v>
      </c>
      <c r="K1851" s="671" t="s">
        <v>2443</v>
      </c>
      <c r="L1851" s="705">
        <v>23.72</v>
      </c>
      <c r="M1851" s="705">
        <v>23.72</v>
      </c>
      <c r="N1851" s="671">
        <v>1</v>
      </c>
      <c r="O1851" s="706">
        <v>0.5</v>
      </c>
      <c r="P1851" s="705"/>
      <c r="Q1851" s="682">
        <v>0</v>
      </c>
      <c r="R1851" s="671"/>
      <c r="S1851" s="682">
        <v>0</v>
      </c>
      <c r="T1851" s="706"/>
      <c r="U1851" s="242">
        <v>0</v>
      </c>
    </row>
    <row r="1852" spans="1:21" ht="14.4" customHeight="1" x14ac:dyDescent="0.3">
      <c r="A1852" s="680">
        <v>10</v>
      </c>
      <c r="B1852" s="671" t="s">
        <v>551</v>
      </c>
      <c r="C1852" s="671">
        <v>89871107</v>
      </c>
      <c r="D1852" s="703" t="s">
        <v>4597</v>
      </c>
      <c r="E1852" s="704" t="s">
        <v>2587</v>
      </c>
      <c r="F1852" s="671" t="s">
        <v>2515</v>
      </c>
      <c r="G1852" s="671" t="s">
        <v>2643</v>
      </c>
      <c r="H1852" s="671" t="s">
        <v>550</v>
      </c>
      <c r="I1852" s="671" t="s">
        <v>4565</v>
      </c>
      <c r="J1852" s="671" t="s">
        <v>2644</v>
      </c>
      <c r="K1852" s="671" t="s">
        <v>4566</v>
      </c>
      <c r="L1852" s="705">
        <v>0</v>
      </c>
      <c r="M1852" s="705">
        <v>0</v>
      </c>
      <c r="N1852" s="671">
        <v>7</v>
      </c>
      <c r="O1852" s="706">
        <v>5</v>
      </c>
      <c r="P1852" s="705"/>
      <c r="Q1852" s="682"/>
      <c r="R1852" s="671"/>
      <c r="S1852" s="682">
        <v>0</v>
      </c>
      <c r="T1852" s="706"/>
      <c r="U1852" s="242">
        <v>0</v>
      </c>
    </row>
    <row r="1853" spans="1:21" ht="14.4" customHeight="1" x14ac:dyDescent="0.3">
      <c r="A1853" s="680">
        <v>10</v>
      </c>
      <c r="B1853" s="671" t="s">
        <v>551</v>
      </c>
      <c r="C1853" s="671">
        <v>89871107</v>
      </c>
      <c r="D1853" s="703" t="s">
        <v>4597</v>
      </c>
      <c r="E1853" s="704" t="s">
        <v>2587</v>
      </c>
      <c r="F1853" s="671" t="s">
        <v>2515</v>
      </c>
      <c r="G1853" s="671" t="s">
        <v>3044</v>
      </c>
      <c r="H1853" s="671" t="s">
        <v>550</v>
      </c>
      <c r="I1853" s="671" t="s">
        <v>634</v>
      </c>
      <c r="J1853" s="671" t="s">
        <v>635</v>
      </c>
      <c r="K1853" s="671" t="s">
        <v>3045</v>
      </c>
      <c r="L1853" s="705">
        <v>26.17</v>
      </c>
      <c r="M1853" s="705">
        <v>392.55000000000018</v>
      </c>
      <c r="N1853" s="671">
        <v>15</v>
      </c>
      <c r="O1853" s="706">
        <v>11</v>
      </c>
      <c r="P1853" s="705"/>
      <c r="Q1853" s="682">
        <v>0</v>
      </c>
      <c r="R1853" s="671"/>
      <c r="S1853" s="682">
        <v>0</v>
      </c>
      <c r="T1853" s="706"/>
      <c r="U1853" s="242">
        <v>0</v>
      </c>
    </row>
    <row r="1854" spans="1:21" ht="14.4" customHeight="1" x14ac:dyDescent="0.3">
      <c r="A1854" s="680">
        <v>10</v>
      </c>
      <c r="B1854" s="671" t="s">
        <v>551</v>
      </c>
      <c r="C1854" s="671">
        <v>89871107</v>
      </c>
      <c r="D1854" s="703" t="s">
        <v>4597</v>
      </c>
      <c r="E1854" s="704" t="s">
        <v>2587</v>
      </c>
      <c r="F1854" s="671" t="s">
        <v>2515</v>
      </c>
      <c r="G1854" s="671" t="s">
        <v>4567</v>
      </c>
      <c r="H1854" s="671" t="s">
        <v>550</v>
      </c>
      <c r="I1854" s="671" t="s">
        <v>4568</v>
      </c>
      <c r="J1854" s="671" t="s">
        <v>4569</v>
      </c>
      <c r="K1854" s="671" t="s">
        <v>2443</v>
      </c>
      <c r="L1854" s="705">
        <v>0</v>
      </c>
      <c r="M1854" s="705">
        <v>0</v>
      </c>
      <c r="N1854" s="671">
        <v>1</v>
      </c>
      <c r="O1854" s="706">
        <v>0.5</v>
      </c>
      <c r="P1854" s="705"/>
      <c r="Q1854" s="682"/>
      <c r="R1854" s="671"/>
      <c r="S1854" s="682">
        <v>0</v>
      </c>
      <c r="T1854" s="706"/>
      <c r="U1854" s="242">
        <v>0</v>
      </c>
    </row>
    <row r="1855" spans="1:21" ht="14.4" customHeight="1" x14ac:dyDescent="0.3">
      <c r="A1855" s="680">
        <v>10</v>
      </c>
      <c r="B1855" s="671" t="s">
        <v>551</v>
      </c>
      <c r="C1855" s="671">
        <v>89871107</v>
      </c>
      <c r="D1855" s="703" t="s">
        <v>4597</v>
      </c>
      <c r="E1855" s="704" t="s">
        <v>2587</v>
      </c>
      <c r="F1855" s="671" t="s">
        <v>2515</v>
      </c>
      <c r="G1855" s="671" t="s">
        <v>3028</v>
      </c>
      <c r="H1855" s="671" t="s">
        <v>550</v>
      </c>
      <c r="I1855" s="671" t="s">
        <v>1598</v>
      </c>
      <c r="J1855" s="671" t="s">
        <v>1588</v>
      </c>
      <c r="K1855" s="671" t="s">
        <v>4564</v>
      </c>
      <c r="L1855" s="705">
        <v>0</v>
      </c>
      <c r="M1855" s="705">
        <v>0</v>
      </c>
      <c r="N1855" s="671">
        <v>1</v>
      </c>
      <c r="O1855" s="706">
        <v>0.5</v>
      </c>
      <c r="P1855" s="705"/>
      <c r="Q1855" s="682"/>
      <c r="R1855" s="671"/>
      <c r="S1855" s="682">
        <v>0</v>
      </c>
      <c r="T1855" s="706"/>
      <c r="U1855" s="242">
        <v>0</v>
      </c>
    </row>
    <row r="1856" spans="1:21" ht="14.4" customHeight="1" x14ac:dyDescent="0.3">
      <c r="A1856" s="680">
        <v>10</v>
      </c>
      <c r="B1856" s="671" t="s">
        <v>551</v>
      </c>
      <c r="C1856" s="671">
        <v>89871107</v>
      </c>
      <c r="D1856" s="703" t="s">
        <v>4597</v>
      </c>
      <c r="E1856" s="704" t="s">
        <v>2587</v>
      </c>
      <c r="F1856" s="671" t="s">
        <v>2515</v>
      </c>
      <c r="G1856" s="671" t="s">
        <v>4570</v>
      </c>
      <c r="H1856" s="671" t="s">
        <v>550</v>
      </c>
      <c r="I1856" s="671" t="s">
        <v>4571</v>
      </c>
      <c r="J1856" s="671" t="s">
        <v>4572</v>
      </c>
      <c r="K1856" s="671" t="s">
        <v>4573</v>
      </c>
      <c r="L1856" s="705">
        <v>0</v>
      </c>
      <c r="M1856" s="705">
        <v>0</v>
      </c>
      <c r="N1856" s="671">
        <v>1</v>
      </c>
      <c r="O1856" s="706">
        <v>1</v>
      </c>
      <c r="P1856" s="705"/>
      <c r="Q1856" s="682"/>
      <c r="R1856" s="671"/>
      <c r="S1856" s="682">
        <v>0</v>
      </c>
      <c r="T1856" s="706"/>
      <c r="U1856" s="242">
        <v>0</v>
      </c>
    </row>
    <row r="1857" spans="1:21" ht="14.4" customHeight="1" x14ac:dyDescent="0.3">
      <c r="A1857" s="680">
        <v>10</v>
      </c>
      <c r="B1857" s="671" t="s">
        <v>551</v>
      </c>
      <c r="C1857" s="671">
        <v>89871107</v>
      </c>
      <c r="D1857" s="703" t="s">
        <v>4597</v>
      </c>
      <c r="E1857" s="704" t="s">
        <v>2587</v>
      </c>
      <c r="F1857" s="671" t="s">
        <v>2515</v>
      </c>
      <c r="G1857" s="671" t="s">
        <v>2947</v>
      </c>
      <c r="H1857" s="671" t="s">
        <v>817</v>
      </c>
      <c r="I1857" s="671" t="s">
        <v>2042</v>
      </c>
      <c r="J1857" s="671" t="s">
        <v>2459</v>
      </c>
      <c r="K1857" s="671" t="s">
        <v>2489</v>
      </c>
      <c r="L1857" s="705">
        <v>82.59</v>
      </c>
      <c r="M1857" s="705">
        <v>82.59</v>
      </c>
      <c r="N1857" s="671">
        <v>1</v>
      </c>
      <c r="O1857" s="706">
        <v>0.5</v>
      </c>
      <c r="P1857" s="705"/>
      <c r="Q1857" s="682">
        <v>0</v>
      </c>
      <c r="R1857" s="671"/>
      <c r="S1857" s="682">
        <v>0</v>
      </c>
      <c r="T1857" s="706"/>
      <c r="U1857" s="242">
        <v>0</v>
      </c>
    </row>
    <row r="1858" spans="1:21" ht="14.4" customHeight="1" x14ac:dyDescent="0.3">
      <c r="A1858" s="680">
        <v>10</v>
      </c>
      <c r="B1858" s="671" t="s">
        <v>551</v>
      </c>
      <c r="C1858" s="671">
        <v>89871107</v>
      </c>
      <c r="D1858" s="703" t="s">
        <v>4597</v>
      </c>
      <c r="E1858" s="704" t="s">
        <v>2587</v>
      </c>
      <c r="F1858" s="671" t="s">
        <v>2515</v>
      </c>
      <c r="G1858" s="671" t="s">
        <v>2947</v>
      </c>
      <c r="H1858" s="671" t="s">
        <v>817</v>
      </c>
      <c r="I1858" s="671" t="s">
        <v>1526</v>
      </c>
      <c r="J1858" s="671" t="s">
        <v>2459</v>
      </c>
      <c r="K1858" s="671" t="s">
        <v>1360</v>
      </c>
      <c r="L1858" s="705">
        <v>137.66</v>
      </c>
      <c r="M1858" s="705">
        <v>963.61999999999989</v>
      </c>
      <c r="N1858" s="671">
        <v>7</v>
      </c>
      <c r="O1858" s="706">
        <v>4</v>
      </c>
      <c r="P1858" s="705"/>
      <c r="Q1858" s="682">
        <v>0</v>
      </c>
      <c r="R1858" s="671"/>
      <c r="S1858" s="682">
        <v>0</v>
      </c>
      <c r="T1858" s="706"/>
      <c r="U1858" s="242">
        <v>0</v>
      </c>
    </row>
    <row r="1859" spans="1:21" ht="14.4" customHeight="1" x14ac:dyDescent="0.3">
      <c r="A1859" s="680">
        <v>10</v>
      </c>
      <c r="B1859" s="671" t="s">
        <v>551</v>
      </c>
      <c r="C1859" s="671">
        <v>89871107</v>
      </c>
      <c r="D1859" s="703" t="s">
        <v>4597</v>
      </c>
      <c r="E1859" s="704" t="s">
        <v>2587</v>
      </c>
      <c r="F1859" s="671" t="s">
        <v>2515</v>
      </c>
      <c r="G1859" s="671" t="s">
        <v>2947</v>
      </c>
      <c r="H1859" s="671" t="s">
        <v>817</v>
      </c>
      <c r="I1859" s="671" t="s">
        <v>1562</v>
      </c>
      <c r="J1859" s="671" t="s">
        <v>1563</v>
      </c>
      <c r="K1859" s="671" t="s">
        <v>2475</v>
      </c>
      <c r="L1859" s="705">
        <v>116.8</v>
      </c>
      <c r="M1859" s="705">
        <v>116.8</v>
      </c>
      <c r="N1859" s="671">
        <v>1</v>
      </c>
      <c r="O1859" s="706">
        <v>0.5</v>
      </c>
      <c r="P1859" s="705"/>
      <c r="Q1859" s="682">
        <v>0</v>
      </c>
      <c r="R1859" s="671"/>
      <c r="S1859" s="682">
        <v>0</v>
      </c>
      <c r="T1859" s="706"/>
      <c r="U1859" s="242">
        <v>0</v>
      </c>
    </row>
    <row r="1860" spans="1:21" ht="14.4" customHeight="1" x14ac:dyDescent="0.3">
      <c r="A1860" s="680">
        <v>10</v>
      </c>
      <c r="B1860" s="671" t="s">
        <v>551</v>
      </c>
      <c r="C1860" s="671">
        <v>89871107</v>
      </c>
      <c r="D1860" s="703" t="s">
        <v>4597</v>
      </c>
      <c r="E1860" s="704" t="s">
        <v>2587</v>
      </c>
      <c r="F1860" s="671" t="s">
        <v>2515</v>
      </c>
      <c r="G1860" s="671" t="s">
        <v>2947</v>
      </c>
      <c r="H1860" s="671" t="s">
        <v>550</v>
      </c>
      <c r="I1860" s="671" t="s">
        <v>4574</v>
      </c>
      <c r="J1860" s="671" t="s">
        <v>4575</v>
      </c>
      <c r="K1860" s="671" t="s">
        <v>2489</v>
      </c>
      <c r="L1860" s="705">
        <v>152.69</v>
      </c>
      <c r="M1860" s="705">
        <v>152.69</v>
      </c>
      <c r="N1860" s="671">
        <v>1</v>
      </c>
      <c r="O1860" s="706">
        <v>1</v>
      </c>
      <c r="P1860" s="705"/>
      <c r="Q1860" s="682">
        <v>0</v>
      </c>
      <c r="R1860" s="671"/>
      <c r="S1860" s="682">
        <v>0</v>
      </c>
      <c r="T1860" s="706"/>
      <c r="U1860" s="242">
        <v>0</v>
      </c>
    </row>
    <row r="1861" spans="1:21" ht="14.4" customHeight="1" x14ac:dyDescent="0.3">
      <c r="A1861" s="680">
        <v>10</v>
      </c>
      <c r="B1861" s="671" t="s">
        <v>551</v>
      </c>
      <c r="C1861" s="671">
        <v>89871107</v>
      </c>
      <c r="D1861" s="703" t="s">
        <v>4597</v>
      </c>
      <c r="E1861" s="704" t="s">
        <v>2587</v>
      </c>
      <c r="F1861" s="671" t="s">
        <v>2515</v>
      </c>
      <c r="G1861" s="671" t="s">
        <v>2947</v>
      </c>
      <c r="H1861" s="671" t="s">
        <v>817</v>
      </c>
      <c r="I1861" s="671" t="s">
        <v>2327</v>
      </c>
      <c r="J1861" s="671" t="s">
        <v>2428</v>
      </c>
      <c r="K1861" s="671" t="s">
        <v>2489</v>
      </c>
      <c r="L1861" s="705">
        <v>41.3</v>
      </c>
      <c r="M1861" s="705">
        <v>206.5</v>
      </c>
      <c r="N1861" s="671">
        <v>5</v>
      </c>
      <c r="O1861" s="706">
        <v>4</v>
      </c>
      <c r="P1861" s="705"/>
      <c r="Q1861" s="682">
        <v>0</v>
      </c>
      <c r="R1861" s="671"/>
      <c r="S1861" s="682">
        <v>0</v>
      </c>
      <c r="T1861" s="706"/>
      <c r="U1861" s="242">
        <v>0</v>
      </c>
    </row>
    <row r="1862" spans="1:21" ht="14.4" customHeight="1" x14ac:dyDescent="0.3">
      <c r="A1862" s="680">
        <v>10</v>
      </c>
      <c r="B1862" s="671" t="s">
        <v>551</v>
      </c>
      <c r="C1862" s="671">
        <v>89871107</v>
      </c>
      <c r="D1862" s="703" t="s">
        <v>4597</v>
      </c>
      <c r="E1862" s="704" t="s">
        <v>2587</v>
      </c>
      <c r="F1862" s="671" t="s">
        <v>2515</v>
      </c>
      <c r="G1862" s="671" t="s">
        <v>2947</v>
      </c>
      <c r="H1862" s="671" t="s">
        <v>817</v>
      </c>
      <c r="I1862" s="671" t="s">
        <v>3037</v>
      </c>
      <c r="J1862" s="671" t="s">
        <v>2460</v>
      </c>
      <c r="K1862" s="671" t="s">
        <v>3038</v>
      </c>
      <c r="L1862" s="705">
        <v>87.6</v>
      </c>
      <c r="M1862" s="705">
        <v>876.00000000000011</v>
      </c>
      <c r="N1862" s="671">
        <v>10</v>
      </c>
      <c r="O1862" s="706">
        <v>7</v>
      </c>
      <c r="P1862" s="705"/>
      <c r="Q1862" s="682">
        <v>0</v>
      </c>
      <c r="R1862" s="671"/>
      <c r="S1862" s="682">
        <v>0</v>
      </c>
      <c r="T1862" s="706"/>
      <c r="U1862" s="242">
        <v>0</v>
      </c>
    </row>
    <row r="1863" spans="1:21" ht="14.4" customHeight="1" x14ac:dyDescent="0.3">
      <c r="A1863" s="680">
        <v>10</v>
      </c>
      <c r="B1863" s="671" t="s">
        <v>551</v>
      </c>
      <c r="C1863" s="671">
        <v>89871107</v>
      </c>
      <c r="D1863" s="703" t="s">
        <v>4597</v>
      </c>
      <c r="E1863" s="704" t="s">
        <v>2587</v>
      </c>
      <c r="F1863" s="671" t="s">
        <v>2515</v>
      </c>
      <c r="G1863" s="671" t="s">
        <v>2947</v>
      </c>
      <c r="H1863" s="671" t="s">
        <v>817</v>
      </c>
      <c r="I1863" s="671" t="s">
        <v>942</v>
      </c>
      <c r="J1863" s="671" t="s">
        <v>2428</v>
      </c>
      <c r="K1863" s="671" t="s">
        <v>1360</v>
      </c>
      <c r="L1863" s="705">
        <v>68.83</v>
      </c>
      <c r="M1863" s="705">
        <v>688.30000000000007</v>
      </c>
      <c r="N1863" s="671">
        <v>10</v>
      </c>
      <c r="O1863" s="706">
        <v>7</v>
      </c>
      <c r="P1863" s="705">
        <v>68.83</v>
      </c>
      <c r="Q1863" s="682">
        <v>9.9999999999999992E-2</v>
      </c>
      <c r="R1863" s="671">
        <v>1</v>
      </c>
      <c r="S1863" s="682">
        <v>0.1</v>
      </c>
      <c r="T1863" s="706">
        <v>1</v>
      </c>
      <c r="U1863" s="242">
        <v>0.14285714285714285</v>
      </c>
    </row>
    <row r="1864" spans="1:21" ht="14.4" customHeight="1" x14ac:dyDescent="0.3">
      <c r="A1864" s="680">
        <v>10</v>
      </c>
      <c r="B1864" s="671" t="s">
        <v>551</v>
      </c>
      <c r="C1864" s="671">
        <v>89871107</v>
      </c>
      <c r="D1864" s="703" t="s">
        <v>4597</v>
      </c>
      <c r="E1864" s="704" t="s">
        <v>2587</v>
      </c>
      <c r="F1864" s="671" t="s">
        <v>2515</v>
      </c>
      <c r="G1864" s="671" t="s">
        <v>4506</v>
      </c>
      <c r="H1864" s="671" t="s">
        <v>550</v>
      </c>
      <c r="I1864" s="671" t="s">
        <v>4576</v>
      </c>
      <c r="J1864" s="671" t="s">
        <v>813</v>
      </c>
      <c r="K1864" s="671" t="s">
        <v>4577</v>
      </c>
      <c r="L1864" s="705">
        <v>0</v>
      </c>
      <c r="M1864" s="705">
        <v>0</v>
      </c>
      <c r="N1864" s="671">
        <v>1</v>
      </c>
      <c r="O1864" s="706">
        <v>0.5</v>
      </c>
      <c r="P1864" s="705"/>
      <c r="Q1864" s="682"/>
      <c r="R1864" s="671"/>
      <c r="S1864" s="682">
        <v>0</v>
      </c>
      <c r="T1864" s="706"/>
      <c r="U1864" s="242">
        <v>0</v>
      </c>
    </row>
    <row r="1865" spans="1:21" ht="14.4" customHeight="1" x14ac:dyDescent="0.3">
      <c r="A1865" s="680">
        <v>10</v>
      </c>
      <c r="B1865" s="671" t="s">
        <v>551</v>
      </c>
      <c r="C1865" s="671">
        <v>89871107</v>
      </c>
      <c r="D1865" s="703" t="s">
        <v>4597</v>
      </c>
      <c r="E1865" s="704" t="s">
        <v>2587</v>
      </c>
      <c r="F1865" s="671" t="s">
        <v>2515</v>
      </c>
      <c r="G1865" s="671" t="s">
        <v>4506</v>
      </c>
      <c r="H1865" s="671" t="s">
        <v>550</v>
      </c>
      <c r="I1865" s="671" t="s">
        <v>812</v>
      </c>
      <c r="J1865" s="671" t="s">
        <v>813</v>
      </c>
      <c r="K1865" s="671" t="s">
        <v>2297</v>
      </c>
      <c r="L1865" s="705">
        <v>0</v>
      </c>
      <c r="M1865" s="705">
        <v>0</v>
      </c>
      <c r="N1865" s="671">
        <v>2</v>
      </c>
      <c r="O1865" s="706">
        <v>1</v>
      </c>
      <c r="P1865" s="705"/>
      <c r="Q1865" s="682"/>
      <c r="R1865" s="671"/>
      <c r="S1865" s="682">
        <v>0</v>
      </c>
      <c r="T1865" s="706"/>
      <c r="U1865" s="242">
        <v>0</v>
      </c>
    </row>
    <row r="1866" spans="1:21" ht="14.4" customHeight="1" x14ac:dyDescent="0.3">
      <c r="A1866" s="680">
        <v>10</v>
      </c>
      <c r="B1866" s="671" t="s">
        <v>551</v>
      </c>
      <c r="C1866" s="671">
        <v>89871107</v>
      </c>
      <c r="D1866" s="703" t="s">
        <v>4597</v>
      </c>
      <c r="E1866" s="704" t="s">
        <v>2587</v>
      </c>
      <c r="F1866" s="671" t="s">
        <v>2515</v>
      </c>
      <c r="G1866" s="671" t="s">
        <v>4258</v>
      </c>
      <c r="H1866" s="671" t="s">
        <v>550</v>
      </c>
      <c r="I1866" s="671" t="s">
        <v>4512</v>
      </c>
      <c r="J1866" s="671" t="s">
        <v>4513</v>
      </c>
      <c r="K1866" s="671" t="s">
        <v>4514</v>
      </c>
      <c r="L1866" s="705">
        <v>0</v>
      </c>
      <c r="M1866" s="705">
        <v>0</v>
      </c>
      <c r="N1866" s="671">
        <v>1</v>
      </c>
      <c r="O1866" s="706">
        <v>0.5</v>
      </c>
      <c r="P1866" s="705"/>
      <c r="Q1866" s="682"/>
      <c r="R1866" s="671"/>
      <c r="S1866" s="682">
        <v>0</v>
      </c>
      <c r="T1866" s="706"/>
      <c r="U1866" s="242">
        <v>0</v>
      </c>
    </row>
    <row r="1867" spans="1:21" ht="14.4" customHeight="1" x14ac:dyDescent="0.3">
      <c r="A1867" s="680">
        <v>10</v>
      </c>
      <c r="B1867" s="671" t="s">
        <v>551</v>
      </c>
      <c r="C1867" s="671">
        <v>89871107</v>
      </c>
      <c r="D1867" s="703" t="s">
        <v>4597</v>
      </c>
      <c r="E1867" s="704" t="s">
        <v>2587</v>
      </c>
      <c r="F1867" s="671" t="s">
        <v>2515</v>
      </c>
      <c r="G1867" s="671" t="s">
        <v>2660</v>
      </c>
      <c r="H1867" s="671" t="s">
        <v>550</v>
      </c>
      <c r="I1867" s="671" t="s">
        <v>878</v>
      </c>
      <c r="J1867" s="671" t="s">
        <v>879</v>
      </c>
      <c r="K1867" s="671" t="s">
        <v>2661</v>
      </c>
      <c r="L1867" s="705">
        <v>38.65</v>
      </c>
      <c r="M1867" s="705">
        <v>77.3</v>
      </c>
      <c r="N1867" s="671">
        <v>2</v>
      </c>
      <c r="O1867" s="706">
        <v>2</v>
      </c>
      <c r="P1867" s="705"/>
      <c r="Q1867" s="682">
        <v>0</v>
      </c>
      <c r="R1867" s="671"/>
      <c r="S1867" s="682">
        <v>0</v>
      </c>
      <c r="T1867" s="706"/>
      <c r="U1867" s="242">
        <v>0</v>
      </c>
    </row>
    <row r="1868" spans="1:21" ht="14.4" customHeight="1" x14ac:dyDescent="0.3">
      <c r="A1868" s="680">
        <v>10</v>
      </c>
      <c r="B1868" s="671" t="s">
        <v>551</v>
      </c>
      <c r="C1868" s="671">
        <v>89871107</v>
      </c>
      <c r="D1868" s="703" t="s">
        <v>4597</v>
      </c>
      <c r="E1868" s="704" t="s">
        <v>2587</v>
      </c>
      <c r="F1868" s="671" t="s">
        <v>2515</v>
      </c>
      <c r="G1868" s="671" t="s">
        <v>2948</v>
      </c>
      <c r="H1868" s="671" t="s">
        <v>550</v>
      </c>
      <c r="I1868" s="671" t="s">
        <v>649</v>
      </c>
      <c r="J1868" s="671" t="s">
        <v>650</v>
      </c>
      <c r="K1868" s="671" t="s">
        <v>651</v>
      </c>
      <c r="L1868" s="705">
        <v>132.34</v>
      </c>
      <c r="M1868" s="705">
        <v>661.7</v>
      </c>
      <c r="N1868" s="671">
        <v>5</v>
      </c>
      <c r="O1868" s="706">
        <v>3</v>
      </c>
      <c r="P1868" s="705"/>
      <c r="Q1868" s="682">
        <v>0</v>
      </c>
      <c r="R1868" s="671"/>
      <c r="S1868" s="682">
        <v>0</v>
      </c>
      <c r="T1868" s="706"/>
      <c r="U1868" s="242">
        <v>0</v>
      </c>
    </row>
    <row r="1869" spans="1:21" ht="14.4" customHeight="1" x14ac:dyDescent="0.3">
      <c r="A1869" s="680">
        <v>10</v>
      </c>
      <c r="B1869" s="671" t="s">
        <v>551</v>
      </c>
      <c r="C1869" s="671">
        <v>89871107</v>
      </c>
      <c r="D1869" s="703" t="s">
        <v>4597</v>
      </c>
      <c r="E1869" s="704" t="s">
        <v>2587</v>
      </c>
      <c r="F1869" s="671" t="s">
        <v>2515</v>
      </c>
      <c r="G1869" s="671" t="s">
        <v>2891</v>
      </c>
      <c r="H1869" s="671" t="s">
        <v>550</v>
      </c>
      <c r="I1869" s="671" t="s">
        <v>1222</v>
      </c>
      <c r="J1869" s="671" t="s">
        <v>1223</v>
      </c>
      <c r="K1869" s="671" t="s">
        <v>3004</v>
      </c>
      <c r="L1869" s="705">
        <v>709.97</v>
      </c>
      <c r="M1869" s="705">
        <v>709.97</v>
      </c>
      <c r="N1869" s="671">
        <v>1</v>
      </c>
      <c r="O1869" s="706">
        <v>0.5</v>
      </c>
      <c r="P1869" s="705"/>
      <c r="Q1869" s="682">
        <v>0</v>
      </c>
      <c r="R1869" s="671"/>
      <c r="S1869" s="682">
        <v>0</v>
      </c>
      <c r="T1869" s="706"/>
      <c r="U1869" s="242">
        <v>0</v>
      </c>
    </row>
    <row r="1870" spans="1:21" ht="14.4" customHeight="1" x14ac:dyDescent="0.3">
      <c r="A1870" s="680">
        <v>10</v>
      </c>
      <c r="B1870" s="671" t="s">
        <v>551</v>
      </c>
      <c r="C1870" s="671">
        <v>89871107</v>
      </c>
      <c r="D1870" s="703" t="s">
        <v>4597</v>
      </c>
      <c r="E1870" s="704" t="s">
        <v>2587</v>
      </c>
      <c r="F1870" s="671" t="s">
        <v>2515</v>
      </c>
      <c r="G1870" s="671" t="s">
        <v>3111</v>
      </c>
      <c r="H1870" s="671" t="s">
        <v>550</v>
      </c>
      <c r="I1870" s="671" t="s">
        <v>1178</v>
      </c>
      <c r="J1870" s="671" t="s">
        <v>1179</v>
      </c>
      <c r="K1870" s="671" t="s">
        <v>1180</v>
      </c>
      <c r="L1870" s="705">
        <v>120.37</v>
      </c>
      <c r="M1870" s="705">
        <v>240.74</v>
      </c>
      <c r="N1870" s="671">
        <v>2</v>
      </c>
      <c r="O1870" s="706">
        <v>2</v>
      </c>
      <c r="P1870" s="705"/>
      <c r="Q1870" s="682">
        <v>0</v>
      </c>
      <c r="R1870" s="671"/>
      <c r="S1870" s="682">
        <v>0</v>
      </c>
      <c r="T1870" s="706"/>
      <c r="U1870" s="242">
        <v>0</v>
      </c>
    </row>
    <row r="1871" spans="1:21" ht="14.4" customHeight="1" x14ac:dyDescent="0.3">
      <c r="A1871" s="680">
        <v>10</v>
      </c>
      <c r="B1871" s="671" t="s">
        <v>551</v>
      </c>
      <c r="C1871" s="671">
        <v>89871107</v>
      </c>
      <c r="D1871" s="703" t="s">
        <v>4597</v>
      </c>
      <c r="E1871" s="704" t="s">
        <v>2587</v>
      </c>
      <c r="F1871" s="671" t="s">
        <v>2515</v>
      </c>
      <c r="G1871" s="671" t="s">
        <v>2746</v>
      </c>
      <c r="H1871" s="671" t="s">
        <v>550</v>
      </c>
      <c r="I1871" s="671" t="s">
        <v>4162</v>
      </c>
      <c r="J1871" s="671" t="s">
        <v>3311</v>
      </c>
      <c r="K1871" s="671" t="s">
        <v>4163</v>
      </c>
      <c r="L1871" s="705">
        <v>349.88</v>
      </c>
      <c r="M1871" s="705">
        <v>349.88</v>
      </c>
      <c r="N1871" s="671">
        <v>1</v>
      </c>
      <c r="O1871" s="706">
        <v>1</v>
      </c>
      <c r="P1871" s="705"/>
      <c r="Q1871" s="682">
        <v>0</v>
      </c>
      <c r="R1871" s="671"/>
      <c r="S1871" s="682">
        <v>0</v>
      </c>
      <c r="T1871" s="706"/>
      <c r="U1871" s="242">
        <v>0</v>
      </c>
    </row>
    <row r="1872" spans="1:21" ht="14.4" customHeight="1" x14ac:dyDescent="0.3">
      <c r="A1872" s="680">
        <v>10</v>
      </c>
      <c r="B1872" s="671" t="s">
        <v>551</v>
      </c>
      <c r="C1872" s="671">
        <v>89871107</v>
      </c>
      <c r="D1872" s="703" t="s">
        <v>4597</v>
      </c>
      <c r="E1872" s="704" t="s">
        <v>2587</v>
      </c>
      <c r="F1872" s="671" t="s">
        <v>2515</v>
      </c>
      <c r="G1872" s="671" t="s">
        <v>3242</v>
      </c>
      <c r="H1872" s="671" t="s">
        <v>550</v>
      </c>
      <c r="I1872" s="671" t="s">
        <v>4578</v>
      </c>
      <c r="J1872" s="671" t="s">
        <v>983</v>
      </c>
      <c r="K1872" s="671" t="s">
        <v>4579</v>
      </c>
      <c r="L1872" s="705">
        <v>113.37</v>
      </c>
      <c r="M1872" s="705">
        <v>113.37</v>
      </c>
      <c r="N1872" s="671">
        <v>1</v>
      </c>
      <c r="O1872" s="706">
        <v>0.5</v>
      </c>
      <c r="P1872" s="705"/>
      <c r="Q1872" s="682">
        <v>0</v>
      </c>
      <c r="R1872" s="671"/>
      <c r="S1872" s="682">
        <v>0</v>
      </c>
      <c r="T1872" s="706"/>
      <c r="U1872" s="242">
        <v>0</v>
      </c>
    </row>
    <row r="1873" spans="1:21" ht="14.4" customHeight="1" x14ac:dyDescent="0.3">
      <c r="A1873" s="680">
        <v>10</v>
      </c>
      <c r="B1873" s="671" t="s">
        <v>551</v>
      </c>
      <c r="C1873" s="671">
        <v>89871107</v>
      </c>
      <c r="D1873" s="703" t="s">
        <v>4597</v>
      </c>
      <c r="E1873" s="704" t="s">
        <v>2587</v>
      </c>
      <c r="F1873" s="671" t="s">
        <v>2515</v>
      </c>
      <c r="G1873" s="671" t="s">
        <v>3242</v>
      </c>
      <c r="H1873" s="671" t="s">
        <v>550</v>
      </c>
      <c r="I1873" s="671" t="s">
        <v>982</v>
      </c>
      <c r="J1873" s="671" t="s">
        <v>983</v>
      </c>
      <c r="K1873" s="671" t="s">
        <v>984</v>
      </c>
      <c r="L1873" s="705">
        <v>56.69</v>
      </c>
      <c r="M1873" s="705">
        <v>56.69</v>
      </c>
      <c r="N1873" s="671">
        <v>1</v>
      </c>
      <c r="O1873" s="706">
        <v>0.5</v>
      </c>
      <c r="P1873" s="705"/>
      <c r="Q1873" s="682">
        <v>0</v>
      </c>
      <c r="R1873" s="671"/>
      <c r="S1873" s="682">
        <v>0</v>
      </c>
      <c r="T1873" s="706"/>
      <c r="U1873" s="242">
        <v>0</v>
      </c>
    </row>
    <row r="1874" spans="1:21" ht="14.4" customHeight="1" x14ac:dyDescent="0.3">
      <c r="A1874" s="680">
        <v>10</v>
      </c>
      <c r="B1874" s="671" t="s">
        <v>551</v>
      </c>
      <c r="C1874" s="671">
        <v>89871107</v>
      </c>
      <c r="D1874" s="703" t="s">
        <v>4597</v>
      </c>
      <c r="E1874" s="704" t="s">
        <v>2587</v>
      </c>
      <c r="F1874" s="671" t="s">
        <v>2515</v>
      </c>
      <c r="G1874" s="671" t="s">
        <v>3199</v>
      </c>
      <c r="H1874" s="671" t="s">
        <v>550</v>
      </c>
      <c r="I1874" s="671" t="s">
        <v>3200</v>
      </c>
      <c r="J1874" s="671" t="s">
        <v>3201</v>
      </c>
      <c r="K1874" s="671" t="s">
        <v>3202</v>
      </c>
      <c r="L1874" s="705">
        <v>0</v>
      </c>
      <c r="M1874" s="705">
        <v>0</v>
      </c>
      <c r="N1874" s="671">
        <v>2</v>
      </c>
      <c r="O1874" s="706">
        <v>0.5</v>
      </c>
      <c r="P1874" s="705"/>
      <c r="Q1874" s="682"/>
      <c r="R1874" s="671"/>
      <c r="S1874" s="682">
        <v>0</v>
      </c>
      <c r="T1874" s="706"/>
      <c r="U1874" s="242">
        <v>0</v>
      </c>
    </row>
    <row r="1875" spans="1:21" ht="14.4" customHeight="1" x14ac:dyDescent="0.3">
      <c r="A1875" s="680">
        <v>10</v>
      </c>
      <c r="B1875" s="671" t="s">
        <v>551</v>
      </c>
      <c r="C1875" s="671">
        <v>89871107</v>
      </c>
      <c r="D1875" s="703" t="s">
        <v>4597</v>
      </c>
      <c r="E1875" s="704" t="s">
        <v>2587</v>
      </c>
      <c r="F1875" s="671" t="s">
        <v>2515</v>
      </c>
      <c r="G1875" s="671" t="s">
        <v>3099</v>
      </c>
      <c r="H1875" s="671" t="s">
        <v>817</v>
      </c>
      <c r="I1875" s="671" t="s">
        <v>3387</v>
      </c>
      <c r="J1875" s="671" t="s">
        <v>3388</v>
      </c>
      <c r="K1875" s="671" t="s">
        <v>3113</v>
      </c>
      <c r="L1875" s="705">
        <v>25.54</v>
      </c>
      <c r="M1875" s="705">
        <v>102.16</v>
      </c>
      <c r="N1875" s="671">
        <v>4</v>
      </c>
      <c r="O1875" s="706">
        <v>2.5</v>
      </c>
      <c r="P1875" s="705"/>
      <c r="Q1875" s="682">
        <v>0</v>
      </c>
      <c r="R1875" s="671"/>
      <c r="S1875" s="682">
        <v>0</v>
      </c>
      <c r="T1875" s="706"/>
      <c r="U1875" s="242">
        <v>0</v>
      </c>
    </row>
    <row r="1876" spans="1:21" ht="14.4" customHeight="1" x14ac:dyDescent="0.3">
      <c r="A1876" s="680">
        <v>10</v>
      </c>
      <c r="B1876" s="671" t="s">
        <v>551</v>
      </c>
      <c r="C1876" s="671">
        <v>89871107</v>
      </c>
      <c r="D1876" s="703" t="s">
        <v>4597</v>
      </c>
      <c r="E1876" s="704" t="s">
        <v>2587</v>
      </c>
      <c r="F1876" s="671" t="s">
        <v>2515</v>
      </c>
      <c r="G1876" s="671" t="s">
        <v>3099</v>
      </c>
      <c r="H1876" s="671" t="s">
        <v>817</v>
      </c>
      <c r="I1876" s="671" t="s">
        <v>1145</v>
      </c>
      <c r="J1876" s="671" t="s">
        <v>1146</v>
      </c>
      <c r="K1876" s="671" t="s">
        <v>2448</v>
      </c>
      <c r="L1876" s="705">
        <v>94.8</v>
      </c>
      <c r="M1876" s="705">
        <v>379.2</v>
      </c>
      <c r="N1876" s="671">
        <v>4</v>
      </c>
      <c r="O1876" s="706">
        <v>3.5</v>
      </c>
      <c r="P1876" s="705"/>
      <c r="Q1876" s="682">
        <v>0</v>
      </c>
      <c r="R1876" s="671"/>
      <c r="S1876" s="682">
        <v>0</v>
      </c>
      <c r="T1876" s="706"/>
      <c r="U1876" s="242">
        <v>0</v>
      </c>
    </row>
    <row r="1877" spans="1:21" ht="14.4" customHeight="1" x14ac:dyDescent="0.3">
      <c r="A1877" s="680">
        <v>10</v>
      </c>
      <c r="B1877" s="671" t="s">
        <v>551</v>
      </c>
      <c r="C1877" s="671">
        <v>89871107</v>
      </c>
      <c r="D1877" s="703" t="s">
        <v>4597</v>
      </c>
      <c r="E1877" s="704" t="s">
        <v>2587</v>
      </c>
      <c r="F1877" s="671" t="s">
        <v>2515</v>
      </c>
      <c r="G1877" s="671" t="s">
        <v>3099</v>
      </c>
      <c r="H1877" s="671" t="s">
        <v>550</v>
      </c>
      <c r="I1877" s="671" t="s">
        <v>4580</v>
      </c>
      <c r="J1877" s="671" t="s">
        <v>4581</v>
      </c>
      <c r="K1877" s="671" t="s">
        <v>4582</v>
      </c>
      <c r="L1877" s="705">
        <v>38.31</v>
      </c>
      <c r="M1877" s="705">
        <v>38.31</v>
      </c>
      <c r="N1877" s="671">
        <v>1</v>
      </c>
      <c r="O1877" s="706">
        <v>1</v>
      </c>
      <c r="P1877" s="705"/>
      <c r="Q1877" s="682">
        <v>0</v>
      </c>
      <c r="R1877" s="671"/>
      <c r="S1877" s="682">
        <v>0</v>
      </c>
      <c r="T1877" s="706"/>
      <c r="U1877" s="242">
        <v>0</v>
      </c>
    </row>
    <row r="1878" spans="1:21" ht="14.4" customHeight="1" x14ac:dyDescent="0.3">
      <c r="A1878" s="680">
        <v>10</v>
      </c>
      <c r="B1878" s="671" t="s">
        <v>551</v>
      </c>
      <c r="C1878" s="671">
        <v>89871107</v>
      </c>
      <c r="D1878" s="703" t="s">
        <v>4597</v>
      </c>
      <c r="E1878" s="704" t="s">
        <v>2587</v>
      </c>
      <c r="F1878" s="671" t="s">
        <v>2515</v>
      </c>
      <c r="G1878" s="671" t="s">
        <v>4402</v>
      </c>
      <c r="H1878" s="671" t="s">
        <v>550</v>
      </c>
      <c r="I1878" s="671" t="s">
        <v>1581</v>
      </c>
      <c r="J1878" s="671" t="s">
        <v>1068</v>
      </c>
      <c r="K1878" s="671" t="s">
        <v>4403</v>
      </c>
      <c r="L1878" s="705">
        <v>127.5</v>
      </c>
      <c r="M1878" s="705">
        <v>127.5</v>
      </c>
      <c r="N1878" s="671">
        <v>1</v>
      </c>
      <c r="O1878" s="706">
        <v>1</v>
      </c>
      <c r="P1878" s="705"/>
      <c r="Q1878" s="682">
        <v>0</v>
      </c>
      <c r="R1878" s="671"/>
      <c r="S1878" s="682">
        <v>0</v>
      </c>
      <c r="T1878" s="706"/>
      <c r="U1878" s="242">
        <v>0</v>
      </c>
    </row>
    <row r="1879" spans="1:21" ht="14.4" customHeight="1" x14ac:dyDescent="0.3">
      <c r="A1879" s="680">
        <v>10</v>
      </c>
      <c r="B1879" s="671" t="s">
        <v>551</v>
      </c>
      <c r="C1879" s="671">
        <v>89871107</v>
      </c>
      <c r="D1879" s="703" t="s">
        <v>4597</v>
      </c>
      <c r="E1879" s="704" t="s">
        <v>2587</v>
      </c>
      <c r="F1879" s="671" t="s">
        <v>2515</v>
      </c>
      <c r="G1879" s="671" t="s">
        <v>2749</v>
      </c>
      <c r="H1879" s="671" t="s">
        <v>550</v>
      </c>
      <c r="I1879" s="671" t="s">
        <v>912</v>
      </c>
      <c r="J1879" s="671" t="s">
        <v>913</v>
      </c>
      <c r="K1879" s="671" t="s">
        <v>2991</v>
      </c>
      <c r="L1879" s="705">
        <v>13.38</v>
      </c>
      <c r="M1879" s="705">
        <v>13.38</v>
      </c>
      <c r="N1879" s="671">
        <v>1</v>
      </c>
      <c r="O1879" s="706">
        <v>1</v>
      </c>
      <c r="P1879" s="705"/>
      <c r="Q1879" s="682">
        <v>0</v>
      </c>
      <c r="R1879" s="671"/>
      <c r="S1879" s="682">
        <v>0</v>
      </c>
      <c r="T1879" s="706"/>
      <c r="U1879" s="242">
        <v>0</v>
      </c>
    </row>
    <row r="1880" spans="1:21" ht="14.4" customHeight="1" x14ac:dyDescent="0.3">
      <c r="A1880" s="680">
        <v>10</v>
      </c>
      <c r="B1880" s="671" t="s">
        <v>551</v>
      </c>
      <c r="C1880" s="671">
        <v>89871107</v>
      </c>
      <c r="D1880" s="703" t="s">
        <v>4597</v>
      </c>
      <c r="E1880" s="704" t="s">
        <v>2587</v>
      </c>
      <c r="F1880" s="671" t="s">
        <v>2515</v>
      </c>
      <c r="G1880" s="671" t="s">
        <v>2658</v>
      </c>
      <c r="H1880" s="671" t="s">
        <v>550</v>
      </c>
      <c r="I1880" s="671" t="s">
        <v>904</v>
      </c>
      <c r="J1880" s="671" t="s">
        <v>905</v>
      </c>
      <c r="K1880" s="671" t="s">
        <v>2659</v>
      </c>
      <c r="L1880" s="705">
        <v>38.65</v>
      </c>
      <c r="M1880" s="705">
        <v>231.9</v>
      </c>
      <c r="N1880" s="671">
        <v>6</v>
      </c>
      <c r="O1880" s="706">
        <v>4</v>
      </c>
      <c r="P1880" s="705"/>
      <c r="Q1880" s="682">
        <v>0</v>
      </c>
      <c r="R1880" s="671"/>
      <c r="S1880" s="682">
        <v>0</v>
      </c>
      <c r="T1880" s="706"/>
      <c r="U1880" s="242">
        <v>0</v>
      </c>
    </row>
    <row r="1881" spans="1:21" ht="14.4" customHeight="1" x14ac:dyDescent="0.3">
      <c r="A1881" s="680">
        <v>10</v>
      </c>
      <c r="B1881" s="671" t="s">
        <v>551</v>
      </c>
      <c r="C1881" s="671">
        <v>89871107</v>
      </c>
      <c r="D1881" s="703" t="s">
        <v>4597</v>
      </c>
      <c r="E1881" s="704" t="s">
        <v>2587</v>
      </c>
      <c r="F1881" s="671" t="s">
        <v>2515</v>
      </c>
      <c r="G1881" s="671" t="s">
        <v>4228</v>
      </c>
      <c r="H1881" s="671" t="s">
        <v>817</v>
      </c>
      <c r="I1881" s="671" t="s">
        <v>1149</v>
      </c>
      <c r="J1881" s="671" t="s">
        <v>1150</v>
      </c>
      <c r="K1881" s="671" t="s">
        <v>2443</v>
      </c>
      <c r="L1881" s="705">
        <v>32.74</v>
      </c>
      <c r="M1881" s="705">
        <v>32.74</v>
      </c>
      <c r="N1881" s="671">
        <v>1</v>
      </c>
      <c r="O1881" s="706">
        <v>0.5</v>
      </c>
      <c r="P1881" s="705"/>
      <c r="Q1881" s="682">
        <v>0</v>
      </c>
      <c r="R1881" s="671"/>
      <c r="S1881" s="682">
        <v>0</v>
      </c>
      <c r="T1881" s="706"/>
      <c r="U1881" s="242">
        <v>0</v>
      </c>
    </row>
    <row r="1882" spans="1:21" ht="14.4" customHeight="1" x14ac:dyDescent="0.3">
      <c r="A1882" s="680">
        <v>10</v>
      </c>
      <c r="B1882" s="671" t="s">
        <v>551</v>
      </c>
      <c r="C1882" s="671">
        <v>89871107</v>
      </c>
      <c r="D1882" s="703" t="s">
        <v>4597</v>
      </c>
      <c r="E1882" s="704" t="s">
        <v>2587</v>
      </c>
      <c r="F1882" s="671" t="s">
        <v>2515</v>
      </c>
      <c r="G1882" s="671" t="s">
        <v>3060</v>
      </c>
      <c r="H1882" s="671" t="s">
        <v>817</v>
      </c>
      <c r="I1882" s="671" t="s">
        <v>3468</v>
      </c>
      <c r="J1882" s="671" t="s">
        <v>3469</v>
      </c>
      <c r="K1882" s="671" t="s">
        <v>3470</v>
      </c>
      <c r="L1882" s="705">
        <v>1309.48</v>
      </c>
      <c r="M1882" s="705">
        <v>1309.48</v>
      </c>
      <c r="N1882" s="671">
        <v>1</v>
      </c>
      <c r="O1882" s="706">
        <v>0.5</v>
      </c>
      <c r="P1882" s="705"/>
      <c r="Q1882" s="682">
        <v>0</v>
      </c>
      <c r="R1882" s="671"/>
      <c r="S1882" s="682">
        <v>0</v>
      </c>
      <c r="T1882" s="706"/>
      <c r="U1882" s="242">
        <v>0</v>
      </c>
    </row>
    <row r="1883" spans="1:21" ht="14.4" customHeight="1" x14ac:dyDescent="0.3">
      <c r="A1883" s="680">
        <v>10</v>
      </c>
      <c r="B1883" s="671" t="s">
        <v>551</v>
      </c>
      <c r="C1883" s="671">
        <v>89871107</v>
      </c>
      <c r="D1883" s="703" t="s">
        <v>4597</v>
      </c>
      <c r="E1883" s="704" t="s">
        <v>2588</v>
      </c>
      <c r="F1883" s="671" t="s">
        <v>2515</v>
      </c>
      <c r="G1883" s="671" t="s">
        <v>4583</v>
      </c>
      <c r="H1883" s="671" t="s">
        <v>550</v>
      </c>
      <c r="I1883" s="671" t="s">
        <v>4584</v>
      </c>
      <c r="J1883" s="671" t="s">
        <v>4585</v>
      </c>
      <c r="K1883" s="671" t="s">
        <v>2297</v>
      </c>
      <c r="L1883" s="705">
        <v>0</v>
      </c>
      <c r="M1883" s="705">
        <v>0</v>
      </c>
      <c r="N1883" s="671">
        <v>1</v>
      </c>
      <c r="O1883" s="706">
        <v>1</v>
      </c>
      <c r="P1883" s="705"/>
      <c r="Q1883" s="682"/>
      <c r="R1883" s="671"/>
      <c r="S1883" s="682">
        <v>0</v>
      </c>
      <c r="T1883" s="706"/>
      <c r="U1883" s="242">
        <v>0</v>
      </c>
    </row>
    <row r="1884" spans="1:21" ht="14.4" customHeight="1" x14ac:dyDescent="0.3">
      <c r="A1884" s="680">
        <v>10</v>
      </c>
      <c r="B1884" s="671" t="s">
        <v>551</v>
      </c>
      <c r="C1884" s="671">
        <v>89871107</v>
      </c>
      <c r="D1884" s="703" t="s">
        <v>4597</v>
      </c>
      <c r="E1884" s="704" t="s">
        <v>2588</v>
      </c>
      <c r="F1884" s="671" t="s">
        <v>2515</v>
      </c>
      <c r="G1884" s="671" t="s">
        <v>3381</v>
      </c>
      <c r="H1884" s="671" t="s">
        <v>550</v>
      </c>
      <c r="I1884" s="671" t="s">
        <v>4517</v>
      </c>
      <c r="J1884" s="671" t="s">
        <v>4518</v>
      </c>
      <c r="K1884" s="671" t="s">
        <v>4519</v>
      </c>
      <c r="L1884" s="705">
        <v>42.18</v>
      </c>
      <c r="M1884" s="705">
        <v>84.36</v>
      </c>
      <c r="N1884" s="671">
        <v>2</v>
      </c>
      <c r="O1884" s="706">
        <v>2</v>
      </c>
      <c r="P1884" s="705"/>
      <c r="Q1884" s="682">
        <v>0</v>
      </c>
      <c r="R1884" s="671"/>
      <c r="S1884" s="682">
        <v>0</v>
      </c>
      <c r="T1884" s="706"/>
      <c r="U1884" s="242">
        <v>0</v>
      </c>
    </row>
    <row r="1885" spans="1:21" ht="14.4" customHeight="1" x14ac:dyDescent="0.3">
      <c r="A1885" s="680">
        <v>10</v>
      </c>
      <c r="B1885" s="671" t="s">
        <v>551</v>
      </c>
      <c r="C1885" s="671">
        <v>89871107</v>
      </c>
      <c r="D1885" s="703" t="s">
        <v>4597</v>
      </c>
      <c r="E1885" s="704" t="s">
        <v>2588</v>
      </c>
      <c r="F1885" s="671" t="s">
        <v>2515</v>
      </c>
      <c r="G1885" s="671" t="s">
        <v>2827</v>
      </c>
      <c r="H1885" s="671" t="s">
        <v>550</v>
      </c>
      <c r="I1885" s="671" t="s">
        <v>3902</v>
      </c>
      <c r="J1885" s="671" t="s">
        <v>3903</v>
      </c>
      <c r="K1885" s="671" t="s">
        <v>753</v>
      </c>
      <c r="L1885" s="705">
        <v>0</v>
      </c>
      <c r="M1885" s="705">
        <v>0</v>
      </c>
      <c r="N1885" s="671">
        <v>1</v>
      </c>
      <c r="O1885" s="706">
        <v>1</v>
      </c>
      <c r="P1885" s="705"/>
      <c r="Q1885" s="682"/>
      <c r="R1885" s="671"/>
      <c r="S1885" s="682">
        <v>0</v>
      </c>
      <c r="T1885" s="706"/>
      <c r="U1885" s="242">
        <v>0</v>
      </c>
    </row>
    <row r="1886" spans="1:21" ht="14.4" customHeight="1" thickBot="1" x14ac:dyDescent="0.35">
      <c r="A1886" s="637">
        <v>10</v>
      </c>
      <c r="B1886" s="673" t="s">
        <v>551</v>
      </c>
      <c r="C1886" s="673">
        <v>89871107</v>
      </c>
      <c r="D1886" s="707" t="s">
        <v>4597</v>
      </c>
      <c r="E1886" s="708" t="s">
        <v>2588</v>
      </c>
      <c r="F1886" s="673" t="s">
        <v>2515</v>
      </c>
      <c r="G1886" s="673" t="s">
        <v>2887</v>
      </c>
      <c r="H1886" s="673" t="s">
        <v>550</v>
      </c>
      <c r="I1886" s="673" t="s">
        <v>1288</v>
      </c>
      <c r="J1886" s="673" t="s">
        <v>1289</v>
      </c>
      <c r="K1886" s="673" t="s">
        <v>3396</v>
      </c>
      <c r="L1886" s="709">
        <v>45.75</v>
      </c>
      <c r="M1886" s="709">
        <v>45.75</v>
      </c>
      <c r="N1886" s="673">
        <v>1</v>
      </c>
      <c r="O1886" s="710">
        <v>1</v>
      </c>
      <c r="P1886" s="709"/>
      <c r="Q1886" s="683">
        <v>0</v>
      </c>
      <c r="R1886" s="673"/>
      <c r="S1886" s="683">
        <v>0</v>
      </c>
      <c r="T1886" s="710"/>
      <c r="U1886" s="684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1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60" customWidth="1"/>
    <col min="2" max="2" width="10" style="343" customWidth="1"/>
    <col min="3" max="3" width="5.5546875" style="346" customWidth="1"/>
    <col min="4" max="4" width="10" style="343" customWidth="1"/>
    <col min="5" max="5" width="5.5546875" style="346" customWidth="1"/>
    <col min="6" max="6" width="10" style="343" customWidth="1"/>
    <col min="7" max="7" width="8.88671875" style="260" customWidth="1"/>
    <col min="8" max="16384" width="8.88671875" style="260"/>
  </cols>
  <sheetData>
    <row r="1" spans="1:6" ht="37.799999999999997" customHeight="1" thickBot="1" x14ac:dyDescent="0.4">
      <c r="A1" s="493" t="s">
        <v>4599</v>
      </c>
      <c r="B1" s="494"/>
      <c r="C1" s="494"/>
      <c r="D1" s="494"/>
      <c r="E1" s="494"/>
      <c r="F1" s="494"/>
    </row>
    <row r="2" spans="1:6" ht="14.4" customHeight="1" thickBot="1" x14ac:dyDescent="0.35">
      <c r="A2" s="389" t="s">
        <v>298</v>
      </c>
      <c r="B2" s="67"/>
      <c r="C2" s="68"/>
      <c r="D2" s="69"/>
      <c r="E2" s="68"/>
      <c r="F2" s="69"/>
    </row>
    <row r="3" spans="1:6" ht="14.4" customHeight="1" thickBot="1" x14ac:dyDescent="0.35">
      <c r="A3" s="215"/>
      <c r="B3" s="495" t="s">
        <v>165</v>
      </c>
      <c r="C3" s="496"/>
      <c r="D3" s="497" t="s">
        <v>164</v>
      </c>
      <c r="E3" s="496"/>
      <c r="F3" s="105" t="s">
        <v>6</v>
      </c>
    </row>
    <row r="4" spans="1:6" ht="14.4" customHeight="1" thickBot="1" x14ac:dyDescent="0.35">
      <c r="A4" s="711" t="s">
        <v>244</v>
      </c>
      <c r="B4" s="644" t="s">
        <v>17</v>
      </c>
      <c r="C4" s="645" t="s">
        <v>5</v>
      </c>
      <c r="D4" s="644" t="s">
        <v>17</v>
      </c>
      <c r="E4" s="645" t="s">
        <v>5</v>
      </c>
      <c r="F4" s="646" t="s">
        <v>17</v>
      </c>
    </row>
    <row r="5" spans="1:6" ht="14.4" customHeight="1" x14ac:dyDescent="0.3">
      <c r="A5" s="716" t="s">
        <v>2590</v>
      </c>
      <c r="B5" s="235">
        <v>286670.57</v>
      </c>
      <c r="C5" s="702">
        <v>0.37742362407033431</v>
      </c>
      <c r="D5" s="235">
        <v>472875.34</v>
      </c>
      <c r="E5" s="702">
        <v>0.62257637592966564</v>
      </c>
      <c r="F5" s="712">
        <v>759545.91</v>
      </c>
    </row>
    <row r="6" spans="1:6" ht="14.4" customHeight="1" x14ac:dyDescent="0.3">
      <c r="A6" s="717" t="s">
        <v>2553</v>
      </c>
      <c r="B6" s="238">
        <v>100720.13999999998</v>
      </c>
      <c r="C6" s="682">
        <v>0.38611118000771827</v>
      </c>
      <c r="D6" s="238">
        <v>160137.73000000004</v>
      </c>
      <c r="E6" s="682">
        <v>0.61388881999228173</v>
      </c>
      <c r="F6" s="713">
        <v>260857.87000000002</v>
      </c>
    </row>
    <row r="7" spans="1:6" ht="14.4" customHeight="1" x14ac:dyDescent="0.3">
      <c r="A7" s="717" t="s">
        <v>2561</v>
      </c>
      <c r="B7" s="238">
        <v>100054.96000000002</v>
      </c>
      <c r="C7" s="682">
        <v>0.62535596803461269</v>
      </c>
      <c r="D7" s="238">
        <v>59941.850000000006</v>
      </c>
      <c r="E7" s="682">
        <v>0.37464403196538726</v>
      </c>
      <c r="F7" s="713">
        <v>159996.81000000003</v>
      </c>
    </row>
    <row r="8" spans="1:6" ht="14.4" customHeight="1" x14ac:dyDescent="0.3">
      <c r="A8" s="717" t="s">
        <v>2545</v>
      </c>
      <c r="B8" s="238">
        <v>93810.07</v>
      </c>
      <c r="C8" s="682">
        <v>0.3234350646928259</v>
      </c>
      <c r="D8" s="238">
        <v>196232.91</v>
      </c>
      <c r="E8" s="682">
        <v>0.67656493530717421</v>
      </c>
      <c r="F8" s="713">
        <v>290042.98</v>
      </c>
    </row>
    <row r="9" spans="1:6" ht="14.4" customHeight="1" x14ac:dyDescent="0.3">
      <c r="A9" s="717" t="s">
        <v>2558</v>
      </c>
      <c r="B9" s="238">
        <v>84305.99</v>
      </c>
      <c r="C9" s="682">
        <v>0.37457886753082054</v>
      </c>
      <c r="D9" s="238">
        <v>140762.74</v>
      </c>
      <c r="E9" s="682">
        <v>0.62542113246917952</v>
      </c>
      <c r="F9" s="713">
        <v>225068.72999999998</v>
      </c>
    </row>
    <row r="10" spans="1:6" ht="14.4" customHeight="1" x14ac:dyDescent="0.3">
      <c r="A10" s="717" t="s">
        <v>2585</v>
      </c>
      <c r="B10" s="238">
        <v>80945.64</v>
      </c>
      <c r="C10" s="682">
        <v>0.44840169560919912</v>
      </c>
      <c r="D10" s="238">
        <v>99574.73</v>
      </c>
      <c r="E10" s="682">
        <v>0.55159830439080082</v>
      </c>
      <c r="F10" s="713">
        <v>180520.37</v>
      </c>
    </row>
    <row r="11" spans="1:6" ht="14.4" customHeight="1" x14ac:dyDescent="0.3">
      <c r="A11" s="717" t="s">
        <v>2589</v>
      </c>
      <c r="B11" s="238">
        <v>53367.010000000009</v>
      </c>
      <c r="C11" s="682">
        <v>0.3752018923552462</v>
      </c>
      <c r="D11" s="238">
        <v>88868.440000000017</v>
      </c>
      <c r="E11" s="682">
        <v>0.62479810764475385</v>
      </c>
      <c r="F11" s="713">
        <v>142235.45000000001</v>
      </c>
    </row>
    <row r="12" spans="1:6" ht="14.4" customHeight="1" x14ac:dyDescent="0.3">
      <c r="A12" s="717" t="s">
        <v>2569</v>
      </c>
      <c r="B12" s="238">
        <v>43501.460000000006</v>
      </c>
      <c r="C12" s="682">
        <v>0.45122167019437559</v>
      </c>
      <c r="D12" s="238">
        <v>52906.720000000008</v>
      </c>
      <c r="E12" s="682">
        <v>0.54877832980562435</v>
      </c>
      <c r="F12" s="713">
        <v>96408.180000000022</v>
      </c>
    </row>
    <row r="13" spans="1:6" ht="14.4" customHeight="1" x14ac:dyDescent="0.3">
      <c r="A13" s="717" t="s">
        <v>2581</v>
      </c>
      <c r="B13" s="238">
        <v>37087.64</v>
      </c>
      <c r="C13" s="682">
        <v>0.33006974535398825</v>
      </c>
      <c r="D13" s="238">
        <v>75275.400000000009</v>
      </c>
      <c r="E13" s="682">
        <v>0.66993025464601175</v>
      </c>
      <c r="F13" s="713">
        <v>112363.04000000001</v>
      </c>
    </row>
    <row r="14" spans="1:6" ht="14.4" customHeight="1" x14ac:dyDescent="0.3">
      <c r="A14" s="717" t="s">
        <v>2565</v>
      </c>
      <c r="B14" s="238">
        <v>36558.14</v>
      </c>
      <c r="C14" s="682">
        <v>0.53223846195058444</v>
      </c>
      <c r="D14" s="238">
        <v>32129.37999999999</v>
      </c>
      <c r="E14" s="682">
        <v>0.46776153804941561</v>
      </c>
      <c r="F14" s="713">
        <v>68687.51999999999</v>
      </c>
    </row>
    <row r="15" spans="1:6" ht="14.4" customHeight="1" x14ac:dyDescent="0.3">
      <c r="A15" s="717" t="s">
        <v>2552</v>
      </c>
      <c r="B15" s="238">
        <v>12692.990000000002</v>
      </c>
      <c r="C15" s="682">
        <v>0.85657936204256513</v>
      </c>
      <c r="D15" s="238">
        <v>2125.2399999999998</v>
      </c>
      <c r="E15" s="682">
        <v>0.14342063795743484</v>
      </c>
      <c r="F15" s="713">
        <v>14818.230000000001</v>
      </c>
    </row>
    <row r="16" spans="1:6" ht="14.4" customHeight="1" x14ac:dyDescent="0.3">
      <c r="A16" s="717" t="s">
        <v>2555</v>
      </c>
      <c r="B16" s="238">
        <v>5751.56</v>
      </c>
      <c r="C16" s="682">
        <v>0.97654217857555203</v>
      </c>
      <c r="D16" s="238">
        <v>138.16</v>
      </c>
      <c r="E16" s="682">
        <v>2.3457821424448019E-2</v>
      </c>
      <c r="F16" s="713">
        <v>5889.72</v>
      </c>
    </row>
    <row r="17" spans="1:6" ht="14.4" customHeight="1" x14ac:dyDescent="0.3">
      <c r="A17" s="717" t="s">
        <v>2554</v>
      </c>
      <c r="B17" s="238">
        <v>2944.07</v>
      </c>
      <c r="C17" s="682">
        <v>0.12556581108509912</v>
      </c>
      <c r="D17" s="238">
        <v>20502.359999999997</v>
      </c>
      <c r="E17" s="682">
        <v>0.87443418891490088</v>
      </c>
      <c r="F17" s="713">
        <v>23446.429999999997</v>
      </c>
    </row>
    <row r="18" spans="1:6" ht="14.4" customHeight="1" x14ac:dyDescent="0.3">
      <c r="A18" s="717" t="s">
        <v>2592</v>
      </c>
      <c r="B18" s="238">
        <v>1468.98</v>
      </c>
      <c r="C18" s="682">
        <v>0.45684341470999845</v>
      </c>
      <c r="D18" s="238">
        <v>1746.52</v>
      </c>
      <c r="E18" s="682">
        <v>0.54315658529000155</v>
      </c>
      <c r="F18" s="713">
        <v>3215.5</v>
      </c>
    </row>
    <row r="19" spans="1:6" ht="14.4" customHeight="1" x14ac:dyDescent="0.3">
      <c r="A19" s="717" t="s">
        <v>2587</v>
      </c>
      <c r="B19" s="238">
        <v>1445.41</v>
      </c>
      <c r="C19" s="682">
        <v>0.14055910122149626</v>
      </c>
      <c r="D19" s="238">
        <v>8837.8799999999992</v>
      </c>
      <c r="E19" s="682">
        <v>0.85944089877850371</v>
      </c>
      <c r="F19" s="713">
        <v>10283.289999999999</v>
      </c>
    </row>
    <row r="20" spans="1:6" ht="14.4" customHeight="1" x14ac:dyDescent="0.3">
      <c r="A20" s="717" t="s">
        <v>2576</v>
      </c>
      <c r="B20" s="238">
        <v>1059.46</v>
      </c>
      <c r="C20" s="682">
        <v>0.37111921450764868</v>
      </c>
      <c r="D20" s="238">
        <v>1795.3099999999997</v>
      </c>
      <c r="E20" s="682">
        <v>0.62888078549235138</v>
      </c>
      <c r="F20" s="713">
        <v>2854.7699999999995</v>
      </c>
    </row>
    <row r="21" spans="1:6" ht="14.4" customHeight="1" x14ac:dyDescent="0.3">
      <c r="A21" s="717" t="s">
        <v>2564</v>
      </c>
      <c r="B21" s="238">
        <v>750.87</v>
      </c>
      <c r="C21" s="682">
        <v>0.66331858055283177</v>
      </c>
      <c r="D21" s="238">
        <v>381.12</v>
      </c>
      <c r="E21" s="682">
        <v>0.33668141944716828</v>
      </c>
      <c r="F21" s="713">
        <v>1131.99</v>
      </c>
    </row>
    <row r="22" spans="1:6" ht="14.4" customHeight="1" x14ac:dyDescent="0.3">
      <c r="A22" s="717" t="s">
        <v>2570</v>
      </c>
      <c r="B22" s="238">
        <v>572.20000000000005</v>
      </c>
      <c r="C22" s="682">
        <v>0.44595468751217759</v>
      </c>
      <c r="D22" s="238">
        <v>710.89</v>
      </c>
      <c r="E22" s="682">
        <v>0.55404531248782229</v>
      </c>
      <c r="F22" s="713">
        <v>1283.0900000000001</v>
      </c>
    </row>
    <row r="23" spans="1:6" ht="14.4" customHeight="1" x14ac:dyDescent="0.3">
      <c r="A23" s="717" t="s">
        <v>2556</v>
      </c>
      <c r="B23" s="238">
        <v>531.44000000000005</v>
      </c>
      <c r="C23" s="682">
        <v>0.38039066917664577</v>
      </c>
      <c r="D23" s="238">
        <v>865.65</v>
      </c>
      <c r="E23" s="682">
        <v>0.61960933082335423</v>
      </c>
      <c r="F23" s="713">
        <v>1397.0900000000001</v>
      </c>
    </row>
    <row r="24" spans="1:6" ht="14.4" customHeight="1" x14ac:dyDescent="0.3">
      <c r="A24" s="717" t="s">
        <v>2586</v>
      </c>
      <c r="B24" s="238">
        <v>510.53000000000003</v>
      </c>
      <c r="C24" s="682">
        <v>0.26128768104816014</v>
      </c>
      <c r="D24" s="238">
        <v>1443.37</v>
      </c>
      <c r="E24" s="682">
        <v>0.73871231895183986</v>
      </c>
      <c r="F24" s="713">
        <v>1953.8999999999999</v>
      </c>
    </row>
    <row r="25" spans="1:6" ht="14.4" customHeight="1" x14ac:dyDescent="0.3">
      <c r="A25" s="717" t="s">
        <v>2567</v>
      </c>
      <c r="B25" s="238">
        <v>429.46000000000004</v>
      </c>
      <c r="C25" s="682">
        <v>0.59171385662519471</v>
      </c>
      <c r="D25" s="238">
        <v>296.33</v>
      </c>
      <c r="E25" s="682">
        <v>0.4082861433748054</v>
      </c>
      <c r="F25" s="713">
        <v>725.79</v>
      </c>
    </row>
    <row r="26" spans="1:6" ht="14.4" customHeight="1" x14ac:dyDescent="0.3">
      <c r="A26" s="717" t="s">
        <v>2559</v>
      </c>
      <c r="B26" s="238">
        <v>109.02000000000001</v>
      </c>
      <c r="C26" s="682">
        <v>5.5819240280785845E-2</v>
      </c>
      <c r="D26" s="238">
        <v>1844.0699999999997</v>
      </c>
      <c r="E26" s="682">
        <v>0.94418075971921422</v>
      </c>
      <c r="F26" s="713">
        <v>1953.0899999999997</v>
      </c>
    </row>
    <row r="27" spans="1:6" ht="14.4" customHeight="1" x14ac:dyDescent="0.3">
      <c r="A27" s="717" t="s">
        <v>2568</v>
      </c>
      <c r="B27" s="238">
        <v>96.92</v>
      </c>
      <c r="C27" s="682">
        <v>0.13358878581963035</v>
      </c>
      <c r="D27" s="238">
        <v>628.58999999999992</v>
      </c>
      <c r="E27" s="682">
        <v>0.8664112141803697</v>
      </c>
      <c r="F27" s="713">
        <v>725.50999999999988</v>
      </c>
    </row>
    <row r="28" spans="1:6" ht="14.4" customHeight="1" x14ac:dyDescent="0.3">
      <c r="A28" s="717" t="s">
        <v>2551</v>
      </c>
      <c r="B28" s="238">
        <v>92.52000000000001</v>
      </c>
      <c r="C28" s="682">
        <v>8.4975298198821277E-3</v>
      </c>
      <c r="D28" s="238">
        <v>10795.349999999999</v>
      </c>
      <c r="E28" s="682">
        <v>0.99150247018011783</v>
      </c>
      <c r="F28" s="713">
        <v>10887.869999999999</v>
      </c>
    </row>
    <row r="29" spans="1:6" ht="14.4" customHeight="1" x14ac:dyDescent="0.3">
      <c r="A29" s="717" t="s">
        <v>2574</v>
      </c>
      <c r="B29" s="238"/>
      <c r="C29" s="682">
        <v>0</v>
      </c>
      <c r="D29" s="238">
        <v>623.55000000000007</v>
      </c>
      <c r="E29" s="682">
        <v>1</v>
      </c>
      <c r="F29" s="713">
        <v>623.55000000000007</v>
      </c>
    </row>
    <row r="30" spans="1:6" ht="14.4" customHeight="1" x14ac:dyDescent="0.3">
      <c r="A30" s="717" t="s">
        <v>2546</v>
      </c>
      <c r="B30" s="238"/>
      <c r="C30" s="682">
        <v>0</v>
      </c>
      <c r="D30" s="238">
        <v>152.36000000000001</v>
      </c>
      <c r="E30" s="682">
        <v>1</v>
      </c>
      <c r="F30" s="713">
        <v>152.36000000000001</v>
      </c>
    </row>
    <row r="31" spans="1:6" ht="14.4" customHeight="1" x14ac:dyDescent="0.3">
      <c r="A31" s="717" t="s">
        <v>2560</v>
      </c>
      <c r="B31" s="238"/>
      <c r="C31" s="682">
        <v>0</v>
      </c>
      <c r="D31" s="238">
        <v>158.72</v>
      </c>
      <c r="E31" s="682">
        <v>1</v>
      </c>
      <c r="F31" s="713">
        <v>158.72</v>
      </c>
    </row>
    <row r="32" spans="1:6" ht="14.4" customHeight="1" x14ac:dyDescent="0.3">
      <c r="A32" s="717" t="s">
        <v>2575</v>
      </c>
      <c r="B32" s="238"/>
      <c r="C32" s="682">
        <v>0</v>
      </c>
      <c r="D32" s="238">
        <v>537.68000000000006</v>
      </c>
      <c r="E32" s="682">
        <v>1</v>
      </c>
      <c r="F32" s="713">
        <v>537.68000000000006</v>
      </c>
    </row>
    <row r="33" spans="1:6" ht="14.4" customHeight="1" x14ac:dyDescent="0.3">
      <c r="A33" s="717" t="s">
        <v>2563</v>
      </c>
      <c r="B33" s="238"/>
      <c r="C33" s="682">
        <v>0</v>
      </c>
      <c r="D33" s="238">
        <v>3649.33</v>
      </c>
      <c r="E33" s="682">
        <v>1</v>
      </c>
      <c r="F33" s="713">
        <v>3649.33</v>
      </c>
    </row>
    <row r="34" spans="1:6" ht="14.4" customHeight="1" x14ac:dyDescent="0.3">
      <c r="A34" s="717" t="s">
        <v>2572</v>
      </c>
      <c r="B34" s="238"/>
      <c r="C34" s="682">
        <v>0</v>
      </c>
      <c r="D34" s="238">
        <v>8848.7100000000009</v>
      </c>
      <c r="E34" s="682">
        <v>1</v>
      </c>
      <c r="F34" s="713">
        <v>8848.7100000000009</v>
      </c>
    </row>
    <row r="35" spans="1:6" ht="14.4" customHeight="1" x14ac:dyDescent="0.3">
      <c r="A35" s="717" t="s">
        <v>2591</v>
      </c>
      <c r="B35" s="238">
        <v>0</v>
      </c>
      <c r="C35" s="682">
        <v>0</v>
      </c>
      <c r="D35" s="238">
        <v>2611.92</v>
      </c>
      <c r="E35" s="682">
        <v>1</v>
      </c>
      <c r="F35" s="713">
        <v>2611.92</v>
      </c>
    </row>
    <row r="36" spans="1:6" ht="14.4" customHeight="1" x14ac:dyDescent="0.3">
      <c r="A36" s="717" t="s">
        <v>2584</v>
      </c>
      <c r="B36" s="238"/>
      <c r="C36" s="682">
        <v>0</v>
      </c>
      <c r="D36" s="238">
        <v>405.03999999999996</v>
      </c>
      <c r="E36" s="682">
        <v>1</v>
      </c>
      <c r="F36" s="713">
        <v>405.03999999999996</v>
      </c>
    </row>
    <row r="37" spans="1:6" ht="14.4" customHeight="1" x14ac:dyDescent="0.3">
      <c r="A37" s="717" t="s">
        <v>2577</v>
      </c>
      <c r="B37" s="238"/>
      <c r="C37" s="682">
        <v>0</v>
      </c>
      <c r="D37" s="238">
        <v>7797.96</v>
      </c>
      <c r="E37" s="682">
        <v>1</v>
      </c>
      <c r="F37" s="713">
        <v>7797.96</v>
      </c>
    </row>
    <row r="38" spans="1:6" ht="14.4" customHeight="1" x14ac:dyDescent="0.3">
      <c r="A38" s="717" t="s">
        <v>2550</v>
      </c>
      <c r="B38" s="238">
        <v>0</v>
      </c>
      <c r="C38" s="682">
        <v>0</v>
      </c>
      <c r="D38" s="238">
        <v>529.70000000000005</v>
      </c>
      <c r="E38" s="682">
        <v>1</v>
      </c>
      <c r="F38" s="713">
        <v>529.70000000000005</v>
      </c>
    </row>
    <row r="39" spans="1:6" ht="14.4" customHeight="1" x14ac:dyDescent="0.3">
      <c r="A39" s="717" t="s">
        <v>2579</v>
      </c>
      <c r="B39" s="238"/>
      <c r="C39" s="682"/>
      <c r="D39" s="238">
        <v>0</v>
      </c>
      <c r="E39" s="682"/>
      <c r="F39" s="713">
        <v>0</v>
      </c>
    </row>
    <row r="40" spans="1:6" ht="14.4" customHeight="1" x14ac:dyDescent="0.3">
      <c r="A40" s="717" t="s">
        <v>2588</v>
      </c>
      <c r="B40" s="238">
        <v>0</v>
      </c>
      <c r="C40" s="682"/>
      <c r="D40" s="238"/>
      <c r="E40" s="682"/>
      <c r="F40" s="713">
        <v>0</v>
      </c>
    </row>
    <row r="41" spans="1:6" ht="14.4" customHeight="1" x14ac:dyDescent="0.3">
      <c r="A41" s="717" t="s">
        <v>2580</v>
      </c>
      <c r="B41" s="238"/>
      <c r="C41" s="682">
        <v>0</v>
      </c>
      <c r="D41" s="238">
        <v>53421.57</v>
      </c>
      <c r="E41" s="682">
        <v>1</v>
      </c>
      <c r="F41" s="713">
        <v>53421.57</v>
      </c>
    </row>
    <row r="42" spans="1:6" ht="14.4" customHeight="1" x14ac:dyDescent="0.3">
      <c r="A42" s="717" t="s">
        <v>2547</v>
      </c>
      <c r="B42" s="238"/>
      <c r="C42" s="682">
        <v>0</v>
      </c>
      <c r="D42" s="238">
        <v>79.36</v>
      </c>
      <c r="E42" s="682">
        <v>1</v>
      </c>
      <c r="F42" s="713">
        <v>79.36</v>
      </c>
    </row>
    <row r="43" spans="1:6" ht="14.4" customHeight="1" x14ac:dyDescent="0.3">
      <c r="A43" s="717" t="s">
        <v>2548</v>
      </c>
      <c r="B43" s="238">
        <v>0</v>
      </c>
      <c r="C43" s="682"/>
      <c r="D43" s="238"/>
      <c r="E43" s="682"/>
      <c r="F43" s="713">
        <v>0</v>
      </c>
    </row>
    <row r="44" spans="1:6" ht="14.4" customHeight="1" x14ac:dyDescent="0.3">
      <c r="A44" s="717" t="s">
        <v>2562</v>
      </c>
      <c r="B44" s="238"/>
      <c r="C44" s="682">
        <v>0</v>
      </c>
      <c r="D44" s="238">
        <v>1381.6299999999999</v>
      </c>
      <c r="E44" s="682">
        <v>1</v>
      </c>
      <c r="F44" s="713">
        <v>1381.6299999999999</v>
      </c>
    </row>
    <row r="45" spans="1:6" ht="14.4" customHeight="1" x14ac:dyDescent="0.3">
      <c r="A45" s="717" t="s">
        <v>2594</v>
      </c>
      <c r="B45" s="238"/>
      <c r="C45" s="682">
        <v>0</v>
      </c>
      <c r="D45" s="238">
        <v>333.31</v>
      </c>
      <c r="E45" s="682">
        <v>1</v>
      </c>
      <c r="F45" s="713">
        <v>333.31</v>
      </c>
    </row>
    <row r="46" spans="1:6" ht="14.4" customHeight="1" x14ac:dyDescent="0.3">
      <c r="A46" s="717" t="s">
        <v>2571</v>
      </c>
      <c r="B46" s="238">
        <v>0</v>
      </c>
      <c r="C46" s="682">
        <v>0</v>
      </c>
      <c r="D46" s="238">
        <v>1560.63</v>
      </c>
      <c r="E46" s="682">
        <v>1</v>
      </c>
      <c r="F46" s="713">
        <v>1560.63</v>
      </c>
    </row>
    <row r="47" spans="1:6" ht="14.4" customHeight="1" x14ac:dyDescent="0.3">
      <c r="A47" s="717" t="s">
        <v>2593</v>
      </c>
      <c r="B47" s="238"/>
      <c r="C47" s="682">
        <v>0</v>
      </c>
      <c r="D47" s="238">
        <v>666.62</v>
      </c>
      <c r="E47" s="682">
        <v>1</v>
      </c>
      <c r="F47" s="713">
        <v>666.62</v>
      </c>
    </row>
    <row r="48" spans="1:6" ht="14.4" customHeight="1" x14ac:dyDescent="0.3">
      <c r="A48" s="717" t="s">
        <v>2583</v>
      </c>
      <c r="B48" s="238"/>
      <c r="C48" s="682">
        <v>0</v>
      </c>
      <c r="D48" s="238">
        <v>80237.75</v>
      </c>
      <c r="E48" s="682">
        <v>1</v>
      </c>
      <c r="F48" s="713">
        <v>80237.75</v>
      </c>
    </row>
    <row r="49" spans="1:6" ht="14.4" customHeight="1" x14ac:dyDescent="0.3">
      <c r="A49" s="717" t="s">
        <v>2566</v>
      </c>
      <c r="B49" s="238"/>
      <c r="C49" s="682">
        <v>0</v>
      </c>
      <c r="D49" s="238">
        <v>18168.84</v>
      </c>
      <c r="E49" s="682">
        <v>1</v>
      </c>
      <c r="F49" s="713">
        <v>18168.84</v>
      </c>
    </row>
    <row r="50" spans="1:6" ht="14.4" customHeight="1" thickBot="1" x14ac:dyDescent="0.35">
      <c r="A50" s="718" t="s">
        <v>2582</v>
      </c>
      <c r="B50" s="650">
        <v>0</v>
      </c>
      <c r="C50" s="651">
        <v>0</v>
      </c>
      <c r="D50" s="650">
        <v>172995.02</v>
      </c>
      <c r="E50" s="651">
        <v>1</v>
      </c>
      <c r="F50" s="715">
        <v>172995.02</v>
      </c>
    </row>
    <row r="51" spans="1:6" ht="14.4" customHeight="1" thickBot="1" x14ac:dyDescent="0.35">
      <c r="A51" s="653" t="s">
        <v>6</v>
      </c>
      <c r="B51" s="654">
        <v>945477.05000000028</v>
      </c>
      <c r="C51" s="655">
        <v>0.34627115312590856</v>
      </c>
      <c r="D51" s="654">
        <v>1784975.78</v>
      </c>
      <c r="E51" s="655">
        <v>0.65372884687409172</v>
      </c>
      <c r="F51" s="656">
        <v>2730452.8299999996</v>
      </c>
    </row>
    <row r="52" spans="1:6" ht="14.4" customHeight="1" thickBot="1" x14ac:dyDescent="0.35"/>
    <row r="53" spans="1:6" ht="14.4" customHeight="1" x14ac:dyDescent="0.3">
      <c r="A53" s="716" t="s">
        <v>4600</v>
      </c>
      <c r="B53" s="235">
        <v>379857.22000000003</v>
      </c>
      <c r="C53" s="702">
        <v>0.37645228437825556</v>
      </c>
      <c r="D53" s="235">
        <v>629187.57999999996</v>
      </c>
      <c r="E53" s="702">
        <v>0.62354771562174438</v>
      </c>
      <c r="F53" s="712">
        <v>1009044.8</v>
      </c>
    </row>
    <row r="54" spans="1:6" ht="14.4" customHeight="1" x14ac:dyDescent="0.3">
      <c r="A54" s="717" t="s">
        <v>2375</v>
      </c>
      <c r="B54" s="238">
        <v>265960.74</v>
      </c>
      <c r="C54" s="682">
        <v>0.33756418696109791</v>
      </c>
      <c r="D54" s="238">
        <v>521921.23999999993</v>
      </c>
      <c r="E54" s="682">
        <v>0.66243581303890198</v>
      </c>
      <c r="F54" s="713">
        <v>787881.98</v>
      </c>
    </row>
    <row r="55" spans="1:6" ht="14.4" customHeight="1" x14ac:dyDescent="0.3">
      <c r="A55" s="717" t="s">
        <v>4601</v>
      </c>
      <c r="B55" s="238">
        <v>192772.50000000009</v>
      </c>
      <c r="C55" s="682">
        <v>0.85866986070904716</v>
      </c>
      <c r="D55" s="238">
        <v>31728.800000000003</v>
      </c>
      <c r="E55" s="682">
        <v>0.14133013929095284</v>
      </c>
      <c r="F55" s="713">
        <v>224501.3000000001</v>
      </c>
    </row>
    <row r="56" spans="1:6" ht="14.4" customHeight="1" x14ac:dyDescent="0.3">
      <c r="A56" s="717" t="s">
        <v>4602</v>
      </c>
      <c r="B56" s="238">
        <v>31889.22</v>
      </c>
      <c r="C56" s="682">
        <v>0.86688869056373064</v>
      </c>
      <c r="D56" s="238">
        <v>4896.6100000000006</v>
      </c>
      <c r="E56" s="682">
        <v>0.13311130943626936</v>
      </c>
      <c r="F56" s="713">
        <v>36785.83</v>
      </c>
    </row>
    <row r="57" spans="1:6" ht="14.4" customHeight="1" x14ac:dyDescent="0.3">
      <c r="A57" s="717" t="s">
        <v>2373</v>
      </c>
      <c r="B57" s="238">
        <v>22312.699999999997</v>
      </c>
      <c r="C57" s="682">
        <v>1</v>
      </c>
      <c r="D57" s="238"/>
      <c r="E57" s="682">
        <v>0</v>
      </c>
      <c r="F57" s="713">
        <v>22312.699999999997</v>
      </c>
    </row>
    <row r="58" spans="1:6" ht="14.4" customHeight="1" x14ac:dyDescent="0.3">
      <c r="A58" s="717" t="s">
        <v>2406</v>
      </c>
      <c r="B58" s="238">
        <v>13728.150000000001</v>
      </c>
      <c r="C58" s="682">
        <v>0.44760593110504437</v>
      </c>
      <c r="D58" s="238">
        <v>16942.020000000004</v>
      </c>
      <c r="E58" s="682">
        <v>0.55239406889495557</v>
      </c>
      <c r="F58" s="713">
        <v>30670.170000000006</v>
      </c>
    </row>
    <row r="59" spans="1:6" ht="14.4" customHeight="1" x14ac:dyDescent="0.3">
      <c r="A59" s="717" t="s">
        <v>2399</v>
      </c>
      <c r="B59" s="238">
        <v>10518.19</v>
      </c>
      <c r="C59" s="682">
        <v>0.33771084472741697</v>
      </c>
      <c r="D59" s="238">
        <v>20627.359999999997</v>
      </c>
      <c r="E59" s="682">
        <v>0.66228915527258303</v>
      </c>
      <c r="F59" s="713">
        <v>31145.549999999996</v>
      </c>
    </row>
    <row r="60" spans="1:6" ht="14.4" customHeight="1" x14ac:dyDescent="0.3">
      <c r="A60" s="717" t="s">
        <v>4603</v>
      </c>
      <c r="B60" s="238">
        <v>9341.5</v>
      </c>
      <c r="C60" s="682">
        <v>1</v>
      </c>
      <c r="D60" s="238"/>
      <c r="E60" s="682">
        <v>0</v>
      </c>
      <c r="F60" s="713">
        <v>9341.5</v>
      </c>
    </row>
    <row r="61" spans="1:6" ht="14.4" customHeight="1" x14ac:dyDescent="0.3">
      <c r="A61" s="717" t="s">
        <v>2396</v>
      </c>
      <c r="B61" s="238">
        <v>6541.5099999999993</v>
      </c>
      <c r="C61" s="682">
        <v>0.91269964184110697</v>
      </c>
      <c r="D61" s="238">
        <v>625.70000000000005</v>
      </c>
      <c r="E61" s="682">
        <v>8.7300358158893088E-2</v>
      </c>
      <c r="F61" s="713">
        <v>7167.2099999999991</v>
      </c>
    </row>
    <row r="62" spans="1:6" ht="14.4" customHeight="1" x14ac:dyDescent="0.3">
      <c r="A62" s="717" t="s">
        <v>2390</v>
      </c>
      <c r="B62" s="238">
        <v>2085.6</v>
      </c>
      <c r="C62" s="682">
        <v>0.24357855863999633</v>
      </c>
      <c r="D62" s="238">
        <v>6476.73</v>
      </c>
      <c r="E62" s="682">
        <v>0.75642144136000355</v>
      </c>
      <c r="F62" s="713">
        <v>8562.33</v>
      </c>
    </row>
    <row r="63" spans="1:6" ht="14.4" customHeight="1" x14ac:dyDescent="0.3">
      <c r="A63" s="717" t="s">
        <v>2385</v>
      </c>
      <c r="B63" s="238">
        <v>1304.6500000000001</v>
      </c>
      <c r="C63" s="682">
        <v>6.9862946211984078E-2</v>
      </c>
      <c r="D63" s="238">
        <v>17369.770000000004</v>
      </c>
      <c r="E63" s="682">
        <v>0.93013705378801581</v>
      </c>
      <c r="F63" s="713">
        <v>18674.420000000006</v>
      </c>
    </row>
    <row r="64" spans="1:6" ht="14.4" customHeight="1" x14ac:dyDescent="0.3">
      <c r="A64" s="717" t="s">
        <v>2383</v>
      </c>
      <c r="B64" s="238">
        <v>1285.58</v>
      </c>
      <c r="C64" s="682">
        <v>8.6956933462300684E-2</v>
      </c>
      <c r="D64" s="238">
        <v>13498.520000000004</v>
      </c>
      <c r="E64" s="682">
        <v>0.91304306653769929</v>
      </c>
      <c r="F64" s="713">
        <v>14784.100000000004</v>
      </c>
    </row>
    <row r="65" spans="1:6" ht="14.4" customHeight="1" x14ac:dyDescent="0.3">
      <c r="A65" s="717" t="s">
        <v>4604</v>
      </c>
      <c r="B65" s="238">
        <v>1114.2</v>
      </c>
      <c r="C65" s="682">
        <v>0.7706406789273833</v>
      </c>
      <c r="D65" s="238">
        <v>331.61</v>
      </c>
      <c r="E65" s="682">
        <v>0.22935932107261675</v>
      </c>
      <c r="F65" s="713">
        <v>1445.81</v>
      </c>
    </row>
    <row r="66" spans="1:6" ht="14.4" customHeight="1" x14ac:dyDescent="0.3">
      <c r="A66" s="717" t="s">
        <v>4605</v>
      </c>
      <c r="B66" s="238">
        <v>1106.9099999999999</v>
      </c>
      <c r="C66" s="682">
        <v>0.91124703635405691</v>
      </c>
      <c r="D66" s="238">
        <v>107.81</v>
      </c>
      <c r="E66" s="682">
        <v>8.8752963645943109E-2</v>
      </c>
      <c r="F66" s="713">
        <v>1214.7199999999998</v>
      </c>
    </row>
    <row r="67" spans="1:6" ht="14.4" customHeight="1" x14ac:dyDescent="0.3">
      <c r="A67" s="717" t="s">
        <v>2380</v>
      </c>
      <c r="B67" s="238">
        <v>1084.9499999999998</v>
      </c>
      <c r="C67" s="682">
        <v>0.72874126813541107</v>
      </c>
      <c r="D67" s="238">
        <v>403.84999999999997</v>
      </c>
      <c r="E67" s="682">
        <v>0.27125873186458893</v>
      </c>
      <c r="F67" s="713">
        <v>1488.7999999999997</v>
      </c>
    </row>
    <row r="68" spans="1:6" ht="14.4" customHeight="1" x14ac:dyDescent="0.3">
      <c r="A68" s="717" t="s">
        <v>2389</v>
      </c>
      <c r="B68" s="238">
        <v>921.09999999999991</v>
      </c>
      <c r="C68" s="682">
        <v>0.10766727527334699</v>
      </c>
      <c r="D68" s="238">
        <v>7633.9599999999991</v>
      </c>
      <c r="E68" s="682">
        <v>0.89233272472665293</v>
      </c>
      <c r="F68" s="713">
        <v>8555.06</v>
      </c>
    </row>
    <row r="69" spans="1:6" ht="14.4" customHeight="1" x14ac:dyDescent="0.3">
      <c r="A69" s="717" t="s">
        <v>4606</v>
      </c>
      <c r="B69" s="238">
        <v>861.32000000000016</v>
      </c>
      <c r="C69" s="682">
        <v>0.32085410101100414</v>
      </c>
      <c r="D69" s="238">
        <v>1823.14</v>
      </c>
      <c r="E69" s="682">
        <v>0.67914589898899591</v>
      </c>
      <c r="F69" s="713">
        <v>2684.46</v>
      </c>
    </row>
    <row r="70" spans="1:6" ht="14.4" customHeight="1" x14ac:dyDescent="0.3">
      <c r="A70" s="717" t="s">
        <v>2381</v>
      </c>
      <c r="B70" s="238">
        <v>809.63</v>
      </c>
      <c r="C70" s="682">
        <v>0.68000134382637756</v>
      </c>
      <c r="D70" s="238">
        <v>381</v>
      </c>
      <c r="E70" s="682">
        <v>0.31999865617362233</v>
      </c>
      <c r="F70" s="713">
        <v>1190.6300000000001</v>
      </c>
    </row>
    <row r="71" spans="1:6" ht="14.4" customHeight="1" x14ac:dyDescent="0.3">
      <c r="A71" s="717" t="s">
        <v>4607</v>
      </c>
      <c r="B71" s="238">
        <v>605.25</v>
      </c>
      <c r="C71" s="682">
        <v>0.30264164529049098</v>
      </c>
      <c r="D71" s="238">
        <v>1394.6399999999999</v>
      </c>
      <c r="E71" s="682">
        <v>0.69735835470950902</v>
      </c>
      <c r="F71" s="713">
        <v>1999.8899999999999</v>
      </c>
    </row>
    <row r="72" spans="1:6" ht="14.4" customHeight="1" x14ac:dyDescent="0.3">
      <c r="A72" s="717" t="s">
        <v>2379</v>
      </c>
      <c r="B72" s="238">
        <v>558.87</v>
      </c>
      <c r="C72" s="682">
        <v>0.66664678587191206</v>
      </c>
      <c r="D72" s="238">
        <v>279.45999999999998</v>
      </c>
      <c r="E72" s="682">
        <v>0.33335321412808799</v>
      </c>
      <c r="F72" s="713">
        <v>838.32999999999993</v>
      </c>
    </row>
    <row r="73" spans="1:6" ht="14.4" customHeight="1" x14ac:dyDescent="0.3">
      <c r="A73" s="717" t="s">
        <v>4608</v>
      </c>
      <c r="B73" s="238">
        <v>480.18</v>
      </c>
      <c r="C73" s="682">
        <v>1</v>
      </c>
      <c r="D73" s="238"/>
      <c r="E73" s="682">
        <v>0</v>
      </c>
      <c r="F73" s="713">
        <v>480.18</v>
      </c>
    </row>
    <row r="74" spans="1:6" ht="14.4" customHeight="1" x14ac:dyDescent="0.3">
      <c r="A74" s="717" t="s">
        <v>2393</v>
      </c>
      <c r="B74" s="238">
        <v>152.69</v>
      </c>
      <c r="C74" s="682">
        <v>1.6288410149186854E-2</v>
      </c>
      <c r="D74" s="238">
        <v>9221.4600000000028</v>
      </c>
      <c r="E74" s="682">
        <v>0.98371158985081308</v>
      </c>
      <c r="F74" s="713">
        <v>9374.1500000000033</v>
      </c>
    </row>
    <row r="75" spans="1:6" ht="14.4" customHeight="1" x14ac:dyDescent="0.3">
      <c r="A75" s="717" t="s">
        <v>4609</v>
      </c>
      <c r="B75" s="238">
        <v>101.19</v>
      </c>
      <c r="C75" s="682">
        <v>1</v>
      </c>
      <c r="D75" s="238"/>
      <c r="E75" s="682">
        <v>0</v>
      </c>
      <c r="F75" s="713">
        <v>101.19</v>
      </c>
    </row>
    <row r="76" spans="1:6" ht="14.4" customHeight="1" x14ac:dyDescent="0.3">
      <c r="A76" s="717" t="s">
        <v>2382</v>
      </c>
      <c r="B76" s="238">
        <v>44.89</v>
      </c>
      <c r="C76" s="682">
        <v>1</v>
      </c>
      <c r="D76" s="238"/>
      <c r="E76" s="682">
        <v>0</v>
      </c>
      <c r="F76" s="713">
        <v>44.89</v>
      </c>
    </row>
    <row r="77" spans="1:6" ht="14.4" customHeight="1" x14ac:dyDescent="0.3">
      <c r="A77" s="717" t="s">
        <v>4610</v>
      </c>
      <c r="B77" s="238">
        <v>38.31</v>
      </c>
      <c r="C77" s="682">
        <v>0.2</v>
      </c>
      <c r="D77" s="238">
        <v>153.24</v>
      </c>
      <c r="E77" s="682">
        <v>0.8</v>
      </c>
      <c r="F77" s="713">
        <v>191.55</v>
      </c>
    </row>
    <row r="78" spans="1:6" ht="14.4" customHeight="1" x14ac:dyDescent="0.3">
      <c r="A78" s="717" t="s">
        <v>4611</v>
      </c>
      <c r="B78" s="238"/>
      <c r="C78" s="682">
        <v>0</v>
      </c>
      <c r="D78" s="238">
        <v>16.27</v>
      </c>
      <c r="E78" s="682">
        <v>1</v>
      </c>
      <c r="F78" s="713">
        <v>16.27</v>
      </c>
    </row>
    <row r="79" spans="1:6" ht="14.4" customHeight="1" x14ac:dyDescent="0.3">
      <c r="A79" s="717" t="s">
        <v>4612</v>
      </c>
      <c r="B79" s="238"/>
      <c r="C79" s="682">
        <v>0</v>
      </c>
      <c r="D79" s="238">
        <v>502.14</v>
      </c>
      <c r="E79" s="682">
        <v>1</v>
      </c>
      <c r="F79" s="713">
        <v>502.14</v>
      </c>
    </row>
    <row r="80" spans="1:6" ht="14.4" customHeight="1" x14ac:dyDescent="0.3">
      <c r="A80" s="717" t="s">
        <v>4613</v>
      </c>
      <c r="B80" s="238"/>
      <c r="C80" s="682">
        <v>0</v>
      </c>
      <c r="D80" s="238">
        <v>605.65</v>
      </c>
      <c r="E80" s="682">
        <v>1</v>
      </c>
      <c r="F80" s="713">
        <v>605.65</v>
      </c>
    </row>
    <row r="81" spans="1:6" ht="14.4" customHeight="1" x14ac:dyDescent="0.3">
      <c r="A81" s="717" t="s">
        <v>4614</v>
      </c>
      <c r="B81" s="238">
        <v>0</v>
      </c>
      <c r="C81" s="682">
        <v>0</v>
      </c>
      <c r="D81" s="238">
        <v>1749.1600000000003</v>
      </c>
      <c r="E81" s="682">
        <v>1</v>
      </c>
      <c r="F81" s="713">
        <v>1749.1600000000003</v>
      </c>
    </row>
    <row r="82" spans="1:6" ht="14.4" customHeight="1" x14ac:dyDescent="0.3">
      <c r="A82" s="717" t="s">
        <v>4615</v>
      </c>
      <c r="B82" s="238"/>
      <c r="C82" s="682">
        <v>0</v>
      </c>
      <c r="D82" s="238">
        <v>17022.379999999997</v>
      </c>
      <c r="E82" s="682">
        <v>1</v>
      </c>
      <c r="F82" s="713">
        <v>17022.379999999997</v>
      </c>
    </row>
    <row r="83" spans="1:6" ht="14.4" customHeight="1" x14ac:dyDescent="0.3">
      <c r="A83" s="717" t="s">
        <v>2408</v>
      </c>
      <c r="B83" s="238"/>
      <c r="C83" s="682">
        <v>0</v>
      </c>
      <c r="D83" s="238">
        <v>123476.31999999996</v>
      </c>
      <c r="E83" s="682">
        <v>1</v>
      </c>
      <c r="F83" s="713">
        <v>123476.31999999996</v>
      </c>
    </row>
    <row r="84" spans="1:6" ht="14.4" customHeight="1" x14ac:dyDescent="0.3">
      <c r="A84" s="717" t="s">
        <v>4616</v>
      </c>
      <c r="B84" s="238"/>
      <c r="C84" s="682">
        <v>0</v>
      </c>
      <c r="D84" s="238">
        <v>162.13</v>
      </c>
      <c r="E84" s="682">
        <v>1</v>
      </c>
      <c r="F84" s="713">
        <v>162.13</v>
      </c>
    </row>
    <row r="85" spans="1:6" ht="14.4" customHeight="1" x14ac:dyDescent="0.3">
      <c r="A85" s="717" t="s">
        <v>4617</v>
      </c>
      <c r="B85" s="238"/>
      <c r="C85" s="682">
        <v>0</v>
      </c>
      <c r="D85" s="238">
        <v>32.630000000000003</v>
      </c>
      <c r="E85" s="682">
        <v>1</v>
      </c>
      <c r="F85" s="713">
        <v>32.630000000000003</v>
      </c>
    </row>
    <row r="86" spans="1:6" ht="14.4" customHeight="1" x14ac:dyDescent="0.3">
      <c r="A86" s="717" t="s">
        <v>2405</v>
      </c>
      <c r="B86" s="238"/>
      <c r="C86" s="682">
        <v>0</v>
      </c>
      <c r="D86" s="238">
        <v>953.34</v>
      </c>
      <c r="E86" s="682">
        <v>1</v>
      </c>
      <c r="F86" s="713">
        <v>953.34</v>
      </c>
    </row>
    <row r="87" spans="1:6" ht="14.4" customHeight="1" x14ac:dyDescent="0.3">
      <c r="A87" s="717" t="s">
        <v>4618</v>
      </c>
      <c r="B87" s="238"/>
      <c r="C87" s="682">
        <v>0</v>
      </c>
      <c r="D87" s="238">
        <v>435.45</v>
      </c>
      <c r="E87" s="682">
        <v>1</v>
      </c>
      <c r="F87" s="713">
        <v>435.45</v>
      </c>
    </row>
    <row r="88" spans="1:6" ht="14.4" customHeight="1" x14ac:dyDescent="0.3">
      <c r="A88" s="717" t="s">
        <v>4619</v>
      </c>
      <c r="B88" s="238">
        <v>0</v>
      </c>
      <c r="C88" s="682"/>
      <c r="D88" s="238"/>
      <c r="E88" s="682"/>
      <c r="F88" s="713">
        <v>0</v>
      </c>
    </row>
    <row r="89" spans="1:6" ht="14.4" customHeight="1" x14ac:dyDescent="0.3">
      <c r="A89" s="717" t="s">
        <v>4620</v>
      </c>
      <c r="B89" s="238"/>
      <c r="C89" s="682">
        <v>0</v>
      </c>
      <c r="D89" s="238">
        <v>100220.83000000002</v>
      </c>
      <c r="E89" s="682">
        <v>1</v>
      </c>
      <c r="F89" s="713">
        <v>100220.83000000002</v>
      </c>
    </row>
    <row r="90" spans="1:6" ht="14.4" customHeight="1" x14ac:dyDescent="0.3">
      <c r="A90" s="717" t="s">
        <v>4621</v>
      </c>
      <c r="B90" s="238"/>
      <c r="C90" s="682">
        <v>0</v>
      </c>
      <c r="D90" s="238">
        <v>20034.88</v>
      </c>
      <c r="E90" s="682">
        <v>1</v>
      </c>
      <c r="F90" s="713">
        <v>20034.88</v>
      </c>
    </row>
    <row r="91" spans="1:6" ht="14.4" customHeight="1" x14ac:dyDescent="0.3">
      <c r="A91" s="717" t="s">
        <v>2400</v>
      </c>
      <c r="B91" s="238"/>
      <c r="C91" s="682">
        <v>0</v>
      </c>
      <c r="D91" s="238">
        <v>157953.28999999995</v>
      </c>
      <c r="E91" s="682">
        <v>1</v>
      </c>
      <c r="F91" s="713">
        <v>157953.28999999995</v>
      </c>
    </row>
    <row r="92" spans="1:6" ht="14.4" customHeight="1" x14ac:dyDescent="0.3">
      <c r="A92" s="717" t="s">
        <v>4622</v>
      </c>
      <c r="B92" s="238">
        <v>0</v>
      </c>
      <c r="C92" s="682">
        <v>0</v>
      </c>
      <c r="D92" s="238">
        <v>130.80000000000001</v>
      </c>
      <c r="E92" s="682">
        <v>1</v>
      </c>
      <c r="F92" s="713">
        <v>130.80000000000001</v>
      </c>
    </row>
    <row r="93" spans="1:6" ht="14.4" customHeight="1" x14ac:dyDescent="0.3">
      <c r="A93" s="717" t="s">
        <v>4623</v>
      </c>
      <c r="B93" s="238"/>
      <c r="C93" s="682">
        <v>0</v>
      </c>
      <c r="D93" s="238">
        <v>720.54</v>
      </c>
      <c r="E93" s="682">
        <v>1</v>
      </c>
      <c r="F93" s="713">
        <v>720.54</v>
      </c>
    </row>
    <row r="94" spans="1:6" ht="14.4" customHeight="1" x14ac:dyDescent="0.3">
      <c r="A94" s="717" t="s">
        <v>2402</v>
      </c>
      <c r="B94" s="238"/>
      <c r="C94" s="682">
        <v>0</v>
      </c>
      <c r="D94" s="238">
        <v>2501.1499999999996</v>
      </c>
      <c r="E94" s="682">
        <v>1</v>
      </c>
      <c r="F94" s="713">
        <v>2501.1499999999996</v>
      </c>
    </row>
    <row r="95" spans="1:6" ht="14.4" customHeight="1" x14ac:dyDescent="0.3">
      <c r="A95" s="717" t="s">
        <v>2401</v>
      </c>
      <c r="B95" s="238"/>
      <c r="C95" s="682">
        <v>0</v>
      </c>
      <c r="D95" s="238">
        <v>1888.76</v>
      </c>
      <c r="E95" s="682">
        <v>1</v>
      </c>
      <c r="F95" s="713">
        <v>1888.76</v>
      </c>
    </row>
    <row r="96" spans="1:6" ht="14.4" customHeight="1" x14ac:dyDescent="0.3">
      <c r="A96" s="717" t="s">
        <v>2391</v>
      </c>
      <c r="B96" s="238"/>
      <c r="C96" s="682"/>
      <c r="D96" s="238">
        <v>0</v>
      </c>
      <c r="E96" s="682"/>
      <c r="F96" s="713">
        <v>0</v>
      </c>
    </row>
    <row r="97" spans="1:6" ht="14.4" customHeight="1" x14ac:dyDescent="0.3">
      <c r="A97" s="717" t="s">
        <v>4624</v>
      </c>
      <c r="B97" s="238">
        <v>0</v>
      </c>
      <c r="C97" s="682"/>
      <c r="D97" s="238"/>
      <c r="E97" s="682"/>
      <c r="F97" s="713">
        <v>0</v>
      </c>
    </row>
    <row r="98" spans="1:6" ht="14.4" customHeight="1" x14ac:dyDescent="0.3">
      <c r="A98" s="717" t="s">
        <v>4625</v>
      </c>
      <c r="B98" s="238"/>
      <c r="C98" s="682">
        <v>0</v>
      </c>
      <c r="D98" s="238">
        <v>96.63</v>
      </c>
      <c r="E98" s="682">
        <v>1</v>
      </c>
      <c r="F98" s="713">
        <v>96.63</v>
      </c>
    </row>
    <row r="99" spans="1:6" ht="14.4" customHeight="1" x14ac:dyDescent="0.3">
      <c r="A99" s="717" t="s">
        <v>2403</v>
      </c>
      <c r="B99" s="238"/>
      <c r="C99" s="682">
        <v>0</v>
      </c>
      <c r="D99" s="238">
        <v>35738.990000000005</v>
      </c>
      <c r="E99" s="682">
        <v>1</v>
      </c>
      <c r="F99" s="713">
        <v>35738.990000000005</v>
      </c>
    </row>
    <row r="100" spans="1:6" ht="14.4" customHeight="1" x14ac:dyDescent="0.3">
      <c r="A100" s="717" t="s">
        <v>4626</v>
      </c>
      <c r="B100" s="238"/>
      <c r="C100" s="682">
        <v>0</v>
      </c>
      <c r="D100" s="238">
        <v>391.84</v>
      </c>
      <c r="E100" s="682">
        <v>1</v>
      </c>
      <c r="F100" s="713">
        <v>391.84</v>
      </c>
    </row>
    <row r="101" spans="1:6" ht="14.4" customHeight="1" x14ac:dyDescent="0.3">
      <c r="A101" s="717" t="s">
        <v>4627</v>
      </c>
      <c r="B101" s="238">
        <v>0</v>
      </c>
      <c r="C101" s="682">
        <v>0</v>
      </c>
      <c r="D101" s="238">
        <v>10642.92</v>
      </c>
      <c r="E101" s="682">
        <v>1</v>
      </c>
      <c r="F101" s="713">
        <v>10642.92</v>
      </c>
    </row>
    <row r="102" spans="1:6" ht="14.4" customHeight="1" x14ac:dyDescent="0.3">
      <c r="A102" s="717" t="s">
        <v>4628</v>
      </c>
      <c r="B102" s="238"/>
      <c r="C102" s="682">
        <v>0</v>
      </c>
      <c r="D102" s="238">
        <v>647.77</v>
      </c>
      <c r="E102" s="682">
        <v>1</v>
      </c>
      <c r="F102" s="713">
        <v>647.77</v>
      </c>
    </row>
    <row r="103" spans="1:6" ht="14.4" customHeight="1" x14ac:dyDescent="0.3">
      <c r="A103" s="717" t="s">
        <v>2388</v>
      </c>
      <c r="B103" s="238"/>
      <c r="C103" s="682">
        <v>0</v>
      </c>
      <c r="D103" s="238">
        <v>65.48</v>
      </c>
      <c r="E103" s="682">
        <v>1</v>
      </c>
      <c r="F103" s="713">
        <v>65.48</v>
      </c>
    </row>
    <row r="104" spans="1:6" ht="14.4" customHeight="1" x14ac:dyDescent="0.3">
      <c r="A104" s="717" t="s">
        <v>4629</v>
      </c>
      <c r="B104" s="238"/>
      <c r="C104" s="682">
        <v>0</v>
      </c>
      <c r="D104" s="238">
        <v>826.44</v>
      </c>
      <c r="E104" s="682">
        <v>1</v>
      </c>
      <c r="F104" s="713">
        <v>826.44</v>
      </c>
    </row>
    <row r="105" spans="1:6" ht="14.4" customHeight="1" x14ac:dyDescent="0.3">
      <c r="A105" s="717" t="s">
        <v>2410</v>
      </c>
      <c r="B105" s="238">
        <v>0</v>
      </c>
      <c r="C105" s="682">
        <v>0</v>
      </c>
      <c r="D105" s="238">
        <v>16239.33</v>
      </c>
      <c r="E105" s="682">
        <v>1</v>
      </c>
      <c r="F105" s="713">
        <v>16239.33</v>
      </c>
    </row>
    <row r="106" spans="1:6" ht="14.4" customHeight="1" x14ac:dyDescent="0.3">
      <c r="A106" s="717" t="s">
        <v>4630</v>
      </c>
      <c r="B106" s="238"/>
      <c r="C106" s="682">
        <v>0</v>
      </c>
      <c r="D106" s="238">
        <v>1114.19</v>
      </c>
      <c r="E106" s="682">
        <v>1</v>
      </c>
      <c r="F106" s="713">
        <v>1114.19</v>
      </c>
    </row>
    <row r="107" spans="1:6" ht="14.4" customHeight="1" x14ac:dyDescent="0.3">
      <c r="A107" s="717" t="s">
        <v>4631</v>
      </c>
      <c r="B107" s="238"/>
      <c r="C107" s="682">
        <v>0</v>
      </c>
      <c r="D107" s="238">
        <v>1492.11</v>
      </c>
      <c r="E107" s="682">
        <v>1</v>
      </c>
      <c r="F107" s="713">
        <v>1492.11</v>
      </c>
    </row>
    <row r="108" spans="1:6" ht="14.4" customHeight="1" x14ac:dyDescent="0.3">
      <c r="A108" s="717" t="s">
        <v>2404</v>
      </c>
      <c r="B108" s="238"/>
      <c r="C108" s="682">
        <v>0</v>
      </c>
      <c r="D108" s="238">
        <v>4078.83</v>
      </c>
      <c r="E108" s="682">
        <v>1</v>
      </c>
      <c r="F108" s="713">
        <v>4078.83</v>
      </c>
    </row>
    <row r="109" spans="1:6" ht="14.4" customHeight="1" thickBot="1" x14ac:dyDescent="0.35">
      <c r="A109" s="718" t="s">
        <v>4632</v>
      </c>
      <c r="B109" s="650"/>
      <c r="C109" s="651">
        <v>0</v>
      </c>
      <c r="D109" s="650">
        <v>231.03000000000003</v>
      </c>
      <c r="E109" s="651">
        <v>1</v>
      </c>
      <c r="F109" s="715">
        <v>231.03000000000003</v>
      </c>
    </row>
    <row r="110" spans="1:6" ht="14.4" customHeight="1" thickBot="1" x14ac:dyDescent="0.35">
      <c r="A110" s="653" t="s">
        <v>6</v>
      </c>
      <c r="B110" s="654">
        <v>945477.05</v>
      </c>
      <c r="C110" s="655">
        <v>0.3462711531259085</v>
      </c>
      <c r="D110" s="654">
        <v>1784975.78</v>
      </c>
      <c r="E110" s="655">
        <v>0.65372884687409172</v>
      </c>
      <c r="F110" s="656">
        <v>2730452.8299999996</v>
      </c>
    </row>
  </sheetData>
  <mergeCells count="3">
    <mergeCell ref="A1:F1"/>
    <mergeCell ref="B3:C3"/>
    <mergeCell ref="D3:E3"/>
  </mergeCells>
  <conditionalFormatting sqref="C5:C1048576">
    <cfRule type="cellIs" dxfId="34" priority="12" stopIfTrue="1" operator="greaterThan">
      <formula>0.2</formula>
    </cfRule>
  </conditionalFormatting>
  <conditionalFormatting sqref="F5:F5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{18191120-6969-4D42-8DBE-631EE1619251}</x14:id>
        </ext>
      </extLst>
    </cfRule>
  </conditionalFormatting>
  <conditionalFormatting sqref="F53:F10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{4C607694-1C93-44E4-8255-162D134794D9}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191120-6969-4D42-8DBE-631EE161925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F5:F50</xm:sqref>
        </x14:conditionalFormatting>
        <x14:conditionalFormatting xmlns:xm="http://schemas.microsoft.com/office/excel/2006/main">
          <x14:cfRule type="dataBar" id="{4C607694-1C93-44E4-8255-162D134794D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F53:F109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1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60" customWidth="1"/>
    <col min="2" max="2" width="8.88671875" style="260" bestFit="1" customWidth="1"/>
    <col min="3" max="3" width="7" style="260" bestFit="1" customWidth="1"/>
    <col min="4" max="5" width="22.21875" style="260" customWidth="1"/>
    <col min="6" max="6" width="6.6640625" style="343" customWidth="1"/>
    <col min="7" max="7" width="10" style="343" customWidth="1"/>
    <col min="8" max="8" width="6.77734375" style="346" customWidth="1"/>
    <col min="9" max="9" width="6.6640625" style="343" customWidth="1"/>
    <col min="10" max="10" width="10" style="343" customWidth="1"/>
    <col min="11" max="11" width="6.77734375" style="346" customWidth="1"/>
    <col min="12" max="12" width="6.6640625" style="343" customWidth="1"/>
    <col min="13" max="13" width="10" style="343" customWidth="1"/>
    <col min="14" max="16384" width="8.88671875" style="260"/>
  </cols>
  <sheetData>
    <row r="1" spans="1:13" ht="18.600000000000001" customHeight="1" thickBot="1" x14ac:dyDescent="0.4">
      <c r="A1" s="494" t="s">
        <v>4666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62"/>
      <c r="M1" s="462"/>
    </row>
    <row r="2" spans="1:13" ht="14.4" customHeight="1" thickBot="1" x14ac:dyDescent="0.35">
      <c r="A2" s="389" t="s">
        <v>298</v>
      </c>
      <c r="B2" s="342"/>
      <c r="C2" s="342"/>
      <c r="D2" s="342"/>
      <c r="E2" s="342"/>
      <c r="F2" s="350"/>
      <c r="G2" s="350"/>
      <c r="H2" s="351"/>
      <c r="I2" s="350"/>
      <c r="J2" s="350"/>
      <c r="K2" s="351"/>
      <c r="L2" s="350"/>
    </row>
    <row r="3" spans="1:13" ht="14.4" customHeight="1" thickBot="1" x14ac:dyDescent="0.35">
      <c r="E3" s="104" t="s">
        <v>163</v>
      </c>
      <c r="F3" s="47">
        <f>SUBTOTAL(9,F6:F1048576)</f>
        <v>942</v>
      </c>
      <c r="G3" s="47">
        <f>SUBTOTAL(9,G6:G1048576)</f>
        <v>945477.0500000004</v>
      </c>
      <c r="H3" s="48">
        <f>IF(M3=0,0,G3/M3)</f>
        <v>0.3462711531259085</v>
      </c>
      <c r="I3" s="47">
        <f>SUBTOTAL(9,I6:I1048576)</f>
        <v>5428</v>
      </c>
      <c r="J3" s="47">
        <f>SUBTOTAL(9,J6:J1048576)</f>
        <v>1784975.7799999998</v>
      </c>
      <c r="K3" s="48">
        <f>IF(M3=0,0,J3/M3)</f>
        <v>0.65372884687409138</v>
      </c>
      <c r="L3" s="47">
        <f>SUBTOTAL(9,L6:L1048576)</f>
        <v>6370</v>
      </c>
      <c r="M3" s="49">
        <f>SUBTOTAL(9,M6:M1048576)</f>
        <v>2730452.8300000005</v>
      </c>
    </row>
    <row r="4" spans="1:13" ht="14.4" customHeight="1" thickBot="1" x14ac:dyDescent="0.35">
      <c r="A4" s="45"/>
      <c r="B4" s="45"/>
      <c r="C4" s="45"/>
      <c r="D4" s="45"/>
      <c r="E4" s="46"/>
      <c r="F4" s="498" t="s">
        <v>165</v>
      </c>
      <c r="G4" s="499"/>
      <c r="H4" s="500"/>
      <c r="I4" s="501" t="s">
        <v>164</v>
      </c>
      <c r="J4" s="499"/>
      <c r="K4" s="500"/>
      <c r="L4" s="502" t="s">
        <v>6</v>
      </c>
      <c r="M4" s="503"/>
    </row>
    <row r="5" spans="1:13" ht="14.4" customHeight="1" thickBot="1" x14ac:dyDescent="0.35">
      <c r="A5" s="711" t="s">
        <v>171</v>
      </c>
      <c r="B5" s="719" t="s">
        <v>167</v>
      </c>
      <c r="C5" s="719" t="s">
        <v>93</v>
      </c>
      <c r="D5" s="719" t="s">
        <v>168</v>
      </c>
      <c r="E5" s="719" t="s">
        <v>169</v>
      </c>
      <c r="F5" s="662" t="s">
        <v>31</v>
      </c>
      <c r="G5" s="662" t="s">
        <v>17</v>
      </c>
      <c r="H5" s="645" t="s">
        <v>170</v>
      </c>
      <c r="I5" s="644" t="s">
        <v>31</v>
      </c>
      <c r="J5" s="662" t="s">
        <v>17</v>
      </c>
      <c r="K5" s="645" t="s">
        <v>170</v>
      </c>
      <c r="L5" s="644" t="s">
        <v>31</v>
      </c>
      <c r="M5" s="663" t="s">
        <v>17</v>
      </c>
    </row>
    <row r="6" spans="1:13" ht="14.4" customHeight="1" x14ac:dyDescent="0.3">
      <c r="A6" s="696" t="s">
        <v>2592</v>
      </c>
      <c r="B6" s="697" t="s">
        <v>2418</v>
      </c>
      <c r="C6" s="697" t="s">
        <v>928</v>
      </c>
      <c r="D6" s="697" t="s">
        <v>929</v>
      </c>
      <c r="E6" s="697" t="s">
        <v>930</v>
      </c>
      <c r="F6" s="235"/>
      <c r="G6" s="235"/>
      <c r="H6" s="702">
        <v>0</v>
      </c>
      <c r="I6" s="235">
        <v>1</v>
      </c>
      <c r="J6" s="235">
        <v>152.36000000000001</v>
      </c>
      <c r="K6" s="702">
        <v>1</v>
      </c>
      <c r="L6" s="235">
        <v>1</v>
      </c>
      <c r="M6" s="712">
        <v>152.36000000000001</v>
      </c>
    </row>
    <row r="7" spans="1:13" ht="14.4" customHeight="1" x14ac:dyDescent="0.3">
      <c r="A7" s="680" t="s">
        <v>2592</v>
      </c>
      <c r="B7" s="671" t="s">
        <v>2421</v>
      </c>
      <c r="C7" s="671" t="s">
        <v>2918</v>
      </c>
      <c r="D7" s="671" t="s">
        <v>939</v>
      </c>
      <c r="E7" s="671" t="s">
        <v>1360</v>
      </c>
      <c r="F7" s="238"/>
      <c r="G7" s="238"/>
      <c r="H7" s="682"/>
      <c r="I7" s="238">
        <v>1</v>
      </c>
      <c r="J7" s="238">
        <v>0</v>
      </c>
      <c r="K7" s="682"/>
      <c r="L7" s="238">
        <v>1</v>
      </c>
      <c r="M7" s="713">
        <v>0</v>
      </c>
    </row>
    <row r="8" spans="1:13" ht="14.4" customHeight="1" x14ac:dyDescent="0.3">
      <c r="A8" s="680" t="s">
        <v>2592</v>
      </c>
      <c r="B8" s="671" t="s">
        <v>2421</v>
      </c>
      <c r="C8" s="671" t="s">
        <v>938</v>
      </c>
      <c r="D8" s="671" t="s">
        <v>939</v>
      </c>
      <c r="E8" s="671" t="s">
        <v>2422</v>
      </c>
      <c r="F8" s="238"/>
      <c r="G8" s="238"/>
      <c r="H8" s="682">
        <v>0</v>
      </c>
      <c r="I8" s="238">
        <v>1</v>
      </c>
      <c r="J8" s="238">
        <v>46.05</v>
      </c>
      <c r="K8" s="682">
        <v>1</v>
      </c>
      <c r="L8" s="238">
        <v>1</v>
      </c>
      <c r="M8" s="713">
        <v>46.05</v>
      </c>
    </row>
    <row r="9" spans="1:13" ht="14.4" customHeight="1" x14ac:dyDescent="0.3">
      <c r="A9" s="680" t="s">
        <v>2592</v>
      </c>
      <c r="B9" s="671" t="s">
        <v>2421</v>
      </c>
      <c r="C9" s="671" t="s">
        <v>1515</v>
      </c>
      <c r="D9" s="671" t="s">
        <v>1516</v>
      </c>
      <c r="E9" s="671" t="s">
        <v>2456</v>
      </c>
      <c r="F9" s="238"/>
      <c r="G9" s="238"/>
      <c r="H9" s="682">
        <v>0</v>
      </c>
      <c r="I9" s="238">
        <v>2</v>
      </c>
      <c r="J9" s="238">
        <v>276.32</v>
      </c>
      <c r="K9" s="682">
        <v>1</v>
      </c>
      <c r="L9" s="238">
        <v>2</v>
      </c>
      <c r="M9" s="713">
        <v>276.32</v>
      </c>
    </row>
    <row r="10" spans="1:13" ht="14.4" customHeight="1" x14ac:dyDescent="0.3">
      <c r="A10" s="680" t="s">
        <v>2592</v>
      </c>
      <c r="B10" s="671" t="s">
        <v>2426</v>
      </c>
      <c r="C10" s="671" t="s">
        <v>2327</v>
      </c>
      <c r="D10" s="671" t="s">
        <v>2428</v>
      </c>
      <c r="E10" s="671" t="s">
        <v>2489</v>
      </c>
      <c r="F10" s="238"/>
      <c r="G10" s="238"/>
      <c r="H10" s="682">
        <v>0</v>
      </c>
      <c r="I10" s="238">
        <v>1</v>
      </c>
      <c r="J10" s="238">
        <v>41.3</v>
      </c>
      <c r="K10" s="682">
        <v>1</v>
      </c>
      <c r="L10" s="238">
        <v>1</v>
      </c>
      <c r="M10" s="713">
        <v>41.3</v>
      </c>
    </row>
    <row r="11" spans="1:13" ht="14.4" customHeight="1" x14ac:dyDescent="0.3">
      <c r="A11" s="680" t="s">
        <v>2592</v>
      </c>
      <c r="B11" s="671" t="s">
        <v>2509</v>
      </c>
      <c r="C11" s="671" t="s">
        <v>3112</v>
      </c>
      <c r="D11" s="671" t="s">
        <v>2288</v>
      </c>
      <c r="E11" s="671" t="s">
        <v>3113</v>
      </c>
      <c r="F11" s="238"/>
      <c r="G11" s="238"/>
      <c r="H11" s="682">
        <v>0</v>
      </c>
      <c r="I11" s="238">
        <v>2</v>
      </c>
      <c r="J11" s="238">
        <v>160.94</v>
      </c>
      <c r="K11" s="682">
        <v>1</v>
      </c>
      <c r="L11" s="238">
        <v>2</v>
      </c>
      <c r="M11" s="713">
        <v>160.94</v>
      </c>
    </row>
    <row r="12" spans="1:13" ht="14.4" customHeight="1" x14ac:dyDescent="0.3">
      <c r="A12" s="680" t="s">
        <v>2592</v>
      </c>
      <c r="B12" s="671" t="s">
        <v>4633</v>
      </c>
      <c r="C12" s="671" t="s">
        <v>3163</v>
      </c>
      <c r="D12" s="671" t="s">
        <v>3164</v>
      </c>
      <c r="E12" s="671" t="s">
        <v>3165</v>
      </c>
      <c r="F12" s="238">
        <v>2</v>
      </c>
      <c r="G12" s="238">
        <v>1468.98</v>
      </c>
      <c r="H12" s="682">
        <v>1</v>
      </c>
      <c r="I12" s="238"/>
      <c r="J12" s="238"/>
      <c r="K12" s="682">
        <v>0</v>
      </c>
      <c r="L12" s="238">
        <v>2</v>
      </c>
      <c r="M12" s="713">
        <v>1468.98</v>
      </c>
    </row>
    <row r="13" spans="1:13" ht="14.4" customHeight="1" x14ac:dyDescent="0.3">
      <c r="A13" s="680" t="s">
        <v>2592</v>
      </c>
      <c r="B13" s="671" t="s">
        <v>2429</v>
      </c>
      <c r="C13" s="671" t="s">
        <v>1145</v>
      </c>
      <c r="D13" s="671" t="s">
        <v>1146</v>
      </c>
      <c r="E13" s="671" t="s">
        <v>2448</v>
      </c>
      <c r="F13" s="238"/>
      <c r="G13" s="238"/>
      <c r="H13" s="682">
        <v>0</v>
      </c>
      <c r="I13" s="238">
        <v>1</v>
      </c>
      <c r="J13" s="238">
        <v>94.8</v>
      </c>
      <c r="K13" s="682">
        <v>1</v>
      </c>
      <c r="L13" s="238">
        <v>1</v>
      </c>
      <c r="M13" s="713">
        <v>94.8</v>
      </c>
    </row>
    <row r="14" spans="1:13" ht="14.4" customHeight="1" x14ac:dyDescent="0.3">
      <c r="A14" s="680" t="s">
        <v>2592</v>
      </c>
      <c r="B14" s="671" t="s">
        <v>2430</v>
      </c>
      <c r="C14" s="671" t="s">
        <v>831</v>
      </c>
      <c r="D14" s="671" t="s">
        <v>832</v>
      </c>
      <c r="E14" s="671" t="s">
        <v>833</v>
      </c>
      <c r="F14" s="238"/>
      <c r="G14" s="238"/>
      <c r="H14" s="682">
        <v>0</v>
      </c>
      <c r="I14" s="238">
        <v>1</v>
      </c>
      <c r="J14" s="238">
        <v>974.75</v>
      </c>
      <c r="K14" s="682">
        <v>1</v>
      </c>
      <c r="L14" s="238">
        <v>1</v>
      </c>
      <c r="M14" s="713">
        <v>974.75</v>
      </c>
    </row>
    <row r="15" spans="1:13" ht="14.4" customHeight="1" x14ac:dyDescent="0.3">
      <c r="A15" s="680" t="s">
        <v>2593</v>
      </c>
      <c r="B15" s="671" t="s">
        <v>2418</v>
      </c>
      <c r="C15" s="671" t="s">
        <v>1201</v>
      </c>
      <c r="D15" s="671" t="s">
        <v>2437</v>
      </c>
      <c r="E15" s="671" t="s">
        <v>2438</v>
      </c>
      <c r="F15" s="238"/>
      <c r="G15" s="238"/>
      <c r="H15" s="682">
        <v>0</v>
      </c>
      <c r="I15" s="238">
        <v>1</v>
      </c>
      <c r="J15" s="238">
        <v>333.31</v>
      </c>
      <c r="K15" s="682">
        <v>1</v>
      </c>
      <c r="L15" s="238">
        <v>1</v>
      </c>
      <c r="M15" s="713">
        <v>333.31</v>
      </c>
    </row>
    <row r="16" spans="1:13" ht="14.4" customHeight="1" x14ac:dyDescent="0.3">
      <c r="A16" s="680" t="s">
        <v>2593</v>
      </c>
      <c r="B16" s="671" t="s">
        <v>2418</v>
      </c>
      <c r="C16" s="671" t="s">
        <v>2905</v>
      </c>
      <c r="D16" s="671" t="s">
        <v>2906</v>
      </c>
      <c r="E16" s="671" t="s">
        <v>2907</v>
      </c>
      <c r="F16" s="238"/>
      <c r="G16" s="238"/>
      <c r="H16" s="682">
        <v>0</v>
      </c>
      <c r="I16" s="238">
        <v>1</v>
      </c>
      <c r="J16" s="238">
        <v>333.31</v>
      </c>
      <c r="K16" s="682">
        <v>1</v>
      </c>
      <c r="L16" s="238">
        <v>1</v>
      </c>
      <c r="M16" s="713">
        <v>333.31</v>
      </c>
    </row>
    <row r="17" spans="1:13" ht="14.4" customHeight="1" x14ac:dyDescent="0.3">
      <c r="A17" s="680" t="s">
        <v>2593</v>
      </c>
      <c r="B17" s="671" t="s">
        <v>2433</v>
      </c>
      <c r="C17" s="671" t="s">
        <v>1152</v>
      </c>
      <c r="D17" s="671" t="s">
        <v>1153</v>
      </c>
      <c r="E17" s="671" t="s">
        <v>753</v>
      </c>
      <c r="F17" s="238"/>
      <c r="G17" s="238"/>
      <c r="H17" s="682"/>
      <c r="I17" s="238">
        <v>1</v>
      </c>
      <c r="J17" s="238">
        <v>0</v>
      </c>
      <c r="K17" s="682"/>
      <c r="L17" s="238">
        <v>1</v>
      </c>
      <c r="M17" s="713">
        <v>0</v>
      </c>
    </row>
    <row r="18" spans="1:13" ht="14.4" customHeight="1" x14ac:dyDescent="0.3">
      <c r="A18" s="680" t="s">
        <v>2545</v>
      </c>
      <c r="B18" s="671" t="s">
        <v>4634</v>
      </c>
      <c r="C18" s="671" t="s">
        <v>2681</v>
      </c>
      <c r="D18" s="671" t="s">
        <v>2682</v>
      </c>
      <c r="E18" s="671" t="s">
        <v>2672</v>
      </c>
      <c r="F18" s="238"/>
      <c r="G18" s="238"/>
      <c r="H18" s="682">
        <v>0</v>
      </c>
      <c r="I18" s="238">
        <v>14</v>
      </c>
      <c r="J18" s="238">
        <v>12416.74</v>
      </c>
      <c r="K18" s="682">
        <v>1</v>
      </c>
      <c r="L18" s="238">
        <v>14</v>
      </c>
      <c r="M18" s="713">
        <v>12416.74</v>
      </c>
    </row>
    <row r="19" spans="1:13" ht="14.4" customHeight="1" x14ac:dyDescent="0.3">
      <c r="A19" s="680" t="s">
        <v>2545</v>
      </c>
      <c r="B19" s="671" t="s">
        <v>4635</v>
      </c>
      <c r="C19" s="671" t="s">
        <v>2678</v>
      </c>
      <c r="D19" s="671" t="s">
        <v>2679</v>
      </c>
      <c r="E19" s="671" t="s">
        <v>2680</v>
      </c>
      <c r="F19" s="238"/>
      <c r="G19" s="238"/>
      <c r="H19" s="682">
        <v>0</v>
      </c>
      <c r="I19" s="238">
        <v>4</v>
      </c>
      <c r="J19" s="238">
        <v>3547.64</v>
      </c>
      <c r="K19" s="682">
        <v>1</v>
      </c>
      <c r="L19" s="238">
        <v>4</v>
      </c>
      <c r="M19" s="713">
        <v>3547.64</v>
      </c>
    </row>
    <row r="20" spans="1:13" ht="14.4" customHeight="1" x14ac:dyDescent="0.3">
      <c r="A20" s="680" t="s">
        <v>2545</v>
      </c>
      <c r="B20" s="671" t="s">
        <v>4636</v>
      </c>
      <c r="C20" s="671" t="s">
        <v>2670</v>
      </c>
      <c r="D20" s="671" t="s">
        <v>2671</v>
      </c>
      <c r="E20" s="671" t="s">
        <v>2672</v>
      </c>
      <c r="F20" s="238"/>
      <c r="G20" s="238"/>
      <c r="H20" s="682">
        <v>0</v>
      </c>
      <c r="I20" s="238">
        <v>1</v>
      </c>
      <c r="J20" s="238">
        <v>1741.11</v>
      </c>
      <c r="K20" s="682">
        <v>1</v>
      </c>
      <c r="L20" s="238">
        <v>1</v>
      </c>
      <c r="M20" s="713">
        <v>1741.11</v>
      </c>
    </row>
    <row r="21" spans="1:13" ht="14.4" customHeight="1" x14ac:dyDescent="0.3">
      <c r="A21" s="680" t="s">
        <v>2545</v>
      </c>
      <c r="B21" s="671" t="s">
        <v>2453</v>
      </c>
      <c r="C21" s="671" t="s">
        <v>2234</v>
      </c>
      <c r="D21" s="671" t="s">
        <v>2500</v>
      </c>
      <c r="E21" s="671" t="s">
        <v>2501</v>
      </c>
      <c r="F21" s="238">
        <v>1</v>
      </c>
      <c r="G21" s="238">
        <v>18.170000000000002</v>
      </c>
      <c r="H21" s="682">
        <v>1</v>
      </c>
      <c r="I21" s="238"/>
      <c r="J21" s="238"/>
      <c r="K21" s="682">
        <v>0</v>
      </c>
      <c r="L21" s="238">
        <v>1</v>
      </c>
      <c r="M21" s="713">
        <v>18.170000000000002</v>
      </c>
    </row>
    <row r="22" spans="1:13" ht="14.4" customHeight="1" x14ac:dyDescent="0.3">
      <c r="A22" s="680" t="s">
        <v>2545</v>
      </c>
      <c r="B22" s="671" t="s">
        <v>4637</v>
      </c>
      <c r="C22" s="671" t="s">
        <v>3204</v>
      </c>
      <c r="D22" s="671" t="s">
        <v>3205</v>
      </c>
      <c r="E22" s="671" t="s">
        <v>3206</v>
      </c>
      <c r="F22" s="238"/>
      <c r="G22" s="238"/>
      <c r="H22" s="682">
        <v>0</v>
      </c>
      <c r="I22" s="238">
        <v>7</v>
      </c>
      <c r="J22" s="238">
        <v>82067.929999999993</v>
      </c>
      <c r="K22" s="682">
        <v>1</v>
      </c>
      <c r="L22" s="238">
        <v>7</v>
      </c>
      <c r="M22" s="713">
        <v>82067.929999999993</v>
      </c>
    </row>
    <row r="23" spans="1:13" ht="14.4" customHeight="1" x14ac:dyDescent="0.3">
      <c r="A23" s="680" t="s">
        <v>2545</v>
      </c>
      <c r="B23" s="671" t="s">
        <v>4637</v>
      </c>
      <c r="C23" s="671" t="s">
        <v>3207</v>
      </c>
      <c r="D23" s="671" t="s">
        <v>3208</v>
      </c>
      <c r="E23" s="671" t="s">
        <v>3209</v>
      </c>
      <c r="F23" s="238"/>
      <c r="G23" s="238"/>
      <c r="H23" s="682">
        <v>0</v>
      </c>
      <c r="I23" s="238">
        <v>6</v>
      </c>
      <c r="J23" s="238">
        <v>46896</v>
      </c>
      <c r="K23" s="682">
        <v>1</v>
      </c>
      <c r="L23" s="238">
        <v>6</v>
      </c>
      <c r="M23" s="713">
        <v>46896</v>
      </c>
    </row>
    <row r="24" spans="1:13" ht="14.4" customHeight="1" x14ac:dyDescent="0.3">
      <c r="A24" s="680" t="s">
        <v>2545</v>
      </c>
      <c r="B24" s="671" t="s">
        <v>4637</v>
      </c>
      <c r="C24" s="671" t="s">
        <v>3210</v>
      </c>
      <c r="D24" s="671" t="s">
        <v>3211</v>
      </c>
      <c r="E24" s="671" t="s">
        <v>3212</v>
      </c>
      <c r="F24" s="238"/>
      <c r="G24" s="238"/>
      <c r="H24" s="682">
        <v>0</v>
      </c>
      <c r="I24" s="238">
        <v>6</v>
      </c>
      <c r="J24" s="238">
        <v>46896</v>
      </c>
      <c r="K24" s="682">
        <v>1</v>
      </c>
      <c r="L24" s="238">
        <v>6</v>
      </c>
      <c r="M24" s="713">
        <v>46896</v>
      </c>
    </row>
    <row r="25" spans="1:13" ht="14.4" customHeight="1" x14ac:dyDescent="0.3">
      <c r="A25" s="680" t="s">
        <v>2545</v>
      </c>
      <c r="B25" s="671" t="s">
        <v>4637</v>
      </c>
      <c r="C25" s="671" t="s">
        <v>3213</v>
      </c>
      <c r="D25" s="671" t="s">
        <v>3214</v>
      </c>
      <c r="E25" s="671" t="s">
        <v>3215</v>
      </c>
      <c r="F25" s="238">
        <v>10</v>
      </c>
      <c r="G25" s="238">
        <v>93791.900000000009</v>
      </c>
      <c r="H25" s="682">
        <v>1</v>
      </c>
      <c r="I25" s="238"/>
      <c r="J25" s="238"/>
      <c r="K25" s="682">
        <v>0</v>
      </c>
      <c r="L25" s="238">
        <v>10</v>
      </c>
      <c r="M25" s="713">
        <v>93791.900000000009</v>
      </c>
    </row>
    <row r="26" spans="1:13" ht="14.4" customHeight="1" x14ac:dyDescent="0.3">
      <c r="A26" s="680" t="s">
        <v>2545</v>
      </c>
      <c r="B26" s="671" t="s">
        <v>4638</v>
      </c>
      <c r="C26" s="671" t="s">
        <v>2735</v>
      </c>
      <c r="D26" s="671" t="s">
        <v>2736</v>
      </c>
      <c r="E26" s="671" t="s">
        <v>2737</v>
      </c>
      <c r="F26" s="238"/>
      <c r="G26" s="238"/>
      <c r="H26" s="682">
        <v>0</v>
      </c>
      <c r="I26" s="238">
        <v>1</v>
      </c>
      <c r="J26" s="238">
        <v>108.46</v>
      </c>
      <c r="K26" s="682">
        <v>1</v>
      </c>
      <c r="L26" s="238">
        <v>1</v>
      </c>
      <c r="M26" s="713">
        <v>108.46</v>
      </c>
    </row>
    <row r="27" spans="1:13" ht="14.4" customHeight="1" x14ac:dyDescent="0.3">
      <c r="A27" s="680" t="s">
        <v>2545</v>
      </c>
      <c r="B27" s="671" t="s">
        <v>4638</v>
      </c>
      <c r="C27" s="671" t="s">
        <v>2684</v>
      </c>
      <c r="D27" s="671" t="s">
        <v>2685</v>
      </c>
      <c r="E27" s="671" t="s">
        <v>2686</v>
      </c>
      <c r="F27" s="238"/>
      <c r="G27" s="238"/>
      <c r="H27" s="682">
        <v>0</v>
      </c>
      <c r="I27" s="238">
        <v>1</v>
      </c>
      <c r="J27" s="238">
        <v>50.57</v>
      </c>
      <c r="K27" s="682">
        <v>1</v>
      </c>
      <c r="L27" s="238">
        <v>1</v>
      </c>
      <c r="M27" s="713">
        <v>50.57</v>
      </c>
    </row>
    <row r="28" spans="1:13" ht="14.4" customHeight="1" x14ac:dyDescent="0.3">
      <c r="A28" s="680" t="s">
        <v>2545</v>
      </c>
      <c r="B28" s="671" t="s">
        <v>4638</v>
      </c>
      <c r="C28" s="671" t="s">
        <v>3194</v>
      </c>
      <c r="D28" s="671" t="s">
        <v>2859</v>
      </c>
      <c r="E28" s="671" t="s">
        <v>3195</v>
      </c>
      <c r="F28" s="238">
        <v>1</v>
      </c>
      <c r="G28" s="238">
        <v>0</v>
      </c>
      <c r="H28" s="682"/>
      <c r="I28" s="238"/>
      <c r="J28" s="238"/>
      <c r="K28" s="682"/>
      <c r="L28" s="238">
        <v>1</v>
      </c>
      <c r="M28" s="713">
        <v>0</v>
      </c>
    </row>
    <row r="29" spans="1:13" ht="14.4" customHeight="1" x14ac:dyDescent="0.3">
      <c r="A29" s="680" t="s">
        <v>2545</v>
      </c>
      <c r="B29" s="671" t="s">
        <v>2421</v>
      </c>
      <c r="C29" s="671" t="s">
        <v>1515</v>
      </c>
      <c r="D29" s="671" t="s">
        <v>1516</v>
      </c>
      <c r="E29" s="671" t="s">
        <v>2456</v>
      </c>
      <c r="F29" s="238"/>
      <c r="G29" s="238"/>
      <c r="H29" s="682">
        <v>0</v>
      </c>
      <c r="I29" s="238">
        <v>1</v>
      </c>
      <c r="J29" s="238">
        <v>138.16</v>
      </c>
      <c r="K29" s="682">
        <v>1</v>
      </c>
      <c r="L29" s="238">
        <v>1</v>
      </c>
      <c r="M29" s="713">
        <v>138.16</v>
      </c>
    </row>
    <row r="30" spans="1:13" ht="14.4" customHeight="1" x14ac:dyDescent="0.3">
      <c r="A30" s="680" t="s">
        <v>2545</v>
      </c>
      <c r="B30" s="671" t="s">
        <v>2426</v>
      </c>
      <c r="C30" s="671" t="s">
        <v>1562</v>
      </c>
      <c r="D30" s="671" t="s">
        <v>1563</v>
      </c>
      <c r="E30" s="671" t="s">
        <v>2475</v>
      </c>
      <c r="F30" s="238"/>
      <c r="G30" s="238"/>
      <c r="H30" s="682">
        <v>0</v>
      </c>
      <c r="I30" s="238">
        <v>2</v>
      </c>
      <c r="J30" s="238">
        <v>233.6</v>
      </c>
      <c r="K30" s="682">
        <v>1</v>
      </c>
      <c r="L30" s="238">
        <v>2</v>
      </c>
      <c r="M30" s="713">
        <v>233.6</v>
      </c>
    </row>
    <row r="31" spans="1:13" ht="14.4" customHeight="1" x14ac:dyDescent="0.3">
      <c r="A31" s="680" t="s">
        <v>2545</v>
      </c>
      <c r="B31" s="671" t="s">
        <v>2467</v>
      </c>
      <c r="C31" s="671" t="s">
        <v>1454</v>
      </c>
      <c r="D31" s="671" t="s">
        <v>2468</v>
      </c>
      <c r="E31" s="671" t="s">
        <v>2469</v>
      </c>
      <c r="F31" s="238"/>
      <c r="G31" s="238"/>
      <c r="H31" s="682">
        <v>0</v>
      </c>
      <c r="I31" s="238">
        <v>1</v>
      </c>
      <c r="J31" s="238">
        <v>201.75</v>
      </c>
      <c r="K31" s="682">
        <v>1</v>
      </c>
      <c r="L31" s="238">
        <v>1</v>
      </c>
      <c r="M31" s="713">
        <v>201.75</v>
      </c>
    </row>
    <row r="32" spans="1:13" ht="14.4" customHeight="1" x14ac:dyDescent="0.3">
      <c r="A32" s="680" t="s">
        <v>2545</v>
      </c>
      <c r="B32" s="671" t="s">
        <v>2435</v>
      </c>
      <c r="C32" s="671" t="s">
        <v>2969</v>
      </c>
      <c r="D32" s="671" t="s">
        <v>2970</v>
      </c>
      <c r="E32" s="671" t="s">
        <v>2971</v>
      </c>
      <c r="F32" s="238"/>
      <c r="G32" s="238"/>
      <c r="H32" s="682">
        <v>0</v>
      </c>
      <c r="I32" s="238">
        <v>5</v>
      </c>
      <c r="J32" s="238">
        <v>947.8</v>
      </c>
      <c r="K32" s="682">
        <v>1</v>
      </c>
      <c r="L32" s="238">
        <v>5</v>
      </c>
      <c r="M32" s="713">
        <v>947.8</v>
      </c>
    </row>
    <row r="33" spans="1:13" ht="14.4" customHeight="1" x14ac:dyDescent="0.3">
      <c r="A33" s="680" t="s">
        <v>2545</v>
      </c>
      <c r="B33" s="671" t="s">
        <v>2435</v>
      </c>
      <c r="C33" s="671" t="s">
        <v>3114</v>
      </c>
      <c r="D33" s="671" t="s">
        <v>3115</v>
      </c>
      <c r="E33" s="671" t="s">
        <v>1162</v>
      </c>
      <c r="F33" s="238"/>
      <c r="G33" s="238"/>
      <c r="H33" s="682">
        <v>0</v>
      </c>
      <c r="I33" s="238">
        <v>15</v>
      </c>
      <c r="J33" s="238">
        <v>987.15000000000009</v>
      </c>
      <c r="K33" s="682">
        <v>1</v>
      </c>
      <c r="L33" s="238">
        <v>15</v>
      </c>
      <c r="M33" s="713">
        <v>987.15000000000009</v>
      </c>
    </row>
    <row r="34" spans="1:13" ht="14.4" customHeight="1" x14ac:dyDescent="0.3">
      <c r="A34" s="680" t="s">
        <v>2546</v>
      </c>
      <c r="B34" s="671" t="s">
        <v>2418</v>
      </c>
      <c r="C34" s="671" t="s">
        <v>928</v>
      </c>
      <c r="D34" s="671" t="s">
        <v>929</v>
      </c>
      <c r="E34" s="671" t="s">
        <v>930</v>
      </c>
      <c r="F34" s="238"/>
      <c r="G34" s="238"/>
      <c r="H34" s="682">
        <v>0</v>
      </c>
      <c r="I34" s="238">
        <v>1</v>
      </c>
      <c r="J34" s="238">
        <v>152.36000000000001</v>
      </c>
      <c r="K34" s="682">
        <v>1</v>
      </c>
      <c r="L34" s="238">
        <v>1</v>
      </c>
      <c r="M34" s="713">
        <v>152.36000000000001</v>
      </c>
    </row>
    <row r="35" spans="1:13" ht="14.4" customHeight="1" x14ac:dyDescent="0.3">
      <c r="A35" s="680" t="s">
        <v>2547</v>
      </c>
      <c r="B35" s="671" t="s">
        <v>2418</v>
      </c>
      <c r="C35" s="671" t="s">
        <v>2030</v>
      </c>
      <c r="D35" s="671" t="s">
        <v>2486</v>
      </c>
      <c r="E35" s="671" t="s">
        <v>2487</v>
      </c>
      <c r="F35" s="238"/>
      <c r="G35" s="238"/>
      <c r="H35" s="682">
        <v>0</v>
      </c>
      <c r="I35" s="238">
        <v>1</v>
      </c>
      <c r="J35" s="238">
        <v>79.36</v>
      </c>
      <c r="K35" s="682">
        <v>1</v>
      </c>
      <c r="L35" s="238">
        <v>1</v>
      </c>
      <c r="M35" s="713">
        <v>79.36</v>
      </c>
    </row>
    <row r="36" spans="1:13" ht="14.4" customHeight="1" x14ac:dyDescent="0.3">
      <c r="A36" s="680" t="s">
        <v>2548</v>
      </c>
      <c r="B36" s="671" t="s">
        <v>2478</v>
      </c>
      <c r="C36" s="671" t="s">
        <v>3237</v>
      </c>
      <c r="D36" s="671" t="s">
        <v>3238</v>
      </c>
      <c r="E36" s="671" t="s">
        <v>3239</v>
      </c>
      <c r="F36" s="238">
        <v>1</v>
      </c>
      <c r="G36" s="238">
        <v>0</v>
      </c>
      <c r="H36" s="682"/>
      <c r="I36" s="238"/>
      <c r="J36" s="238"/>
      <c r="K36" s="682"/>
      <c r="L36" s="238">
        <v>1</v>
      </c>
      <c r="M36" s="713">
        <v>0</v>
      </c>
    </row>
    <row r="37" spans="1:13" ht="14.4" customHeight="1" x14ac:dyDescent="0.3">
      <c r="A37" s="680" t="s">
        <v>2548</v>
      </c>
      <c r="B37" s="671" t="s">
        <v>2478</v>
      </c>
      <c r="C37" s="671" t="s">
        <v>3240</v>
      </c>
      <c r="D37" s="671" t="s">
        <v>3238</v>
      </c>
      <c r="E37" s="671" t="s">
        <v>3241</v>
      </c>
      <c r="F37" s="238">
        <v>1</v>
      </c>
      <c r="G37" s="238">
        <v>0</v>
      </c>
      <c r="H37" s="682"/>
      <c r="I37" s="238"/>
      <c r="J37" s="238"/>
      <c r="K37" s="682"/>
      <c r="L37" s="238">
        <v>1</v>
      </c>
      <c r="M37" s="713">
        <v>0</v>
      </c>
    </row>
    <row r="38" spans="1:13" ht="14.4" customHeight="1" x14ac:dyDescent="0.3">
      <c r="A38" s="680" t="s">
        <v>2591</v>
      </c>
      <c r="B38" s="671" t="s">
        <v>2418</v>
      </c>
      <c r="C38" s="671" t="s">
        <v>3141</v>
      </c>
      <c r="D38" s="671" t="s">
        <v>929</v>
      </c>
      <c r="E38" s="671" t="s">
        <v>3142</v>
      </c>
      <c r="F38" s="238">
        <v>1</v>
      </c>
      <c r="G38" s="238">
        <v>0</v>
      </c>
      <c r="H38" s="682"/>
      <c r="I38" s="238"/>
      <c r="J38" s="238"/>
      <c r="K38" s="682"/>
      <c r="L38" s="238">
        <v>1</v>
      </c>
      <c r="M38" s="713">
        <v>0</v>
      </c>
    </row>
    <row r="39" spans="1:13" ht="14.4" customHeight="1" x14ac:dyDescent="0.3">
      <c r="A39" s="680" t="s">
        <v>2591</v>
      </c>
      <c r="B39" s="671" t="s">
        <v>2418</v>
      </c>
      <c r="C39" s="671" t="s">
        <v>928</v>
      </c>
      <c r="D39" s="671" t="s">
        <v>929</v>
      </c>
      <c r="E39" s="671" t="s">
        <v>930</v>
      </c>
      <c r="F39" s="238"/>
      <c r="G39" s="238"/>
      <c r="H39" s="682">
        <v>0</v>
      </c>
      <c r="I39" s="238">
        <v>1</v>
      </c>
      <c r="J39" s="238">
        <v>152.36000000000001</v>
      </c>
      <c r="K39" s="682">
        <v>1</v>
      </c>
      <c r="L39" s="238">
        <v>1</v>
      </c>
      <c r="M39" s="713">
        <v>152.36000000000001</v>
      </c>
    </row>
    <row r="40" spans="1:13" ht="14.4" customHeight="1" x14ac:dyDescent="0.3">
      <c r="A40" s="680" t="s">
        <v>2591</v>
      </c>
      <c r="B40" s="671" t="s">
        <v>2421</v>
      </c>
      <c r="C40" s="671" t="s">
        <v>2918</v>
      </c>
      <c r="D40" s="671" t="s">
        <v>939</v>
      </c>
      <c r="E40" s="671" t="s">
        <v>1360</v>
      </c>
      <c r="F40" s="238"/>
      <c r="G40" s="238"/>
      <c r="H40" s="682"/>
      <c r="I40" s="238">
        <v>5</v>
      </c>
      <c r="J40" s="238">
        <v>0</v>
      </c>
      <c r="K40" s="682"/>
      <c r="L40" s="238">
        <v>5</v>
      </c>
      <c r="M40" s="713">
        <v>0</v>
      </c>
    </row>
    <row r="41" spans="1:13" ht="14.4" customHeight="1" x14ac:dyDescent="0.3">
      <c r="A41" s="680" t="s">
        <v>2591</v>
      </c>
      <c r="B41" s="671" t="s">
        <v>2421</v>
      </c>
      <c r="C41" s="671" t="s">
        <v>938</v>
      </c>
      <c r="D41" s="671" t="s">
        <v>939</v>
      </c>
      <c r="E41" s="671" t="s">
        <v>2422</v>
      </c>
      <c r="F41" s="238"/>
      <c r="G41" s="238"/>
      <c r="H41" s="682">
        <v>0</v>
      </c>
      <c r="I41" s="238">
        <v>3</v>
      </c>
      <c r="J41" s="238">
        <v>138.14999999999998</v>
      </c>
      <c r="K41" s="682">
        <v>1</v>
      </c>
      <c r="L41" s="238">
        <v>3</v>
      </c>
      <c r="M41" s="713">
        <v>138.14999999999998</v>
      </c>
    </row>
    <row r="42" spans="1:13" ht="14.4" customHeight="1" x14ac:dyDescent="0.3">
      <c r="A42" s="680" t="s">
        <v>2591</v>
      </c>
      <c r="B42" s="671" t="s">
        <v>2421</v>
      </c>
      <c r="C42" s="671" t="s">
        <v>1515</v>
      </c>
      <c r="D42" s="671" t="s">
        <v>1516</v>
      </c>
      <c r="E42" s="671" t="s">
        <v>2456</v>
      </c>
      <c r="F42" s="238"/>
      <c r="G42" s="238"/>
      <c r="H42" s="682">
        <v>0</v>
      </c>
      <c r="I42" s="238">
        <v>2</v>
      </c>
      <c r="J42" s="238">
        <v>276.32</v>
      </c>
      <c r="K42" s="682">
        <v>1</v>
      </c>
      <c r="L42" s="238">
        <v>2</v>
      </c>
      <c r="M42" s="713">
        <v>276.32</v>
      </c>
    </row>
    <row r="43" spans="1:13" ht="14.4" customHeight="1" x14ac:dyDescent="0.3">
      <c r="A43" s="680" t="s">
        <v>2591</v>
      </c>
      <c r="B43" s="671" t="s">
        <v>2426</v>
      </c>
      <c r="C43" s="671" t="s">
        <v>2327</v>
      </c>
      <c r="D43" s="671" t="s">
        <v>2428</v>
      </c>
      <c r="E43" s="671" t="s">
        <v>2489</v>
      </c>
      <c r="F43" s="238"/>
      <c r="G43" s="238"/>
      <c r="H43" s="682">
        <v>0</v>
      </c>
      <c r="I43" s="238">
        <v>2</v>
      </c>
      <c r="J43" s="238">
        <v>82.6</v>
      </c>
      <c r="K43" s="682">
        <v>1</v>
      </c>
      <c r="L43" s="238">
        <v>2</v>
      </c>
      <c r="M43" s="713">
        <v>82.6</v>
      </c>
    </row>
    <row r="44" spans="1:13" ht="14.4" customHeight="1" x14ac:dyDescent="0.3">
      <c r="A44" s="680" t="s">
        <v>2591</v>
      </c>
      <c r="B44" s="671" t="s">
        <v>2509</v>
      </c>
      <c r="C44" s="671" t="s">
        <v>3112</v>
      </c>
      <c r="D44" s="671" t="s">
        <v>2288</v>
      </c>
      <c r="E44" s="671" t="s">
        <v>3113</v>
      </c>
      <c r="F44" s="238"/>
      <c r="G44" s="238"/>
      <c r="H44" s="682">
        <v>0</v>
      </c>
      <c r="I44" s="238">
        <v>1</v>
      </c>
      <c r="J44" s="238">
        <v>80.47</v>
      </c>
      <c r="K44" s="682">
        <v>1</v>
      </c>
      <c r="L44" s="238">
        <v>1</v>
      </c>
      <c r="M44" s="713">
        <v>80.47</v>
      </c>
    </row>
    <row r="45" spans="1:13" ht="14.4" customHeight="1" x14ac:dyDescent="0.3">
      <c r="A45" s="680" t="s">
        <v>2591</v>
      </c>
      <c r="B45" s="671" t="s">
        <v>2429</v>
      </c>
      <c r="C45" s="671" t="s">
        <v>1145</v>
      </c>
      <c r="D45" s="671" t="s">
        <v>1146</v>
      </c>
      <c r="E45" s="671" t="s">
        <v>2448</v>
      </c>
      <c r="F45" s="238"/>
      <c r="G45" s="238"/>
      <c r="H45" s="682">
        <v>0</v>
      </c>
      <c r="I45" s="238">
        <v>2</v>
      </c>
      <c r="J45" s="238">
        <v>189.6</v>
      </c>
      <c r="K45" s="682">
        <v>1</v>
      </c>
      <c r="L45" s="238">
        <v>2</v>
      </c>
      <c r="M45" s="713">
        <v>189.6</v>
      </c>
    </row>
    <row r="46" spans="1:13" ht="14.4" customHeight="1" x14ac:dyDescent="0.3">
      <c r="A46" s="680" t="s">
        <v>2591</v>
      </c>
      <c r="B46" s="671" t="s">
        <v>2429</v>
      </c>
      <c r="C46" s="671" t="s">
        <v>823</v>
      </c>
      <c r="D46" s="671" t="s">
        <v>824</v>
      </c>
      <c r="E46" s="671" t="s">
        <v>825</v>
      </c>
      <c r="F46" s="238"/>
      <c r="G46" s="238"/>
      <c r="H46" s="682">
        <v>0</v>
      </c>
      <c r="I46" s="238">
        <v>1</v>
      </c>
      <c r="J46" s="238">
        <v>30.33</v>
      </c>
      <c r="K46" s="682">
        <v>1</v>
      </c>
      <c r="L46" s="238">
        <v>1</v>
      </c>
      <c r="M46" s="713">
        <v>30.33</v>
      </c>
    </row>
    <row r="47" spans="1:13" ht="14.4" customHeight="1" x14ac:dyDescent="0.3">
      <c r="A47" s="680" t="s">
        <v>2591</v>
      </c>
      <c r="B47" s="671" t="s">
        <v>2431</v>
      </c>
      <c r="C47" s="671" t="s">
        <v>839</v>
      </c>
      <c r="D47" s="671" t="s">
        <v>840</v>
      </c>
      <c r="E47" s="671" t="s">
        <v>2432</v>
      </c>
      <c r="F47" s="238"/>
      <c r="G47" s="238"/>
      <c r="H47" s="682">
        <v>0</v>
      </c>
      <c r="I47" s="238">
        <v>4</v>
      </c>
      <c r="J47" s="238">
        <v>1333.04</v>
      </c>
      <c r="K47" s="682">
        <v>1</v>
      </c>
      <c r="L47" s="238">
        <v>4</v>
      </c>
      <c r="M47" s="713">
        <v>1333.04</v>
      </c>
    </row>
    <row r="48" spans="1:13" ht="14.4" customHeight="1" x14ac:dyDescent="0.3">
      <c r="A48" s="680" t="s">
        <v>2591</v>
      </c>
      <c r="B48" s="671" t="s">
        <v>2435</v>
      </c>
      <c r="C48" s="671" t="s">
        <v>3154</v>
      </c>
      <c r="D48" s="671" t="s">
        <v>3155</v>
      </c>
      <c r="E48" s="671" t="s">
        <v>1162</v>
      </c>
      <c r="F48" s="238"/>
      <c r="G48" s="238"/>
      <c r="H48" s="682">
        <v>0</v>
      </c>
      <c r="I48" s="238">
        <v>5</v>
      </c>
      <c r="J48" s="238">
        <v>329.05</v>
      </c>
      <c r="K48" s="682">
        <v>1</v>
      </c>
      <c r="L48" s="238">
        <v>5</v>
      </c>
      <c r="M48" s="713">
        <v>329.05</v>
      </c>
    </row>
    <row r="49" spans="1:13" ht="14.4" customHeight="1" x14ac:dyDescent="0.3">
      <c r="A49" s="680" t="s">
        <v>2550</v>
      </c>
      <c r="B49" s="671" t="s">
        <v>4639</v>
      </c>
      <c r="C49" s="671" t="s">
        <v>3250</v>
      </c>
      <c r="D49" s="671" t="s">
        <v>3251</v>
      </c>
      <c r="E49" s="671" t="s">
        <v>2879</v>
      </c>
      <c r="F49" s="238"/>
      <c r="G49" s="238"/>
      <c r="H49" s="682">
        <v>0</v>
      </c>
      <c r="I49" s="238">
        <v>1</v>
      </c>
      <c r="J49" s="238">
        <v>32.630000000000003</v>
      </c>
      <c r="K49" s="682">
        <v>1</v>
      </c>
      <c r="L49" s="238">
        <v>1</v>
      </c>
      <c r="M49" s="713">
        <v>32.630000000000003</v>
      </c>
    </row>
    <row r="50" spans="1:13" ht="14.4" customHeight="1" x14ac:dyDescent="0.3">
      <c r="A50" s="680" t="s">
        <v>2550</v>
      </c>
      <c r="B50" s="671" t="s">
        <v>2421</v>
      </c>
      <c r="C50" s="671" t="s">
        <v>3245</v>
      </c>
      <c r="D50" s="671" t="s">
        <v>1516</v>
      </c>
      <c r="E50" s="671" t="s">
        <v>2422</v>
      </c>
      <c r="F50" s="238"/>
      <c r="G50" s="238"/>
      <c r="H50" s="682"/>
      <c r="I50" s="238">
        <v>1</v>
      </c>
      <c r="J50" s="238">
        <v>0</v>
      </c>
      <c r="K50" s="682"/>
      <c r="L50" s="238">
        <v>1</v>
      </c>
      <c r="M50" s="713">
        <v>0</v>
      </c>
    </row>
    <row r="51" spans="1:13" ht="14.4" customHeight="1" x14ac:dyDescent="0.3">
      <c r="A51" s="680" t="s">
        <v>2550</v>
      </c>
      <c r="B51" s="671" t="s">
        <v>2421</v>
      </c>
      <c r="C51" s="671" t="s">
        <v>1515</v>
      </c>
      <c r="D51" s="671" t="s">
        <v>1516</v>
      </c>
      <c r="E51" s="671" t="s">
        <v>2456</v>
      </c>
      <c r="F51" s="238"/>
      <c r="G51" s="238"/>
      <c r="H51" s="682">
        <v>0</v>
      </c>
      <c r="I51" s="238">
        <v>3</v>
      </c>
      <c r="J51" s="238">
        <v>414.48</v>
      </c>
      <c r="K51" s="682">
        <v>1</v>
      </c>
      <c r="L51" s="238">
        <v>3</v>
      </c>
      <c r="M51" s="713">
        <v>414.48</v>
      </c>
    </row>
    <row r="52" spans="1:13" ht="14.4" customHeight="1" x14ac:dyDescent="0.3">
      <c r="A52" s="680" t="s">
        <v>2550</v>
      </c>
      <c r="B52" s="671" t="s">
        <v>2421</v>
      </c>
      <c r="C52" s="671" t="s">
        <v>3246</v>
      </c>
      <c r="D52" s="671" t="s">
        <v>1516</v>
      </c>
      <c r="E52" s="671" t="s">
        <v>3038</v>
      </c>
      <c r="F52" s="238">
        <v>1</v>
      </c>
      <c r="G52" s="238">
        <v>0</v>
      </c>
      <c r="H52" s="682"/>
      <c r="I52" s="238"/>
      <c r="J52" s="238"/>
      <c r="K52" s="682"/>
      <c r="L52" s="238">
        <v>1</v>
      </c>
      <c r="M52" s="713">
        <v>0</v>
      </c>
    </row>
    <row r="53" spans="1:13" ht="14.4" customHeight="1" x14ac:dyDescent="0.3">
      <c r="A53" s="680" t="s">
        <v>2550</v>
      </c>
      <c r="B53" s="671" t="s">
        <v>2426</v>
      </c>
      <c r="C53" s="671" t="s">
        <v>2042</v>
      </c>
      <c r="D53" s="671" t="s">
        <v>2459</v>
      </c>
      <c r="E53" s="671" t="s">
        <v>2489</v>
      </c>
      <c r="F53" s="238"/>
      <c r="G53" s="238"/>
      <c r="H53" s="682">
        <v>0</v>
      </c>
      <c r="I53" s="238">
        <v>1</v>
      </c>
      <c r="J53" s="238">
        <v>82.59</v>
      </c>
      <c r="K53" s="682">
        <v>1</v>
      </c>
      <c r="L53" s="238">
        <v>1</v>
      </c>
      <c r="M53" s="713">
        <v>82.59</v>
      </c>
    </row>
    <row r="54" spans="1:13" ht="14.4" customHeight="1" x14ac:dyDescent="0.3">
      <c r="A54" s="680" t="s">
        <v>2551</v>
      </c>
      <c r="B54" s="671" t="s">
        <v>2452</v>
      </c>
      <c r="C54" s="671" t="s">
        <v>2916</v>
      </c>
      <c r="D54" s="671" t="s">
        <v>2917</v>
      </c>
      <c r="E54" s="671" t="s">
        <v>1437</v>
      </c>
      <c r="F54" s="238">
        <v>1</v>
      </c>
      <c r="G54" s="238">
        <v>44.89</v>
      </c>
      <c r="H54" s="682">
        <v>1</v>
      </c>
      <c r="I54" s="238"/>
      <c r="J54" s="238"/>
      <c r="K54" s="682">
        <v>0</v>
      </c>
      <c r="L54" s="238">
        <v>1</v>
      </c>
      <c r="M54" s="713">
        <v>44.89</v>
      </c>
    </row>
    <row r="55" spans="1:13" ht="14.4" customHeight="1" x14ac:dyDescent="0.3">
      <c r="A55" s="680" t="s">
        <v>2551</v>
      </c>
      <c r="B55" s="671" t="s">
        <v>4640</v>
      </c>
      <c r="C55" s="671" t="s">
        <v>2899</v>
      </c>
      <c r="D55" s="671" t="s">
        <v>2900</v>
      </c>
      <c r="E55" s="671" t="s">
        <v>2901</v>
      </c>
      <c r="F55" s="238"/>
      <c r="G55" s="238"/>
      <c r="H55" s="682"/>
      <c r="I55" s="238">
        <v>1</v>
      </c>
      <c r="J55" s="238">
        <v>0</v>
      </c>
      <c r="K55" s="682"/>
      <c r="L55" s="238">
        <v>1</v>
      </c>
      <c r="M55" s="713">
        <v>0</v>
      </c>
    </row>
    <row r="56" spans="1:13" ht="14.4" customHeight="1" x14ac:dyDescent="0.3">
      <c r="A56" s="680" t="s">
        <v>2551</v>
      </c>
      <c r="B56" s="671" t="s">
        <v>4641</v>
      </c>
      <c r="C56" s="671" t="s">
        <v>2980</v>
      </c>
      <c r="D56" s="671" t="s">
        <v>2981</v>
      </c>
      <c r="E56" s="671" t="s">
        <v>2982</v>
      </c>
      <c r="F56" s="238"/>
      <c r="G56" s="238"/>
      <c r="H56" s="682">
        <v>0</v>
      </c>
      <c r="I56" s="238">
        <v>1</v>
      </c>
      <c r="J56" s="238">
        <v>36.520000000000003</v>
      </c>
      <c r="K56" s="682">
        <v>1</v>
      </c>
      <c r="L56" s="238">
        <v>1</v>
      </c>
      <c r="M56" s="713">
        <v>36.520000000000003</v>
      </c>
    </row>
    <row r="57" spans="1:13" ht="14.4" customHeight="1" x14ac:dyDescent="0.3">
      <c r="A57" s="680" t="s">
        <v>2551</v>
      </c>
      <c r="B57" s="671" t="s">
        <v>2418</v>
      </c>
      <c r="C57" s="671" t="s">
        <v>1201</v>
      </c>
      <c r="D57" s="671" t="s">
        <v>2437</v>
      </c>
      <c r="E57" s="671" t="s">
        <v>2438</v>
      </c>
      <c r="F57" s="238"/>
      <c r="G57" s="238"/>
      <c r="H57" s="682">
        <v>0</v>
      </c>
      <c r="I57" s="238">
        <v>2</v>
      </c>
      <c r="J57" s="238">
        <v>666.62</v>
      </c>
      <c r="K57" s="682">
        <v>1</v>
      </c>
      <c r="L57" s="238">
        <v>2</v>
      </c>
      <c r="M57" s="713">
        <v>666.62</v>
      </c>
    </row>
    <row r="58" spans="1:13" ht="14.4" customHeight="1" x14ac:dyDescent="0.3">
      <c r="A58" s="680" t="s">
        <v>2551</v>
      </c>
      <c r="B58" s="671" t="s">
        <v>2418</v>
      </c>
      <c r="C58" s="671" t="s">
        <v>2905</v>
      </c>
      <c r="D58" s="671" t="s">
        <v>2906</v>
      </c>
      <c r="E58" s="671" t="s">
        <v>2907</v>
      </c>
      <c r="F58" s="238"/>
      <c r="G58" s="238"/>
      <c r="H58" s="682">
        <v>0</v>
      </c>
      <c r="I58" s="238">
        <v>2</v>
      </c>
      <c r="J58" s="238">
        <v>666.62</v>
      </c>
      <c r="K58" s="682">
        <v>1</v>
      </c>
      <c r="L58" s="238">
        <v>2</v>
      </c>
      <c r="M58" s="713">
        <v>666.62</v>
      </c>
    </row>
    <row r="59" spans="1:13" ht="14.4" customHeight="1" x14ac:dyDescent="0.3">
      <c r="A59" s="680" t="s">
        <v>2551</v>
      </c>
      <c r="B59" s="671" t="s">
        <v>2418</v>
      </c>
      <c r="C59" s="671" t="s">
        <v>928</v>
      </c>
      <c r="D59" s="671" t="s">
        <v>929</v>
      </c>
      <c r="E59" s="671" t="s">
        <v>930</v>
      </c>
      <c r="F59" s="238"/>
      <c r="G59" s="238"/>
      <c r="H59" s="682">
        <v>0</v>
      </c>
      <c r="I59" s="238">
        <v>4</v>
      </c>
      <c r="J59" s="238">
        <v>609.44000000000005</v>
      </c>
      <c r="K59" s="682">
        <v>1</v>
      </c>
      <c r="L59" s="238">
        <v>4</v>
      </c>
      <c r="M59" s="713">
        <v>609.44000000000005</v>
      </c>
    </row>
    <row r="60" spans="1:13" ht="14.4" customHeight="1" x14ac:dyDescent="0.3">
      <c r="A60" s="680" t="s">
        <v>2551</v>
      </c>
      <c r="B60" s="671" t="s">
        <v>2421</v>
      </c>
      <c r="C60" s="671" t="s">
        <v>2918</v>
      </c>
      <c r="D60" s="671" t="s">
        <v>939</v>
      </c>
      <c r="E60" s="671" t="s">
        <v>1360</v>
      </c>
      <c r="F60" s="238"/>
      <c r="G60" s="238"/>
      <c r="H60" s="682"/>
      <c r="I60" s="238">
        <v>2</v>
      </c>
      <c r="J60" s="238">
        <v>0</v>
      </c>
      <c r="K60" s="682"/>
      <c r="L60" s="238">
        <v>2</v>
      </c>
      <c r="M60" s="713">
        <v>0</v>
      </c>
    </row>
    <row r="61" spans="1:13" ht="14.4" customHeight="1" x14ac:dyDescent="0.3">
      <c r="A61" s="680" t="s">
        <v>2551</v>
      </c>
      <c r="B61" s="671" t="s">
        <v>2421</v>
      </c>
      <c r="C61" s="671" t="s">
        <v>938</v>
      </c>
      <c r="D61" s="671" t="s">
        <v>939</v>
      </c>
      <c r="E61" s="671" t="s">
        <v>2422</v>
      </c>
      <c r="F61" s="238"/>
      <c r="G61" s="238"/>
      <c r="H61" s="682">
        <v>0</v>
      </c>
      <c r="I61" s="238">
        <v>1</v>
      </c>
      <c r="J61" s="238">
        <v>46.05</v>
      </c>
      <c r="K61" s="682">
        <v>1</v>
      </c>
      <c r="L61" s="238">
        <v>1</v>
      </c>
      <c r="M61" s="713">
        <v>46.05</v>
      </c>
    </row>
    <row r="62" spans="1:13" ht="14.4" customHeight="1" x14ac:dyDescent="0.3">
      <c r="A62" s="680" t="s">
        <v>2551</v>
      </c>
      <c r="B62" s="671" t="s">
        <v>2421</v>
      </c>
      <c r="C62" s="671" t="s">
        <v>1515</v>
      </c>
      <c r="D62" s="671" t="s">
        <v>1516</v>
      </c>
      <c r="E62" s="671" t="s">
        <v>2456</v>
      </c>
      <c r="F62" s="238"/>
      <c r="G62" s="238"/>
      <c r="H62" s="682">
        <v>0</v>
      </c>
      <c r="I62" s="238">
        <v>6</v>
      </c>
      <c r="J62" s="238">
        <v>828.96</v>
      </c>
      <c r="K62" s="682">
        <v>1</v>
      </c>
      <c r="L62" s="238">
        <v>6</v>
      </c>
      <c r="M62" s="713">
        <v>828.96</v>
      </c>
    </row>
    <row r="63" spans="1:13" ht="14.4" customHeight="1" x14ac:dyDescent="0.3">
      <c r="A63" s="680" t="s">
        <v>2551</v>
      </c>
      <c r="B63" s="671" t="s">
        <v>2421</v>
      </c>
      <c r="C63" s="671" t="s">
        <v>1508</v>
      </c>
      <c r="D63" s="671" t="s">
        <v>1509</v>
      </c>
      <c r="E63" s="671" t="s">
        <v>2457</v>
      </c>
      <c r="F63" s="238"/>
      <c r="G63" s="238"/>
      <c r="H63" s="682">
        <v>0</v>
      </c>
      <c r="I63" s="238">
        <v>2</v>
      </c>
      <c r="J63" s="238">
        <v>368.44</v>
      </c>
      <c r="K63" s="682">
        <v>1</v>
      </c>
      <c r="L63" s="238">
        <v>2</v>
      </c>
      <c r="M63" s="713">
        <v>368.44</v>
      </c>
    </row>
    <row r="64" spans="1:13" ht="14.4" customHeight="1" x14ac:dyDescent="0.3">
      <c r="A64" s="680" t="s">
        <v>2551</v>
      </c>
      <c r="B64" s="671" t="s">
        <v>2421</v>
      </c>
      <c r="C64" s="671" t="s">
        <v>1529</v>
      </c>
      <c r="D64" s="671" t="s">
        <v>939</v>
      </c>
      <c r="E64" s="671" t="s">
        <v>2458</v>
      </c>
      <c r="F64" s="238"/>
      <c r="G64" s="238"/>
      <c r="H64" s="682">
        <v>0</v>
      </c>
      <c r="I64" s="238">
        <v>1</v>
      </c>
      <c r="J64" s="238">
        <v>103.71</v>
      </c>
      <c r="K64" s="682">
        <v>1</v>
      </c>
      <c r="L64" s="238">
        <v>1</v>
      </c>
      <c r="M64" s="713">
        <v>103.71</v>
      </c>
    </row>
    <row r="65" spans="1:13" ht="14.4" customHeight="1" x14ac:dyDescent="0.3">
      <c r="A65" s="680" t="s">
        <v>2551</v>
      </c>
      <c r="B65" s="671" t="s">
        <v>2426</v>
      </c>
      <c r="C65" s="671" t="s">
        <v>1562</v>
      </c>
      <c r="D65" s="671" t="s">
        <v>1563</v>
      </c>
      <c r="E65" s="671" t="s">
        <v>2475</v>
      </c>
      <c r="F65" s="238"/>
      <c r="G65" s="238"/>
      <c r="H65" s="682">
        <v>0</v>
      </c>
      <c r="I65" s="238">
        <v>4</v>
      </c>
      <c r="J65" s="238">
        <v>467.2</v>
      </c>
      <c r="K65" s="682">
        <v>1</v>
      </c>
      <c r="L65" s="238">
        <v>4</v>
      </c>
      <c r="M65" s="713">
        <v>467.2</v>
      </c>
    </row>
    <row r="66" spans="1:13" ht="14.4" customHeight="1" x14ac:dyDescent="0.3">
      <c r="A66" s="680" t="s">
        <v>2551</v>
      </c>
      <c r="B66" s="671" t="s">
        <v>2426</v>
      </c>
      <c r="C66" s="671" t="s">
        <v>3037</v>
      </c>
      <c r="D66" s="671" t="s">
        <v>2460</v>
      </c>
      <c r="E66" s="671" t="s">
        <v>3038</v>
      </c>
      <c r="F66" s="238"/>
      <c r="G66" s="238"/>
      <c r="H66" s="682">
        <v>0</v>
      </c>
      <c r="I66" s="238">
        <v>3</v>
      </c>
      <c r="J66" s="238">
        <v>262.79999999999995</v>
      </c>
      <c r="K66" s="682">
        <v>1</v>
      </c>
      <c r="L66" s="238">
        <v>3</v>
      </c>
      <c r="M66" s="713">
        <v>262.79999999999995</v>
      </c>
    </row>
    <row r="67" spans="1:13" ht="14.4" customHeight="1" x14ac:dyDescent="0.3">
      <c r="A67" s="680" t="s">
        <v>2551</v>
      </c>
      <c r="B67" s="671" t="s">
        <v>2426</v>
      </c>
      <c r="C67" s="671" t="s">
        <v>1523</v>
      </c>
      <c r="D67" s="671" t="s">
        <v>2460</v>
      </c>
      <c r="E67" s="671" t="s">
        <v>2456</v>
      </c>
      <c r="F67" s="238"/>
      <c r="G67" s="238"/>
      <c r="H67" s="682">
        <v>0</v>
      </c>
      <c r="I67" s="238">
        <v>2</v>
      </c>
      <c r="J67" s="238">
        <v>125.14</v>
      </c>
      <c r="K67" s="682">
        <v>1</v>
      </c>
      <c r="L67" s="238">
        <v>2</v>
      </c>
      <c r="M67" s="713">
        <v>125.14</v>
      </c>
    </row>
    <row r="68" spans="1:13" ht="14.4" customHeight="1" x14ac:dyDescent="0.3">
      <c r="A68" s="680" t="s">
        <v>2551</v>
      </c>
      <c r="B68" s="671" t="s">
        <v>2497</v>
      </c>
      <c r="C68" s="671" t="s">
        <v>2048</v>
      </c>
      <c r="D68" s="671" t="s">
        <v>2502</v>
      </c>
      <c r="E68" s="671" t="s">
        <v>2503</v>
      </c>
      <c r="F68" s="238">
        <v>1</v>
      </c>
      <c r="G68" s="238">
        <v>47.63</v>
      </c>
      <c r="H68" s="682">
        <v>1</v>
      </c>
      <c r="I68" s="238"/>
      <c r="J68" s="238"/>
      <c r="K68" s="682">
        <v>0</v>
      </c>
      <c r="L68" s="238">
        <v>1</v>
      </c>
      <c r="M68" s="713">
        <v>47.63</v>
      </c>
    </row>
    <row r="69" spans="1:13" ht="14.4" customHeight="1" x14ac:dyDescent="0.3">
      <c r="A69" s="680" t="s">
        <v>2551</v>
      </c>
      <c r="B69" s="671" t="s">
        <v>2467</v>
      </c>
      <c r="C69" s="671" t="s">
        <v>1454</v>
      </c>
      <c r="D69" s="671" t="s">
        <v>2468</v>
      </c>
      <c r="E69" s="671" t="s">
        <v>2469</v>
      </c>
      <c r="F69" s="238"/>
      <c r="G69" s="238"/>
      <c r="H69" s="682">
        <v>0</v>
      </c>
      <c r="I69" s="238">
        <v>1</v>
      </c>
      <c r="J69" s="238">
        <v>201.75</v>
      </c>
      <c r="K69" s="682">
        <v>1</v>
      </c>
      <c r="L69" s="238">
        <v>1</v>
      </c>
      <c r="M69" s="713">
        <v>201.75</v>
      </c>
    </row>
    <row r="70" spans="1:13" ht="14.4" customHeight="1" x14ac:dyDescent="0.3">
      <c r="A70" s="680" t="s">
        <v>2551</v>
      </c>
      <c r="B70" s="671" t="s">
        <v>2431</v>
      </c>
      <c r="C70" s="671" t="s">
        <v>2937</v>
      </c>
      <c r="D70" s="671" t="s">
        <v>2938</v>
      </c>
      <c r="E70" s="671" t="s">
        <v>2939</v>
      </c>
      <c r="F70" s="238"/>
      <c r="G70" s="238"/>
      <c r="H70" s="682">
        <v>0</v>
      </c>
      <c r="I70" s="238">
        <v>1</v>
      </c>
      <c r="J70" s="238">
        <v>243.83</v>
      </c>
      <c r="K70" s="682">
        <v>1</v>
      </c>
      <c r="L70" s="238">
        <v>1</v>
      </c>
      <c r="M70" s="713">
        <v>243.83</v>
      </c>
    </row>
    <row r="71" spans="1:13" ht="14.4" customHeight="1" x14ac:dyDescent="0.3">
      <c r="A71" s="680" t="s">
        <v>2551</v>
      </c>
      <c r="B71" s="671" t="s">
        <v>2435</v>
      </c>
      <c r="C71" s="671" t="s">
        <v>2969</v>
      </c>
      <c r="D71" s="671" t="s">
        <v>2970</v>
      </c>
      <c r="E71" s="671" t="s">
        <v>2971</v>
      </c>
      <c r="F71" s="238"/>
      <c r="G71" s="238"/>
      <c r="H71" s="682">
        <v>0</v>
      </c>
      <c r="I71" s="238">
        <v>2</v>
      </c>
      <c r="J71" s="238">
        <v>379.12</v>
      </c>
      <c r="K71" s="682">
        <v>1</v>
      </c>
      <c r="L71" s="238">
        <v>2</v>
      </c>
      <c r="M71" s="713">
        <v>379.12</v>
      </c>
    </row>
    <row r="72" spans="1:13" ht="14.4" customHeight="1" x14ac:dyDescent="0.3">
      <c r="A72" s="680" t="s">
        <v>2551</v>
      </c>
      <c r="B72" s="671" t="s">
        <v>2435</v>
      </c>
      <c r="C72" s="671" t="s">
        <v>1471</v>
      </c>
      <c r="D72" s="671" t="s">
        <v>1472</v>
      </c>
      <c r="E72" s="671" t="s">
        <v>1473</v>
      </c>
      <c r="F72" s="238"/>
      <c r="G72" s="238"/>
      <c r="H72" s="682">
        <v>0</v>
      </c>
      <c r="I72" s="238">
        <v>15</v>
      </c>
      <c r="J72" s="238">
        <v>1579.65</v>
      </c>
      <c r="K72" s="682">
        <v>1</v>
      </c>
      <c r="L72" s="238">
        <v>15</v>
      </c>
      <c r="M72" s="713">
        <v>1579.65</v>
      </c>
    </row>
    <row r="73" spans="1:13" ht="14.4" customHeight="1" x14ac:dyDescent="0.3">
      <c r="A73" s="680" t="s">
        <v>2551</v>
      </c>
      <c r="B73" s="671" t="s">
        <v>2435</v>
      </c>
      <c r="C73" s="671" t="s">
        <v>2972</v>
      </c>
      <c r="D73" s="671" t="s">
        <v>2973</v>
      </c>
      <c r="E73" s="671" t="s">
        <v>2974</v>
      </c>
      <c r="F73" s="238"/>
      <c r="G73" s="238"/>
      <c r="H73" s="682">
        <v>0</v>
      </c>
      <c r="I73" s="238">
        <v>20</v>
      </c>
      <c r="J73" s="238">
        <v>1683.8</v>
      </c>
      <c r="K73" s="682">
        <v>1</v>
      </c>
      <c r="L73" s="238">
        <v>20</v>
      </c>
      <c r="M73" s="713">
        <v>1683.8</v>
      </c>
    </row>
    <row r="74" spans="1:13" ht="14.4" customHeight="1" x14ac:dyDescent="0.3">
      <c r="A74" s="680" t="s">
        <v>2551</v>
      </c>
      <c r="B74" s="671" t="s">
        <v>2435</v>
      </c>
      <c r="C74" s="671" t="s">
        <v>2975</v>
      </c>
      <c r="D74" s="671" t="s">
        <v>2976</v>
      </c>
      <c r="E74" s="671" t="s">
        <v>2974</v>
      </c>
      <c r="F74" s="238"/>
      <c r="G74" s="238"/>
      <c r="H74" s="682">
        <v>0</v>
      </c>
      <c r="I74" s="238">
        <v>20</v>
      </c>
      <c r="J74" s="238">
        <v>1683.8</v>
      </c>
      <c r="K74" s="682">
        <v>1</v>
      </c>
      <c r="L74" s="238">
        <v>20</v>
      </c>
      <c r="M74" s="713">
        <v>1683.8</v>
      </c>
    </row>
    <row r="75" spans="1:13" ht="14.4" customHeight="1" x14ac:dyDescent="0.3">
      <c r="A75" s="680" t="s">
        <v>2551</v>
      </c>
      <c r="B75" s="671" t="s">
        <v>2435</v>
      </c>
      <c r="C75" s="671" t="s">
        <v>2977</v>
      </c>
      <c r="D75" s="671" t="s">
        <v>2978</v>
      </c>
      <c r="E75" s="671" t="s">
        <v>2974</v>
      </c>
      <c r="F75" s="238"/>
      <c r="G75" s="238"/>
      <c r="H75" s="682">
        <v>0</v>
      </c>
      <c r="I75" s="238">
        <v>10</v>
      </c>
      <c r="J75" s="238">
        <v>841.9</v>
      </c>
      <c r="K75" s="682">
        <v>1</v>
      </c>
      <c r="L75" s="238">
        <v>10</v>
      </c>
      <c r="M75" s="713">
        <v>841.9</v>
      </c>
    </row>
    <row r="76" spans="1:13" ht="14.4" customHeight="1" x14ac:dyDescent="0.3">
      <c r="A76" s="680" t="s">
        <v>2552</v>
      </c>
      <c r="B76" s="671" t="s">
        <v>4640</v>
      </c>
      <c r="C76" s="671" t="s">
        <v>2899</v>
      </c>
      <c r="D76" s="671" t="s">
        <v>2900</v>
      </c>
      <c r="E76" s="671" t="s">
        <v>2901</v>
      </c>
      <c r="F76" s="238"/>
      <c r="G76" s="238"/>
      <c r="H76" s="682"/>
      <c r="I76" s="238">
        <v>1</v>
      </c>
      <c r="J76" s="238">
        <v>0</v>
      </c>
      <c r="K76" s="682"/>
      <c r="L76" s="238">
        <v>1</v>
      </c>
      <c r="M76" s="713">
        <v>0</v>
      </c>
    </row>
    <row r="77" spans="1:13" ht="14.4" customHeight="1" x14ac:dyDescent="0.3">
      <c r="A77" s="680" t="s">
        <v>2552</v>
      </c>
      <c r="B77" s="671" t="s">
        <v>4640</v>
      </c>
      <c r="C77" s="671" t="s">
        <v>4451</v>
      </c>
      <c r="D77" s="671" t="s">
        <v>4452</v>
      </c>
      <c r="E77" s="671" t="s">
        <v>4453</v>
      </c>
      <c r="F77" s="238">
        <v>1</v>
      </c>
      <c r="G77" s="238">
        <v>182.76</v>
      </c>
      <c r="H77" s="682">
        <v>1</v>
      </c>
      <c r="I77" s="238"/>
      <c r="J77" s="238"/>
      <c r="K77" s="682">
        <v>0</v>
      </c>
      <c r="L77" s="238">
        <v>1</v>
      </c>
      <c r="M77" s="713">
        <v>182.76</v>
      </c>
    </row>
    <row r="78" spans="1:13" ht="14.4" customHeight="1" x14ac:dyDescent="0.3">
      <c r="A78" s="680" t="s">
        <v>2552</v>
      </c>
      <c r="B78" s="671" t="s">
        <v>4640</v>
      </c>
      <c r="C78" s="671" t="s">
        <v>3253</v>
      </c>
      <c r="D78" s="671" t="s">
        <v>3254</v>
      </c>
      <c r="E78" s="671" t="s">
        <v>2901</v>
      </c>
      <c r="F78" s="238">
        <v>2</v>
      </c>
      <c r="G78" s="238">
        <v>121.84</v>
      </c>
      <c r="H78" s="682">
        <v>1</v>
      </c>
      <c r="I78" s="238"/>
      <c r="J78" s="238"/>
      <c r="K78" s="682">
        <v>0</v>
      </c>
      <c r="L78" s="238">
        <v>2</v>
      </c>
      <c r="M78" s="713">
        <v>121.84</v>
      </c>
    </row>
    <row r="79" spans="1:13" ht="14.4" customHeight="1" x14ac:dyDescent="0.3">
      <c r="A79" s="680" t="s">
        <v>2552</v>
      </c>
      <c r="B79" s="671" t="s">
        <v>2453</v>
      </c>
      <c r="C79" s="671" t="s">
        <v>1339</v>
      </c>
      <c r="D79" s="671" t="s">
        <v>1340</v>
      </c>
      <c r="E79" s="671" t="s">
        <v>1341</v>
      </c>
      <c r="F79" s="238"/>
      <c r="G79" s="238"/>
      <c r="H79" s="682">
        <v>0</v>
      </c>
      <c r="I79" s="238">
        <v>1</v>
      </c>
      <c r="J79" s="238">
        <v>80.77</v>
      </c>
      <c r="K79" s="682">
        <v>1</v>
      </c>
      <c r="L79" s="238">
        <v>1</v>
      </c>
      <c r="M79" s="713">
        <v>80.77</v>
      </c>
    </row>
    <row r="80" spans="1:13" ht="14.4" customHeight="1" x14ac:dyDescent="0.3">
      <c r="A80" s="680" t="s">
        <v>2552</v>
      </c>
      <c r="B80" s="671" t="s">
        <v>2453</v>
      </c>
      <c r="C80" s="671" t="s">
        <v>3269</v>
      </c>
      <c r="D80" s="671" t="s">
        <v>3270</v>
      </c>
      <c r="E80" s="671" t="s">
        <v>1341</v>
      </c>
      <c r="F80" s="238">
        <v>1</v>
      </c>
      <c r="G80" s="238">
        <v>80.77</v>
      </c>
      <c r="H80" s="682">
        <v>1</v>
      </c>
      <c r="I80" s="238"/>
      <c r="J80" s="238"/>
      <c r="K80" s="682">
        <v>0</v>
      </c>
      <c r="L80" s="238">
        <v>1</v>
      </c>
      <c r="M80" s="713">
        <v>80.77</v>
      </c>
    </row>
    <row r="81" spans="1:13" ht="14.4" customHeight="1" x14ac:dyDescent="0.3">
      <c r="A81" s="680" t="s">
        <v>2552</v>
      </c>
      <c r="B81" s="671" t="s">
        <v>2453</v>
      </c>
      <c r="C81" s="671" t="s">
        <v>4454</v>
      </c>
      <c r="D81" s="671" t="s">
        <v>4455</v>
      </c>
      <c r="E81" s="671" t="s">
        <v>1938</v>
      </c>
      <c r="F81" s="238">
        <v>2</v>
      </c>
      <c r="G81" s="238">
        <v>214.68</v>
      </c>
      <c r="H81" s="682">
        <v>1</v>
      </c>
      <c r="I81" s="238"/>
      <c r="J81" s="238"/>
      <c r="K81" s="682">
        <v>0</v>
      </c>
      <c r="L81" s="238">
        <v>2</v>
      </c>
      <c r="M81" s="713">
        <v>214.68</v>
      </c>
    </row>
    <row r="82" spans="1:13" ht="14.4" customHeight="1" x14ac:dyDescent="0.3">
      <c r="A82" s="680" t="s">
        <v>2552</v>
      </c>
      <c r="B82" s="671" t="s">
        <v>2453</v>
      </c>
      <c r="C82" s="671" t="s">
        <v>3271</v>
      </c>
      <c r="D82" s="671" t="s">
        <v>3272</v>
      </c>
      <c r="E82" s="671" t="s">
        <v>1341</v>
      </c>
      <c r="F82" s="238">
        <v>4</v>
      </c>
      <c r="G82" s="238">
        <v>323.08</v>
      </c>
      <c r="H82" s="682">
        <v>1</v>
      </c>
      <c r="I82" s="238"/>
      <c r="J82" s="238"/>
      <c r="K82" s="682">
        <v>0</v>
      </c>
      <c r="L82" s="238">
        <v>4</v>
      </c>
      <c r="M82" s="713">
        <v>323.08</v>
      </c>
    </row>
    <row r="83" spans="1:13" ht="14.4" customHeight="1" x14ac:dyDescent="0.3">
      <c r="A83" s="680" t="s">
        <v>2552</v>
      </c>
      <c r="B83" s="671" t="s">
        <v>2453</v>
      </c>
      <c r="C83" s="671" t="s">
        <v>3273</v>
      </c>
      <c r="D83" s="671" t="s">
        <v>2500</v>
      </c>
      <c r="E83" s="671" t="s">
        <v>3274</v>
      </c>
      <c r="F83" s="238">
        <v>7</v>
      </c>
      <c r="G83" s="238">
        <v>0</v>
      </c>
      <c r="H83" s="682"/>
      <c r="I83" s="238"/>
      <c r="J83" s="238"/>
      <c r="K83" s="682"/>
      <c r="L83" s="238">
        <v>7</v>
      </c>
      <c r="M83" s="713">
        <v>0</v>
      </c>
    </row>
    <row r="84" spans="1:13" ht="14.4" customHeight="1" x14ac:dyDescent="0.3">
      <c r="A84" s="680" t="s">
        <v>2552</v>
      </c>
      <c r="B84" s="671" t="s">
        <v>4641</v>
      </c>
      <c r="C84" s="671" t="s">
        <v>3329</v>
      </c>
      <c r="D84" s="671" t="s">
        <v>3330</v>
      </c>
      <c r="E84" s="671" t="s">
        <v>2901</v>
      </c>
      <c r="F84" s="238">
        <v>2</v>
      </c>
      <c r="G84" s="238">
        <v>134.84</v>
      </c>
      <c r="H84" s="682">
        <v>1</v>
      </c>
      <c r="I84" s="238"/>
      <c r="J84" s="238"/>
      <c r="K84" s="682">
        <v>0</v>
      </c>
      <c r="L84" s="238">
        <v>2</v>
      </c>
      <c r="M84" s="713">
        <v>134.84</v>
      </c>
    </row>
    <row r="85" spans="1:13" ht="14.4" customHeight="1" x14ac:dyDescent="0.3">
      <c r="A85" s="680" t="s">
        <v>2552</v>
      </c>
      <c r="B85" s="671" t="s">
        <v>4641</v>
      </c>
      <c r="C85" s="671" t="s">
        <v>4465</v>
      </c>
      <c r="D85" s="671" t="s">
        <v>3338</v>
      </c>
      <c r="E85" s="671" t="s">
        <v>1341</v>
      </c>
      <c r="F85" s="238">
        <v>1</v>
      </c>
      <c r="G85" s="238">
        <v>0</v>
      </c>
      <c r="H85" s="682"/>
      <c r="I85" s="238"/>
      <c r="J85" s="238"/>
      <c r="K85" s="682"/>
      <c r="L85" s="238">
        <v>1</v>
      </c>
      <c r="M85" s="713">
        <v>0</v>
      </c>
    </row>
    <row r="86" spans="1:13" ht="14.4" customHeight="1" x14ac:dyDescent="0.3">
      <c r="A86" s="680" t="s">
        <v>2552</v>
      </c>
      <c r="B86" s="671" t="s">
        <v>4641</v>
      </c>
      <c r="C86" s="671" t="s">
        <v>3331</v>
      </c>
      <c r="D86" s="671" t="s">
        <v>3332</v>
      </c>
      <c r="E86" s="671" t="s">
        <v>3333</v>
      </c>
      <c r="F86" s="238">
        <v>1</v>
      </c>
      <c r="G86" s="238">
        <v>65.73</v>
      </c>
      <c r="H86" s="682">
        <v>1</v>
      </c>
      <c r="I86" s="238"/>
      <c r="J86" s="238"/>
      <c r="K86" s="682">
        <v>0</v>
      </c>
      <c r="L86" s="238">
        <v>1</v>
      </c>
      <c r="M86" s="713">
        <v>65.73</v>
      </c>
    </row>
    <row r="87" spans="1:13" ht="14.4" customHeight="1" x14ac:dyDescent="0.3">
      <c r="A87" s="680" t="s">
        <v>2552</v>
      </c>
      <c r="B87" s="671" t="s">
        <v>4641</v>
      </c>
      <c r="C87" s="671" t="s">
        <v>3334</v>
      </c>
      <c r="D87" s="671" t="s">
        <v>3335</v>
      </c>
      <c r="E87" s="671" t="s">
        <v>3336</v>
      </c>
      <c r="F87" s="238">
        <v>1</v>
      </c>
      <c r="G87" s="238">
        <v>101.13</v>
      </c>
      <c r="H87" s="682">
        <v>1</v>
      </c>
      <c r="I87" s="238"/>
      <c r="J87" s="238"/>
      <c r="K87" s="682">
        <v>0</v>
      </c>
      <c r="L87" s="238">
        <v>1</v>
      </c>
      <c r="M87" s="713">
        <v>101.13</v>
      </c>
    </row>
    <row r="88" spans="1:13" ht="14.4" customHeight="1" x14ac:dyDescent="0.3">
      <c r="A88" s="680" t="s">
        <v>2552</v>
      </c>
      <c r="B88" s="671" t="s">
        <v>4641</v>
      </c>
      <c r="C88" s="671" t="s">
        <v>3337</v>
      </c>
      <c r="D88" s="671" t="s">
        <v>3338</v>
      </c>
      <c r="E88" s="671" t="s">
        <v>2901</v>
      </c>
      <c r="F88" s="238">
        <v>7</v>
      </c>
      <c r="G88" s="238">
        <v>471.94000000000005</v>
      </c>
      <c r="H88" s="682">
        <v>1</v>
      </c>
      <c r="I88" s="238"/>
      <c r="J88" s="238"/>
      <c r="K88" s="682">
        <v>0</v>
      </c>
      <c r="L88" s="238">
        <v>7</v>
      </c>
      <c r="M88" s="713">
        <v>471.94000000000005</v>
      </c>
    </row>
    <row r="89" spans="1:13" ht="14.4" customHeight="1" x14ac:dyDescent="0.3">
      <c r="A89" s="680" t="s">
        <v>2552</v>
      </c>
      <c r="B89" s="671" t="s">
        <v>4641</v>
      </c>
      <c r="C89" s="671" t="s">
        <v>4469</v>
      </c>
      <c r="D89" s="671" t="s">
        <v>2981</v>
      </c>
      <c r="E89" s="671" t="s">
        <v>4467</v>
      </c>
      <c r="F89" s="238"/>
      <c r="G89" s="238"/>
      <c r="H89" s="682">
        <v>0</v>
      </c>
      <c r="I89" s="238">
        <v>3</v>
      </c>
      <c r="J89" s="238">
        <v>65.760000000000005</v>
      </c>
      <c r="K89" s="682">
        <v>1</v>
      </c>
      <c r="L89" s="238">
        <v>3</v>
      </c>
      <c r="M89" s="713">
        <v>65.760000000000005</v>
      </c>
    </row>
    <row r="90" spans="1:13" ht="14.4" customHeight="1" x14ac:dyDescent="0.3">
      <c r="A90" s="680" t="s">
        <v>2552</v>
      </c>
      <c r="B90" s="671" t="s">
        <v>4641</v>
      </c>
      <c r="C90" s="671" t="s">
        <v>2980</v>
      </c>
      <c r="D90" s="671" t="s">
        <v>2981</v>
      </c>
      <c r="E90" s="671" t="s">
        <v>2982</v>
      </c>
      <c r="F90" s="238"/>
      <c r="G90" s="238"/>
      <c r="H90" s="682">
        <v>0</v>
      </c>
      <c r="I90" s="238">
        <v>1</v>
      </c>
      <c r="J90" s="238">
        <v>36.520000000000003</v>
      </c>
      <c r="K90" s="682">
        <v>1</v>
      </c>
      <c r="L90" s="238">
        <v>1</v>
      </c>
      <c r="M90" s="713">
        <v>36.520000000000003</v>
      </c>
    </row>
    <row r="91" spans="1:13" ht="14.4" customHeight="1" x14ac:dyDescent="0.3">
      <c r="A91" s="680" t="s">
        <v>2552</v>
      </c>
      <c r="B91" s="671" t="s">
        <v>4641</v>
      </c>
      <c r="C91" s="671" t="s">
        <v>4466</v>
      </c>
      <c r="D91" s="671" t="s">
        <v>3332</v>
      </c>
      <c r="E91" s="671" t="s">
        <v>4467</v>
      </c>
      <c r="F91" s="238">
        <v>2</v>
      </c>
      <c r="G91" s="238">
        <v>43.84</v>
      </c>
      <c r="H91" s="682">
        <v>1</v>
      </c>
      <c r="I91" s="238"/>
      <c r="J91" s="238"/>
      <c r="K91" s="682">
        <v>0</v>
      </c>
      <c r="L91" s="238">
        <v>2</v>
      </c>
      <c r="M91" s="713">
        <v>43.84</v>
      </c>
    </row>
    <row r="92" spans="1:13" ht="14.4" customHeight="1" x14ac:dyDescent="0.3">
      <c r="A92" s="680" t="s">
        <v>2552</v>
      </c>
      <c r="B92" s="671" t="s">
        <v>4641</v>
      </c>
      <c r="C92" s="671" t="s">
        <v>4470</v>
      </c>
      <c r="D92" s="671" t="s">
        <v>4471</v>
      </c>
      <c r="E92" s="671" t="s">
        <v>4467</v>
      </c>
      <c r="F92" s="238">
        <v>2</v>
      </c>
      <c r="G92" s="238">
        <v>43.84</v>
      </c>
      <c r="H92" s="682">
        <v>1</v>
      </c>
      <c r="I92" s="238"/>
      <c r="J92" s="238"/>
      <c r="K92" s="682">
        <v>0</v>
      </c>
      <c r="L92" s="238">
        <v>2</v>
      </c>
      <c r="M92" s="713">
        <v>43.84</v>
      </c>
    </row>
    <row r="93" spans="1:13" ht="14.4" customHeight="1" x14ac:dyDescent="0.3">
      <c r="A93" s="680" t="s">
        <v>2552</v>
      </c>
      <c r="B93" s="671" t="s">
        <v>4641</v>
      </c>
      <c r="C93" s="671" t="s">
        <v>4468</v>
      </c>
      <c r="D93" s="671" t="s">
        <v>3332</v>
      </c>
      <c r="E93" s="671" t="s">
        <v>2982</v>
      </c>
      <c r="F93" s="238">
        <v>2</v>
      </c>
      <c r="G93" s="238">
        <v>0</v>
      </c>
      <c r="H93" s="682"/>
      <c r="I93" s="238"/>
      <c r="J93" s="238"/>
      <c r="K93" s="682"/>
      <c r="L93" s="238">
        <v>2</v>
      </c>
      <c r="M93" s="713">
        <v>0</v>
      </c>
    </row>
    <row r="94" spans="1:13" ht="14.4" customHeight="1" x14ac:dyDescent="0.3">
      <c r="A94" s="680" t="s">
        <v>2552</v>
      </c>
      <c r="B94" s="671" t="s">
        <v>4642</v>
      </c>
      <c r="C94" s="671" t="s">
        <v>3301</v>
      </c>
      <c r="D94" s="671" t="s">
        <v>3302</v>
      </c>
      <c r="E94" s="671" t="s">
        <v>2469</v>
      </c>
      <c r="F94" s="238">
        <v>8</v>
      </c>
      <c r="G94" s="238">
        <v>805.04</v>
      </c>
      <c r="H94" s="682">
        <v>1</v>
      </c>
      <c r="I94" s="238"/>
      <c r="J94" s="238"/>
      <c r="K94" s="682">
        <v>0</v>
      </c>
      <c r="L94" s="238">
        <v>8</v>
      </c>
      <c r="M94" s="713">
        <v>805.04</v>
      </c>
    </row>
    <row r="95" spans="1:13" ht="14.4" customHeight="1" x14ac:dyDescent="0.3">
      <c r="A95" s="680" t="s">
        <v>2552</v>
      </c>
      <c r="B95" s="671" t="s">
        <v>4642</v>
      </c>
      <c r="C95" s="671" t="s">
        <v>4460</v>
      </c>
      <c r="D95" s="671" t="s">
        <v>4461</v>
      </c>
      <c r="E95" s="671" t="s">
        <v>4462</v>
      </c>
      <c r="F95" s="238">
        <v>1</v>
      </c>
      <c r="G95" s="238">
        <v>0</v>
      </c>
      <c r="H95" s="682"/>
      <c r="I95" s="238"/>
      <c r="J95" s="238"/>
      <c r="K95" s="682"/>
      <c r="L95" s="238">
        <v>1</v>
      </c>
      <c r="M95" s="713">
        <v>0</v>
      </c>
    </row>
    <row r="96" spans="1:13" ht="14.4" customHeight="1" x14ac:dyDescent="0.3">
      <c r="A96" s="680" t="s">
        <v>2552</v>
      </c>
      <c r="B96" s="671" t="s">
        <v>4642</v>
      </c>
      <c r="C96" s="671" t="s">
        <v>3303</v>
      </c>
      <c r="D96" s="671" t="s">
        <v>3304</v>
      </c>
      <c r="E96" s="671" t="s">
        <v>3305</v>
      </c>
      <c r="F96" s="238"/>
      <c r="G96" s="238"/>
      <c r="H96" s="682">
        <v>0</v>
      </c>
      <c r="I96" s="238">
        <v>1</v>
      </c>
      <c r="J96" s="238">
        <v>107.81</v>
      </c>
      <c r="K96" s="682">
        <v>1</v>
      </c>
      <c r="L96" s="238">
        <v>1</v>
      </c>
      <c r="M96" s="713">
        <v>107.81</v>
      </c>
    </row>
    <row r="97" spans="1:13" ht="14.4" customHeight="1" x14ac:dyDescent="0.3">
      <c r="A97" s="680" t="s">
        <v>2552</v>
      </c>
      <c r="B97" s="671" t="s">
        <v>4642</v>
      </c>
      <c r="C97" s="671" t="s">
        <v>4463</v>
      </c>
      <c r="D97" s="671" t="s">
        <v>4461</v>
      </c>
      <c r="E97" s="671" t="s">
        <v>4464</v>
      </c>
      <c r="F97" s="238">
        <v>2</v>
      </c>
      <c r="G97" s="238">
        <v>0</v>
      </c>
      <c r="H97" s="682"/>
      <c r="I97" s="238"/>
      <c r="J97" s="238"/>
      <c r="K97" s="682"/>
      <c r="L97" s="238">
        <v>2</v>
      </c>
      <c r="M97" s="713">
        <v>0</v>
      </c>
    </row>
    <row r="98" spans="1:13" ht="14.4" customHeight="1" x14ac:dyDescent="0.3">
      <c r="A98" s="680" t="s">
        <v>2552</v>
      </c>
      <c r="B98" s="671" t="s">
        <v>2415</v>
      </c>
      <c r="C98" s="671" t="s">
        <v>3075</v>
      </c>
      <c r="D98" s="671" t="s">
        <v>3076</v>
      </c>
      <c r="E98" s="671" t="s">
        <v>3077</v>
      </c>
      <c r="F98" s="238"/>
      <c r="G98" s="238"/>
      <c r="H98" s="682">
        <v>0</v>
      </c>
      <c r="I98" s="238">
        <v>1</v>
      </c>
      <c r="J98" s="238">
        <v>254.23</v>
      </c>
      <c r="K98" s="682">
        <v>1</v>
      </c>
      <c r="L98" s="238">
        <v>1</v>
      </c>
      <c r="M98" s="713">
        <v>254.23</v>
      </c>
    </row>
    <row r="99" spans="1:13" ht="14.4" customHeight="1" x14ac:dyDescent="0.3">
      <c r="A99" s="680" t="s">
        <v>2552</v>
      </c>
      <c r="B99" s="671" t="s">
        <v>2421</v>
      </c>
      <c r="C99" s="671" t="s">
        <v>1515</v>
      </c>
      <c r="D99" s="671" t="s">
        <v>1516</v>
      </c>
      <c r="E99" s="671" t="s">
        <v>2456</v>
      </c>
      <c r="F99" s="238"/>
      <c r="G99" s="238"/>
      <c r="H99" s="682">
        <v>0</v>
      </c>
      <c r="I99" s="238">
        <v>1</v>
      </c>
      <c r="J99" s="238">
        <v>138.16</v>
      </c>
      <c r="K99" s="682">
        <v>1</v>
      </c>
      <c r="L99" s="238">
        <v>1</v>
      </c>
      <c r="M99" s="713">
        <v>138.16</v>
      </c>
    </row>
    <row r="100" spans="1:13" ht="14.4" customHeight="1" x14ac:dyDescent="0.3">
      <c r="A100" s="680" t="s">
        <v>2552</v>
      </c>
      <c r="B100" s="671" t="s">
        <v>4643</v>
      </c>
      <c r="C100" s="671" t="s">
        <v>3307</v>
      </c>
      <c r="D100" s="671" t="s">
        <v>3308</v>
      </c>
      <c r="E100" s="671" t="s">
        <v>3309</v>
      </c>
      <c r="F100" s="238">
        <v>7</v>
      </c>
      <c r="G100" s="238">
        <v>9341.5</v>
      </c>
      <c r="H100" s="682">
        <v>1</v>
      </c>
      <c r="I100" s="238"/>
      <c r="J100" s="238"/>
      <c r="K100" s="682">
        <v>0</v>
      </c>
      <c r="L100" s="238">
        <v>7</v>
      </c>
      <c r="M100" s="713">
        <v>9341.5</v>
      </c>
    </row>
    <row r="101" spans="1:13" ht="14.4" customHeight="1" x14ac:dyDescent="0.3">
      <c r="A101" s="680" t="s">
        <v>2552</v>
      </c>
      <c r="B101" s="671" t="s">
        <v>2497</v>
      </c>
      <c r="C101" s="671" t="s">
        <v>1951</v>
      </c>
      <c r="D101" s="671" t="s">
        <v>1952</v>
      </c>
      <c r="E101" s="671" t="s">
        <v>1953</v>
      </c>
      <c r="F101" s="238"/>
      <c r="G101" s="238"/>
      <c r="H101" s="682">
        <v>0</v>
      </c>
      <c r="I101" s="238">
        <v>4</v>
      </c>
      <c r="J101" s="238">
        <v>381</v>
      </c>
      <c r="K101" s="682">
        <v>1</v>
      </c>
      <c r="L101" s="238">
        <v>4</v>
      </c>
      <c r="M101" s="713">
        <v>381</v>
      </c>
    </row>
    <row r="102" spans="1:13" ht="14.4" customHeight="1" x14ac:dyDescent="0.3">
      <c r="A102" s="680" t="s">
        <v>2552</v>
      </c>
      <c r="B102" s="671" t="s">
        <v>2497</v>
      </c>
      <c r="C102" s="671" t="s">
        <v>3252</v>
      </c>
      <c r="D102" s="671" t="s">
        <v>2502</v>
      </c>
      <c r="E102" s="671" t="s">
        <v>1953</v>
      </c>
      <c r="F102" s="238">
        <v>8</v>
      </c>
      <c r="G102" s="238">
        <v>762</v>
      </c>
      <c r="H102" s="682">
        <v>1</v>
      </c>
      <c r="I102" s="238"/>
      <c r="J102" s="238"/>
      <c r="K102" s="682">
        <v>0</v>
      </c>
      <c r="L102" s="238">
        <v>8</v>
      </c>
      <c r="M102" s="713">
        <v>762</v>
      </c>
    </row>
    <row r="103" spans="1:13" ht="14.4" customHeight="1" x14ac:dyDescent="0.3">
      <c r="A103" s="680" t="s">
        <v>2552</v>
      </c>
      <c r="B103" s="671" t="s">
        <v>4644</v>
      </c>
      <c r="C103" s="671" t="s">
        <v>4457</v>
      </c>
      <c r="D103" s="671" t="s">
        <v>4458</v>
      </c>
      <c r="E103" s="671" t="s">
        <v>4459</v>
      </c>
      <c r="F103" s="238"/>
      <c r="G103" s="238"/>
      <c r="H103" s="682">
        <v>0</v>
      </c>
      <c r="I103" s="238">
        <v>1</v>
      </c>
      <c r="J103" s="238">
        <v>647.77</v>
      </c>
      <c r="K103" s="682">
        <v>1</v>
      </c>
      <c r="L103" s="238">
        <v>1</v>
      </c>
      <c r="M103" s="713">
        <v>647.77</v>
      </c>
    </row>
    <row r="104" spans="1:13" ht="14.4" customHeight="1" x14ac:dyDescent="0.3">
      <c r="A104" s="680" t="s">
        <v>2552</v>
      </c>
      <c r="B104" s="671" t="s">
        <v>2433</v>
      </c>
      <c r="C104" s="671" t="s">
        <v>1445</v>
      </c>
      <c r="D104" s="671" t="s">
        <v>828</v>
      </c>
      <c r="E104" s="671" t="s">
        <v>1446</v>
      </c>
      <c r="F104" s="238"/>
      <c r="G104" s="238"/>
      <c r="H104" s="682">
        <v>0</v>
      </c>
      <c r="I104" s="238">
        <v>1</v>
      </c>
      <c r="J104" s="238">
        <v>413.22</v>
      </c>
      <c r="K104" s="682">
        <v>1</v>
      </c>
      <c r="L104" s="238">
        <v>1</v>
      </c>
      <c r="M104" s="713">
        <v>413.22</v>
      </c>
    </row>
    <row r="105" spans="1:13" ht="14.4" customHeight="1" x14ac:dyDescent="0.3">
      <c r="A105" s="680" t="s">
        <v>2553</v>
      </c>
      <c r="B105" s="671" t="s">
        <v>2483</v>
      </c>
      <c r="C105" s="671" t="s">
        <v>3369</v>
      </c>
      <c r="D105" s="671" t="s">
        <v>1948</v>
      </c>
      <c r="E105" s="671" t="s">
        <v>3367</v>
      </c>
      <c r="F105" s="238"/>
      <c r="G105" s="238"/>
      <c r="H105" s="682"/>
      <c r="I105" s="238">
        <v>1</v>
      </c>
      <c r="J105" s="238">
        <v>0</v>
      </c>
      <c r="K105" s="682"/>
      <c r="L105" s="238">
        <v>1</v>
      </c>
      <c r="M105" s="713">
        <v>0</v>
      </c>
    </row>
    <row r="106" spans="1:13" ht="14.4" customHeight="1" x14ac:dyDescent="0.3">
      <c r="A106" s="680" t="s">
        <v>2553</v>
      </c>
      <c r="B106" s="671" t="s">
        <v>2418</v>
      </c>
      <c r="C106" s="671" t="s">
        <v>1201</v>
      </c>
      <c r="D106" s="671" t="s">
        <v>2437</v>
      </c>
      <c r="E106" s="671" t="s">
        <v>2438</v>
      </c>
      <c r="F106" s="238"/>
      <c r="G106" s="238"/>
      <c r="H106" s="682">
        <v>0</v>
      </c>
      <c r="I106" s="238">
        <v>1</v>
      </c>
      <c r="J106" s="238">
        <v>333.31</v>
      </c>
      <c r="K106" s="682">
        <v>1</v>
      </c>
      <c r="L106" s="238">
        <v>1</v>
      </c>
      <c r="M106" s="713">
        <v>333.31</v>
      </c>
    </row>
    <row r="107" spans="1:13" ht="14.4" customHeight="1" x14ac:dyDescent="0.3">
      <c r="A107" s="680" t="s">
        <v>2553</v>
      </c>
      <c r="B107" s="671" t="s">
        <v>2418</v>
      </c>
      <c r="C107" s="671" t="s">
        <v>928</v>
      </c>
      <c r="D107" s="671" t="s">
        <v>929</v>
      </c>
      <c r="E107" s="671" t="s">
        <v>930</v>
      </c>
      <c r="F107" s="238"/>
      <c r="G107" s="238"/>
      <c r="H107" s="682">
        <v>0</v>
      </c>
      <c r="I107" s="238">
        <v>5</v>
      </c>
      <c r="J107" s="238">
        <v>761.80000000000007</v>
      </c>
      <c r="K107" s="682">
        <v>1</v>
      </c>
      <c r="L107" s="238">
        <v>5</v>
      </c>
      <c r="M107" s="713">
        <v>761.80000000000007</v>
      </c>
    </row>
    <row r="108" spans="1:13" ht="14.4" customHeight="1" x14ac:dyDescent="0.3">
      <c r="A108" s="680" t="s">
        <v>2553</v>
      </c>
      <c r="B108" s="671" t="s">
        <v>2418</v>
      </c>
      <c r="C108" s="671" t="s">
        <v>3035</v>
      </c>
      <c r="D108" s="671" t="s">
        <v>929</v>
      </c>
      <c r="E108" s="671" t="s">
        <v>3036</v>
      </c>
      <c r="F108" s="238"/>
      <c r="G108" s="238"/>
      <c r="H108" s="682">
        <v>0</v>
      </c>
      <c r="I108" s="238">
        <v>1</v>
      </c>
      <c r="J108" s="238">
        <v>304.74</v>
      </c>
      <c r="K108" s="682">
        <v>1</v>
      </c>
      <c r="L108" s="238">
        <v>1</v>
      </c>
      <c r="M108" s="713">
        <v>304.74</v>
      </c>
    </row>
    <row r="109" spans="1:13" ht="14.4" customHeight="1" x14ac:dyDescent="0.3">
      <c r="A109" s="680" t="s">
        <v>2553</v>
      </c>
      <c r="B109" s="671" t="s">
        <v>2421</v>
      </c>
      <c r="C109" s="671" t="s">
        <v>1515</v>
      </c>
      <c r="D109" s="671" t="s">
        <v>1516</v>
      </c>
      <c r="E109" s="671" t="s">
        <v>2456</v>
      </c>
      <c r="F109" s="238"/>
      <c r="G109" s="238"/>
      <c r="H109" s="682">
        <v>0</v>
      </c>
      <c r="I109" s="238">
        <v>1</v>
      </c>
      <c r="J109" s="238">
        <v>138.16</v>
      </c>
      <c r="K109" s="682">
        <v>1</v>
      </c>
      <c r="L109" s="238">
        <v>1</v>
      </c>
      <c r="M109" s="713">
        <v>138.16</v>
      </c>
    </row>
    <row r="110" spans="1:13" ht="14.4" customHeight="1" x14ac:dyDescent="0.3">
      <c r="A110" s="680" t="s">
        <v>2553</v>
      </c>
      <c r="B110" s="671" t="s">
        <v>2421</v>
      </c>
      <c r="C110" s="671" t="s">
        <v>1508</v>
      </c>
      <c r="D110" s="671" t="s">
        <v>1509</v>
      </c>
      <c r="E110" s="671" t="s">
        <v>2457</v>
      </c>
      <c r="F110" s="238"/>
      <c r="G110" s="238"/>
      <c r="H110" s="682">
        <v>0</v>
      </c>
      <c r="I110" s="238">
        <v>2</v>
      </c>
      <c r="J110" s="238">
        <v>368.44</v>
      </c>
      <c r="K110" s="682">
        <v>1</v>
      </c>
      <c r="L110" s="238">
        <v>2</v>
      </c>
      <c r="M110" s="713">
        <v>368.44</v>
      </c>
    </row>
    <row r="111" spans="1:13" ht="14.4" customHeight="1" x14ac:dyDescent="0.3">
      <c r="A111" s="680" t="s">
        <v>2553</v>
      </c>
      <c r="B111" s="671" t="s">
        <v>2421</v>
      </c>
      <c r="C111" s="671" t="s">
        <v>1529</v>
      </c>
      <c r="D111" s="671" t="s">
        <v>939</v>
      </c>
      <c r="E111" s="671" t="s">
        <v>2458</v>
      </c>
      <c r="F111" s="238"/>
      <c r="G111" s="238"/>
      <c r="H111" s="682">
        <v>0</v>
      </c>
      <c r="I111" s="238">
        <v>2</v>
      </c>
      <c r="J111" s="238">
        <v>207.42</v>
      </c>
      <c r="K111" s="682">
        <v>1</v>
      </c>
      <c r="L111" s="238">
        <v>2</v>
      </c>
      <c r="M111" s="713">
        <v>207.42</v>
      </c>
    </row>
    <row r="112" spans="1:13" ht="14.4" customHeight="1" x14ac:dyDescent="0.3">
      <c r="A112" s="680" t="s">
        <v>2553</v>
      </c>
      <c r="B112" s="671" t="s">
        <v>2426</v>
      </c>
      <c r="C112" s="671" t="s">
        <v>1526</v>
      </c>
      <c r="D112" s="671" t="s">
        <v>2459</v>
      </c>
      <c r="E112" s="671" t="s">
        <v>1360</v>
      </c>
      <c r="F112" s="238"/>
      <c r="G112" s="238"/>
      <c r="H112" s="682">
        <v>0</v>
      </c>
      <c r="I112" s="238">
        <v>1</v>
      </c>
      <c r="J112" s="238">
        <v>137.66</v>
      </c>
      <c r="K112" s="682">
        <v>1</v>
      </c>
      <c r="L112" s="238">
        <v>1</v>
      </c>
      <c r="M112" s="713">
        <v>137.66</v>
      </c>
    </row>
    <row r="113" spans="1:13" ht="14.4" customHeight="1" x14ac:dyDescent="0.3">
      <c r="A113" s="680" t="s">
        <v>2553</v>
      </c>
      <c r="B113" s="671" t="s">
        <v>2426</v>
      </c>
      <c r="C113" s="671" t="s">
        <v>1562</v>
      </c>
      <c r="D113" s="671" t="s">
        <v>1563</v>
      </c>
      <c r="E113" s="671" t="s">
        <v>2475</v>
      </c>
      <c r="F113" s="238"/>
      <c r="G113" s="238"/>
      <c r="H113" s="682">
        <v>0</v>
      </c>
      <c r="I113" s="238">
        <v>3</v>
      </c>
      <c r="J113" s="238">
        <v>350.4</v>
      </c>
      <c r="K113" s="682">
        <v>1</v>
      </c>
      <c r="L113" s="238">
        <v>3</v>
      </c>
      <c r="M113" s="713">
        <v>350.4</v>
      </c>
    </row>
    <row r="114" spans="1:13" ht="14.4" customHeight="1" x14ac:dyDescent="0.3">
      <c r="A114" s="680" t="s">
        <v>2553</v>
      </c>
      <c r="B114" s="671" t="s">
        <v>2426</v>
      </c>
      <c r="C114" s="671" t="s">
        <v>2327</v>
      </c>
      <c r="D114" s="671" t="s">
        <v>2428</v>
      </c>
      <c r="E114" s="671" t="s">
        <v>2489</v>
      </c>
      <c r="F114" s="238"/>
      <c r="G114" s="238"/>
      <c r="H114" s="682">
        <v>0</v>
      </c>
      <c r="I114" s="238">
        <v>6</v>
      </c>
      <c r="J114" s="238">
        <v>247.79999999999998</v>
      </c>
      <c r="K114" s="682">
        <v>1</v>
      </c>
      <c r="L114" s="238">
        <v>6</v>
      </c>
      <c r="M114" s="713">
        <v>247.79999999999998</v>
      </c>
    </row>
    <row r="115" spans="1:13" ht="14.4" customHeight="1" x14ac:dyDescent="0.3">
      <c r="A115" s="680" t="s">
        <v>2553</v>
      </c>
      <c r="B115" s="671" t="s">
        <v>2429</v>
      </c>
      <c r="C115" s="671" t="s">
        <v>3994</v>
      </c>
      <c r="D115" s="671" t="s">
        <v>3995</v>
      </c>
      <c r="E115" s="671" t="s">
        <v>2448</v>
      </c>
      <c r="F115" s="238">
        <v>4</v>
      </c>
      <c r="G115" s="238">
        <v>379.2</v>
      </c>
      <c r="H115" s="682">
        <v>1</v>
      </c>
      <c r="I115" s="238"/>
      <c r="J115" s="238"/>
      <c r="K115" s="682">
        <v>0</v>
      </c>
      <c r="L115" s="238">
        <v>4</v>
      </c>
      <c r="M115" s="713">
        <v>379.2</v>
      </c>
    </row>
    <row r="116" spans="1:13" ht="14.4" customHeight="1" x14ac:dyDescent="0.3">
      <c r="A116" s="680" t="s">
        <v>2553</v>
      </c>
      <c r="B116" s="671" t="s">
        <v>2429</v>
      </c>
      <c r="C116" s="671" t="s">
        <v>1145</v>
      </c>
      <c r="D116" s="671" t="s">
        <v>1146</v>
      </c>
      <c r="E116" s="671" t="s">
        <v>2448</v>
      </c>
      <c r="F116" s="238"/>
      <c r="G116" s="238"/>
      <c r="H116" s="682">
        <v>0</v>
      </c>
      <c r="I116" s="238">
        <v>29</v>
      </c>
      <c r="J116" s="238">
        <v>2749.1999999999989</v>
      </c>
      <c r="K116" s="682">
        <v>1</v>
      </c>
      <c r="L116" s="238">
        <v>29</v>
      </c>
      <c r="M116" s="713">
        <v>2749.1999999999989</v>
      </c>
    </row>
    <row r="117" spans="1:13" ht="14.4" customHeight="1" x14ac:dyDescent="0.3">
      <c r="A117" s="680" t="s">
        <v>2553</v>
      </c>
      <c r="B117" s="671" t="s">
        <v>2430</v>
      </c>
      <c r="C117" s="671" t="s">
        <v>831</v>
      </c>
      <c r="D117" s="671" t="s">
        <v>832</v>
      </c>
      <c r="E117" s="671" t="s">
        <v>833</v>
      </c>
      <c r="F117" s="238"/>
      <c r="G117" s="238"/>
      <c r="H117" s="682">
        <v>0</v>
      </c>
      <c r="I117" s="238">
        <v>22</v>
      </c>
      <c r="J117" s="238">
        <v>21444.5</v>
      </c>
      <c r="K117" s="682">
        <v>1</v>
      </c>
      <c r="L117" s="238">
        <v>22</v>
      </c>
      <c r="M117" s="713">
        <v>21444.5</v>
      </c>
    </row>
    <row r="118" spans="1:13" ht="14.4" customHeight="1" x14ac:dyDescent="0.3">
      <c r="A118" s="680" t="s">
        <v>2553</v>
      </c>
      <c r="B118" s="671" t="s">
        <v>2430</v>
      </c>
      <c r="C118" s="671" t="s">
        <v>3378</v>
      </c>
      <c r="D118" s="671" t="s">
        <v>3379</v>
      </c>
      <c r="E118" s="671" t="s">
        <v>3380</v>
      </c>
      <c r="F118" s="238"/>
      <c r="G118" s="238"/>
      <c r="H118" s="682">
        <v>0</v>
      </c>
      <c r="I118" s="238">
        <v>10</v>
      </c>
      <c r="J118" s="238">
        <v>9612.1</v>
      </c>
      <c r="K118" s="682">
        <v>1</v>
      </c>
      <c r="L118" s="238">
        <v>10</v>
      </c>
      <c r="M118" s="713">
        <v>9612.1</v>
      </c>
    </row>
    <row r="119" spans="1:13" ht="14.4" customHeight="1" x14ac:dyDescent="0.3">
      <c r="A119" s="680" t="s">
        <v>2553</v>
      </c>
      <c r="B119" s="671" t="s">
        <v>2430</v>
      </c>
      <c r="C119" s="671" t="s">
        <v>3468</v>
      </c>
      <c r="D119" s="671" t="s">
        <v>3469</v>
      </c>
      <c r="E119" s="671" t="s">
        <v>3470</v>
      </c>
      <c r="F119" s="238"/>
      <c r="G119" s="238"/>
      <c r="H119" s="682">
        <v>0</v>
      </c>
      <c r="I119" s="238">
        <v>9</v>
      </c>
      <c r="J119" s="238">
        <v>11785.32</v>
      </c>
      <c r="K119" s="682">
        <v>1</v>
      </c>
      <c r="L119" s="238">
        <v>9</v>
      </c>
      <c r="M119" s="713">
        <v>11785.32</v>
      </c>
    </row>
    <row r="120" spans="1:13" ht="14.4" customHeight="1" x14ac:dyDescent="0.3">
      <c r="A120" s="680" t="s">
        <v>2553</v>
      </c>
      <c r="B120" s="671" t="s">
        <v>2431</v>
      </c>
      <c r="C120" s="671" t="s">
        <v>3917</v>
      </c>
      <c r="D120" s="671" t="s">
        <v>2938</v>
      </c>
      <c r="E120" s="671" t="s">
        <v>3918</v>
      </c>
      <c r="F120" s="238"/>
      <c r="G120" s="238"/>
      <c r="H120" s="682"/>
      <c r="I120" s="238">
        <v>4</v>
      </c>
      <c r="J120" s="238">
        <v>0</v>
      </c>
      <c r="K120" s="682"/>
      <c r="L120" s="238">
        <v>4</v>
      </c>
      <c r="M120" s="713">
        <v>0</v>
      </c>
    </row>
    <row r="121" spans="1:13" ht="14.4" customHeight="1" x14ac:dyDescent="0.3">
      <c r="A121" s="680" t="s">
        <v>2553</v>
      </c>
      <c r="B121" s="671" t="s">
        <v>2431</v>
      </c>
      <c r="C121" s="671" t="s">
        <v>3919</v>
      </c>
      <c r="D121" s="671" t="s">
        <v>3920</v>
      </c>
      <c r="E121" s="671" t="s">
        <v>3921</v>
      </c>
      <c r="F121" s="238"/>
      <c r="G121" s="238"/>
      <c r="H121" s="682">
        <v>0</v>
      </c>
      <c r="I121" s="238">
        <v>4</v>
      </c>
      <c r="J121" s="238">
        <v>856.12</v>
      </c>
      <c r="K121" s="682">
        <v>1</v>
      </c>
      <c r="L121" s="238">
        <v>4</v>
      </c>
      <c r="M121" s="713">
        <v>856.12</v>
      </c>
    </row>
    <row r="122" spans="1:13" ht="14.4" customHeight="1" x14ac:dyDescent="0.3">
      <c r="A122" s="680" t="s">
        <v>2553</v>
      </c>
      <c r="B122" s="671" t="s">
        <v>2431</v>
      </c>
      <c r="C122" s="671" t="s">
        <v>839</v>
      </c>
      <c r="D122" s="671" t="s">
        <v>840</v>
      </c>
      <c r="E122" s="671" t="s">
        <v>2432</v>
      </c>
      <c r="F122" s="238"/>
      <c r="G122" s="238"/>
      <c r="H122" s="682">
        <v>0</v>
      </c>
      <c r="I122" s="238">
        <v>19</v>
      </c>
      <c r="J122" s="238">
        <v>6331.9400000000005</v>
      </c>
      <c r="K122" s="682">
        <v>1</v>
      </c>
      <c r="L122" s="238">
        <v>19</v>
      </c>
      <c r="M122" s="713">
        <v>6331.9400000000005</v>
      </c>
    </row>
    <row r="123" spans="1:13" ht="14.4" customHeight="1" x14ac:dyDescent="0.3">
      <c r="A123" s="680" t="s">
        <v>2553</v>
      </c>
      <c r="B123" s="671" t="s">
        <v>4645</v>
      </c>
      <c r="C123" s="671" t="s">
        <v>3967</v>
      </c>
      <c r="D123" s="671" t="s">
        <v>3968</v>
      </c>
      <c r="E123" s="671" t="s">
        <v>3969</v>
      </c>
      <c r="F123" s="238"/>
      <c r="G123" s="238"/>
      <c r="H123" s="682">
        <v>0</v>
      </c>
      <c r="I123" s="238">
        <v>2</v>
      </c>
      <c r="J123" s="238">
        <v>3732.8</v>
      </c>
      <c r="K123" s="682">
        <v>1</v>
      </c>
      <c r="L123" s="238">
        <v>2</v>
      </c>
      <c r="M123" s="713">
        <v>3732.8</v>
      </c>
    </row>
    <row r="124" spans="1:13" ht="14.4" customHeight="1" x14ac:dyDescent="0.3">
      <c r="A124" s="680" t="s">
        <v>2553</v>
      </c>
      <c r="B124" s="671" t="s">
        <v>4645</v>
      </c>
      <c r="C124" s="671" t="s">
        <v>3970</v>
      </c>
      <c r="D124" s="671" t="s">
        <v>3523</v>
      </c>
      <c r="E124" s="671" t="s">
        <v>3971</v>
      </c>
      <c r="F124" s="238">
        <v>10</v>
      </c>
      <c r="G124" s="238">
        <v>18664</v>
      </c>
      <c r="H124" s="682">
        <v>1</v>
      </c>
      <c r="I124" s="238"/>
      <c r="J124" s="238"/>
      <c r="K124" s="682">
        <v>0</v>
      </c>
      <c r="L124" s="238">
        <v>10</v>
      </c>
      <c r="M124" s="713">
        <v>18664</v>
      </c>
    </row>
    <row r="125" spans="1:13" ht="14.4" customHeight="1" x14ac:dyDescent="0.3">
      <c r="A125" s="680" t="s">
        <v>2553</v>
      </c>
      <c r="B125" s="671" t="s">
        <v>4645</v>
      </c>
      <c r="C125" s="671" t="s">
        <v>3519</v>
      </c>
      <c r="D125" s="671" t="s">
        <v>3520</v>
      </c>
      <c r="E125" s="671" t="s">
        <v>3521</v>
      </c>
      <c r="F125" s="238">
        <v>3</v>
      </c>
      <c r="G125" s="238">
        <v>5599.2000000000007</v>
      </c>
      <c r="H125" s="682">
        <v>1</v>
      </c>
      <c r="I125" s="238"/>
      <c r="J125" s="238"/>
      <c r="K125" s="682">
        <v>0</v>
      </c>
      <c r="L125" s="238">
        <v>3</v>
      </c>
      <c r="M125" s="713">
        <v>5599.2000000000007</v>
      </c>
    </row>
    <row r="126" spans="1:13" ht="14.4" customHeight="1" x14ac:dyDescent="0.3">
      <c r="A126" s="680" t="s">
        <v>2553</v>
      </c>
      <c r="B126" s="671" t="s">
        <v>4645</v>
      </c>
      <c r="C126" s="671" t="s">
        <v>3972</v>
      </c>
      <c r="D126" s="671" t="s">
        <v>3973</v>
      </c>
      <c r="E126" s="671" t="s">
        <v>3969</v>
      </c>
      <c r="F126" s="238">
        <v>3</v>
      </c>
      <c r="G126" s="238">
        <v>5599.2000000000007</v>
      </c>
      <c r="H126" s="682">
        <v>1</v>
      </c>
      <c r="I126" s="238"/>
      <c r="J126" s="238"/>
      <c r="K126" s="682">
        <v>0</v>
      </c>
      <c r="L126" s="238">
        <v>3</v>
      </c>
      <c r="M126" s="713">
        <v>5599.2000000000007</v>
      </c>
    </row>
    <row r="127" spans="1:13" ht="14.4" customHeight="1" x14ac:dyDescent="0.3">
      <c r="A127" s="680" t="s">
        <v>2553</v>
      </c>
      <c r="B127" s="671" t="s">
        <v>4645</v>
      </c>
      <c r="C127" s="671" t="s">
        <v>3974</v>
      </c>
      <c r="D127" s="671" t="s">
        <v>3975</v>
      </c>
      <c r="E127" s="671" t="s">
        <v>3976</v>
      </c>
      <c r="F127" s="238">
        <v>9</v>
      </c>
      <c r="G127" s="238">
        <v>4799.34</v>
      </c>
      <c r="H127" s="682">
        <v>1</v>
      </c>
      <c r="I127" s="238"/>
      <c r="J127" s="238"/>
      <c r="K127" s="682">
        <v>0</v>
      </c>
      <c r="L127" s="238">
        <v>9</v>
      </c>
      <c r="M127" s="713">
        <v>4799.34</v>
      </c>
    </row>
    <row r="128" spans="1:13" ht="14.4" customHeight="1" x14ac:dyDescent="0.3">
      <c r="A128" s="680" t="s">
        <v>2553</v>
      </c>
      <c r="B128" s="671" t="s">
        <v>4645</v>
      </c>
      <c r="C128" s="671" t="s">
        <v>3522</v>
      </c>
      <c r="D128" s="671" t="s">
        <v>3523</v>
      </c>
      <c r="E128" s="671" t="s">
        <v>3524</v>
      </c>
      <c r="F128" s="238">
        <v>1</v>
      </c>
      <c r="G128" s="238">
        <v>533.26</v>
      </c>
      <c r="H128" s="682">
        <v>1</v>
      </c>
      <c r="I128" s="238"/>
      <c r="J128" s="238"/>
      <c r="K128" s="682">
        <v>0</v>
      </c>
      <c r="L128" s="238">
        <v>1</v>
      </c>
      <c r="M128" s="713">
        <v>533.26</v>
      </c>
    </row>
    <row r="129" spans="1:13" ht="14.4" customHeight="1" x14ac:dyDescent="0.3">
      <c r="A129" s="680" t="s">
        <v>2553</v>
      </c>
      <c r="B129" s="671" t="s">
        <v>4645</v>
      </c>
      <c r="C129" s="671" t="s">
        <v>3977</v>
      </c>
      <c r="D129" s="671" t="s">
        <v>3978</v>
      </c>
      <c r="E129" s="671" t="s">
        <v>3971</v>
      </c>
      <c r="F129" s="238"/>
      <c r="G129" s="238"/>
      <c r="H129" s="682">
        <v>0</v>
      </c>
      <c r="I129" s="238">
        <v>8</v>
      </c>
      <c r="J129" s="238">
        <v>14931.2</v>
      </c>
      <c r="K129" s="682">
        <v>1</v>
      </c>
      <c r="L129" s="238">
        <v>8</v>
      </c>
      <c r="M129" s="713">
        <v>14931.2</v>
      </c>
    </row>
    <row r="130" spans="1:13" ht="14.4" customHeight="1" x14ac:dyDescent="0.3">
      <c r="A130" s="680" t="s">
        <v>2553</v>
      </c>
      <c r="B130" s="671" t="s">
        <v>4645</v>
      </c>
      <c r="C130" s="671" t="s">
        <v>3979</v>
      </c>
      <c r="D130" s="671" t="s">
        <v>3980</v>
      </c>
      <c r="E130" s="671" t="s">
        <v>3521</v>
      </c>
      <c r="F130" s="238">
        <v>1</v>
      </c>
      <c r="G130" s="238">
        <v>1866.4</v>
      </c>
      <c r="H130" s="682">
        <v>1</v>
      </c>
      <c r="I130" s="238"/>
      <c r="J130" s="238"/>
      <c r="K130" s="682">
        <v>0</v>
      </c>
      <c r="L130" s="238">
        <v>1</v>
      </c>
      <c r="M130" s="713">
        <v>1866.4</v>
      </c>
    </row>
    <row r="131" spans="1:13" ht="14.4" customHeight="1" x14ac:dyDescent="0.3">
      <c r="A131" s="680" t="s">
        <v>2553</v>
      </c>
      <c r="B131" s="671" t="s">
        <v>4645</v>
      </c>
      <c r="C131" s="671" t="s">
        <v>3981</v>
      </c>
      <c r="D131" s="671" t="s">
        <v>3982</v>
      </c>
      <c r="E131" s="671" t="s">
        <v>3521</v>
      </c>
      <c r="F131" s="238">
        <v>1</v>
      </c>
      <c r="G131" s="238">
        <v>1866.4</v>
      </c>
      <c r="H131" s="682">
        <v>1</v>
      </c>
      <c r="I131" s="238"/>
      <c r="J131" s="238"/>
      <c r="K131" s="682">
        <v>0</v>
      </c>
      <c r="L131" s="238">
        <v>1</v>
      </c>
      <c r="M131" s="713">
        <v>1866.4</v>
      </c>
    </row>
    <row r="132" spans="1:13" ht="14.4" customHeight="1" x14ac:dyDescent="0.3">
      <c r="A132" s="680" t="s">
        <v>2553</v>
      </c>
      <c r="B132" s="671" t="s">
        <v>2433</v>
      </c>
      <c r="C132" s="671" t="s">
        <v>3902</v>
      </c>
      <c r="D132" s="671" t="s">
        <v>3903</v>
      </c>
      <c r="E132" s="671" t="s">
        <v>753</v>
      </c>
      <c r="F132" s="238">
        <v>1</v>
      </c>
      <c r="G132" s="238">
        <v>0</v>
      </c>
      <c r="H132" s="682"/>
      <c r="I132" s="238"/>
      <c r="J132" s="238"/>
      <c r="K132" s="682"/>
      <c r="L132" s="238">
        <v>1</v>
      </c>
      <c r="M132" s="713">
        <v>0</v>
      </c>
    </row>
    <row r="133" spans="1:13" ht="14.4" customHeight="1" x14ac:dyDescent="0.3">
      <c r="A133" s="680" t="s">
        <v>2553</v>
      </c>
      <c r="B133" s="671" t="s">
        <v>2433</v>
      </c>
      <c r="C133" s="671" t="s">
        <v>1152</v>
      </c>
      <c r="D133" s="671" t="s">
        <v>1153</v>
      </c>
      <c r="E133" s="671" t="s">
        <v>753</v>
      </c>
      <c r="F133" s="238"/>
      <c r="G133" s="238"/>
      <c r="H133" s="682"/>
      <c r="I133" s="238">
        <v>7</v>
      </c>
      <c r="J133" s="238">
        <v>0</v>
      </c>
      <c r="K133" s="682"/>
      <c r="L133" s="238">
        <v>7</v>
      </c>
      <c r="M133" s="713">
        <v>0</v>
      </c>
    </row>
    <row r="134" spans="1:13" ht="14.4" customHeight="1" x14ac:dyDescent="0.3">
      <c r="A134" s="680" t="s">
        <v>2553</v>
      </c>
      <c r="B134" s="671" t="s">
        <v>2433</v>
      </c>
      <c r="C134" s="671" t="s">
        <v>1439</v>
      </c>
      <c r="D134" s="671" t="s">
        <v>828</v>
      </c>
      <c r="E134" s="671" t="s">
        <v>2470</v>
      </c>
      <c r="F134" s="238"/>
      <c r="G134" s="238"/>
      <c r="H134" s="682">
        <v>0</v>
      </c>
      <c r="I134" s="238">
        <v>3</v>
      </c>
      <c r="J134" s="238">
        <v>413.22</v>
      </c>
      <c r="K134" s="682">
        <v>1</v>
      </c>
      <c r="L134" s="238">
        <v>3</v>
      </c>
      <c r="M134" s="713">
        <v>413.22</v>
      </c>
    </row>
    <row r="135" spans="1:13" ht="14.4" customHeight="1" x14ac:dyDescent="0.3">
      <c r="A135" s="680" t="s">
        <v>2553</v>
      </c>
      <c r="B135" s="671" t="s">
        <v>2433</v>
      </c>
      <c r="C135" s="671" t="s">
        <v>1445</v>
      </c>
      <c r="D135" s="671" t="s">
        <v>828</v>
      </c>
      <c r="E135" s="671" t="s">
        <v>1446</v>
      </c>
      <c r="F135" s="238"/>
      <c r="G135" s="238"/>
      <c r="H135" s="682">
        <v>0</v>
      </c>
      <c r="I135" s="238">
        <v>1</v>
      </c>
      <c r="J135" s="238">
        <v>413.22</v>
      </c>
      <c r="K135" s="682">
        <v>1</v>
      </c>
      <c r="L135" s="238">
        <v>1</v>
      </c>
      <c r="M135" s="713">
        <v>413.22</v>
      </c>
    </row>
    <row r="136" spans="1:13" ht="14.4" customHeight="1" x14ac:dyDescent="0.3">
      <c r="A136" s="680" t="s">
        <v>2553</v>
      </c>
      <c r="B136" s="671" t="s">
        <v>2498</v>
      </c>
      <c r="C136" s="671" t="s">
        <v>1962</v>
      </c>
      <c r="D136" s="671" t="s">
        <v>1963</v>
      </c>
      <c r="E136" s="671" t="s">
        <v>1964</v>
      </c>
      <c r="F136" s="238"/>
      <c r="G136" s="238"/>
      <c r="H136" s="682">
        <v>0</v>
      </c>
      <c r="I136" s="238">
        <v>7</v>
      </c>
      <c r="J136" s="238">
        <v>2892.5400000000004</v>
      </c>
      <c r="K136" s="682">
        <v>1</v>
      </c>
      <c r="L136" s="238">
        <v>7</v>
      </c>
      <c r="M136" s="713">
        <v>2892.5400000000004</v>
      </c>
    </row>
    <row r="137" spans="1:13" ht="14.4" customHeight="1" x14ac:dyDescent="0.3">
      <c r="A137" s="680" t="s">
        <v>2553</v>
      </c>
      <c r="B137" s="671" t="s">
        <v>2498</v>
      </c>
      <c r="C137" s="671" t="s">
        <v>3946</v>
      </c>
      <c r="D137" s="671" t="s">
        <v>3947</v>
      </c>
      <c r="E137" s="671" t="s">
        <v>3948</v>
      </c>
      <c r="F137" s="238">
        <v>1</v>
      </c>
      <c r="G137" s="238">
        <v>413.22</v>
      </c>
      <c r="H137" s="682">
        <v>1</v>
      </c>
      <c r="I137" s="238"/>
      <c r="J137" s="238"/>
      <c r="K137" s="682">
        <v>0</v>
      </c>
      <c r="L137" s="238">
        <v>1</v>
      </c>
      <c r="M137" s="713">
        <v>413.22</v>
      </c>
    </row>
    <row r="138" spans="1:13" ht="14.4" customHeight="1" x14ac:dyDescent="0.3">
      <c r="A138" s="680" t="s">
        <v>2553</v>
      </c>
      <c r="B138" s="671" t="s">
        <v>2498</v>
      </c>
      <c r="C138" s="671" t="s">
        <v>3949</v>
      </c>
      <c r="D138" s="671" t="s">
        <v>3950</v>
      </c>
      <c r="E138" s="671" t="s">
        <v>1964</v>
      </c>
      <c r="F138" s="238">
        <v>1</v>
      </c>
      <c r="G138" s="238">
        <v>413.22</v>
      </c>
      <c r="H138" s="682">
        <v>1</v>
      </c>
      <c r="I138" s="238"/>
      <c r="J138" s="238"/>
      <c r="K138" s="682">
        <v>0</v>
      </c>
      <c r="L138" s="238">
        <v>1</v>
      </c>
      <c r="M138" s="713">
        <v>413.22</v>
      </c>
    </row>
    <row r="139" spans="1:13" ht="14.4" customHeight="1" x14ac:dyDescent="0.3">
      <c r="A139" s="680" t="s">
        <v>2553</v>
      </c>
      <c r="B139" s="671" t="s">
        <v>2498</v>
      </c>
      <c r="C139" s="671" t="s">
        <v>3951</v>
      </c>
      <c r="D139" s="671" t="s">
        <v>3950</v>
      </c>
      <c r="E139" s="671" t="s">
        <v>3222</v>
      </c>
      <c r="F139" s="238">
        <v>2</v>
      </c>
      <c r="G139" s="238">
        <v>0</v>
      </c>
      <c r="H139" s="682"/>
      <c r="I139" s="238"/>
      <c r="J139" s="238"/>
      <c r="K139" s="682"/>
      <c r="L139" s="238">
        <v>2</v>
      </c>
      <c r="M139" s="713">
        <v>0</v>
      </c>
    </row>
    <row r="140" spans="1:13" ht="14.4" customHeight="1" x14ac:dyDescent="0.3">
      <c r="A140" s="680" t="s">
        <v>2553</v>
      </c>
      <c r="B140" s="671" t="s">
        <v>4646</v>
      </c>
      <c r="C140" s="671" t="s">
        <v>3957</v>
      </c>
      <c r="D140" s="671" t="s">
        <v>3958</v>
      </c>
      <c r="E140" s="671" t="s">
        <v>3959</v>
      </c>
      <c r="F140" s="238"/>
      <c r="G140" s="238"/>
      <c r="H140" s="682">
        <v>0</v>
      </c>
      <c r="I140" s="238">
        <v>1</v>
      </c>
      <c r="J140" s="238">
        <v>413.22</v>
      </c>
      <c r="K140" s="682">
        <v>1</v>
      </c>
      <c r="L140" s="238">
        <v>1</v>
      </c>
      <c r="M140" s="713">
        <v>413.22</v>
      </c>
    </row>
    <row r="141" spans="1:13" ht="14.4" customHeight="1" x14ac:dyDescent="0.3">
      <c r="A141" s="680" t="s">
        <v>2553</v>
      </c>
      <c r="B141" s="671" t="s">
        <v>4647</v>
      </c>
      <c r="C141" s="671" t="s">
        <v>3939</v>
      </c>
      <c r="D141" s="671" t="s">
        <v>3940</v>
      </c>
      <c r="E141" s="671" t="s">
        <v>3941</v>
      </c>
      <c r="F141" s="238"/>
      <c r="G141" s="238"/>
      <c r="H141" s="682">
        <v>0</v>
      </c>
      <c r="I141" s="238">
        <v>2</v>
      </c>
      <c r="J141" s="238">
        <v>130.80000000000001</v>
      </c>
      <c r="K141" s="682">
        <v>1</v>
      </c>
      <c r="L141" s="238">
        <v>2</v>
      </c>
      <c r="M141" s="713">
        <v>130.80000000000001</v>
      </c>
    </row>
    <row r="142" spans="1:13" ht="14.4" customHeight="1" x14ac:dyDescent="0.3">
      <c r="A142" s="680" t="s">
        <v>2553</v>
      </c>
      <c r="B142" s="671" t="s">
        <v>4647</v>
      </c>
      <c r="C142" s="671" t="s">
        <v>3942</v>
      </c>
      <c r="D142" s="671" t="s">
        <v>3366</v>
      </c>
      <c r="E142" s="671" t="s">
        <v>2297</v>
      </c>
      <c r="F142" s="238">
        <v>1</v>
      </c>
      <c r="G142" s="238">
        <v>0</v>
      </c>
      <c r="H142" s="682"/>
      <c r="I142" s="238"/>
      <c r="J142" s="238"/>
      <c r="K142" s="682"/>
      <c r="L142" s="238">
        <v>1</v>
      </c>
      <c r="M142" s="713">
        <v>0</v>
      </c>
    </row>
    <row r="143" spans="1:13" ht="14.4" customHeight="1" x14ac:dyDescent="0.3">
      <c r="A143" s="680" t="s">
        <v>2553</v>
      </c>
      <c r="B143" s="671" t="s">
        <v>4647</v>
      </c>
      <c r="C143" s="671" t="s">
        <v>3365</v>
      </c>
      <c r="D143" s="671" t="s">
        <v>3366</v>
      </c>
      <c r="E143" s="671" t="s">
        <v>3367</v>
      </c>
      <c r="F143" s="238">
        <v>2</v>
      </c>
      <c r="G143" s="238">
        <v>0</v>
      </c>
      <c r="H143" s="682"/>
      <c r="I143" s="238"/>
      <c r="J143" s="238"/>
      <c r="K143" s="682"/>
      <c r="L143" s="238">
        <v>2</v>
      </c>
      <c r="M143" s="713">
        <v>0</v>
      </c>
    </row>
    <row r="144" spans="1:13" ht="14.4" customHeight="1" x14ac:dyDescent="0.3">
      <c r="A144" s="680" t="s">
        <v>2553</v>
      </c>
      <c r="B144" s="671" t="s">
        <v>2435</v>
      </c>
      <c r="C144" s="671" t="s">
        <v>875</v>
      </c>
      <c r="D144" s="671" t="s">
        <v>876</v>
      </c>
      <c r="E144" s="671" t="s">
        <v>869</v>
      </c>
      <c r="F144" s="238"/>
      <c r="G144" s="238"/>
      <c r="H144" s="682">
        <v>0</v>
      </c>
      <c r="I144" s="238">
        <v>46</v>
      </c>
      <c r="J144" s="238">
        <v>65837.959999999992</v>
      </c>
      <c r="K144" s="682">
        <v>1</v>
      </c>
      <c r="L144" s="238">
        <v>46</v>
      </c>
      <c r="M144" s="713">
        <v>65837.959999999992</v>
      </c>
    </row>
    <row r="145" spans="1:13" ht="14.4" customHeight="1" x14ac:dyDescent="0.3">
      <c r="A145" s="680" t="s">
        <v>2553</v>
      </c>
      <c r="B145" s="671" t="s">
        <v>2435</v>
      </c>
      <c r="C145" s="671" t="s">
        <v>3986</v>
      </c>
      <c r="D145" s="671" t="s">
        <v>3987</v>
      </c>
      <c r="E145" s="671" t="s">
        <v>847</v>
      </c>
      <c r="F145" s="238">
        <v>10</v>
      </c>
      <c r="G145" s="238">
        <v>3337.5</v>
      </c>
      <c r="H145" s="682">
        <v>1</v>
      </c>
      <c r="I145" s="238"/>
      <c r="J145" s="238"/>
      <c r="K145" s="682">
        <v>0</v>
      </c>
      <c r="L145" s="238">
        <v>10</v>
      </c>
      <c r="M145" s="713">
        <v>3337.5</v>
      </c>
    </row>
    <row r="146" spans="1:13" ht="14.4" customHeight="1" x14ac:dyDescent="0.3">
      <c r="A146" s="680" t="s">
        <v>2553</v>
      </c>
      <c r="B146" s="671" t="s">
        <v>2435</v>
      </c>
      <c r="C146" s="671" t="s">
        <v>3988</v>
      </c>
      <c r="D146" s="671" t="s">
        <v>3989</v>
      </c>
      <c r="E146" s="671" t="s">
        <v>869</v>
      </c>
      <c r="F146" s="238"/>
      <c r="G146" s="238"/>
      <c r="H146" s="682">
        <v>0</v>
      </c>
      <c r="I146" s="238">
        <v>11</v>
      </c>
      <c r="J146" s="238">
        <v>15743.86</v>
      </c>
      <c r="K146" s="682">
        <v>1</v>
      </c>
      <c r="L146" s="238">
        <v>11</v>
      </c>
      <c r="M146" s="713">
        <v>15743.86</v>
      </c>
    </row>
    <row r="147" spans="1:13" ht="14.4" customHeight="1" x14ac:dyDescent="0.3">
      <c r="A147" s="680" t="s">
        <v>2553</v>
      </c>
      <c r="B147" s="671" t="s">
        <v>2435</v>
      </c>
      <c r="C147" s="671" t="s">
        <v>598</v>
      </c>
      <c r="D147" s="671" t="s">
        <v>599</v>
      </c>
      <c r="E147" s="671" t="s">
        <v>600</v>
      </c>
      <c r="F147" s="238">
        <v>40</v>
      </c>
      <c r="G147" s="238">
        <v>57249.2</v>
      </c>
      <c r="H147" s="682">
        <v>1</v>
      </c>
      <c r="I147" s="238"/>
      <c r="J147" s="238"/>
      <c r="K147" s="682">
        <v>0</v>
      </c>
      <c r="L147" s="238">
        <v>40</v>
      </c>
      <c r="M147" s="713">
        <v>57249.2</v>
      </c>
    </row>
    <row r="148" spans="1:13" ht="14.4" customHeight="1" x14ac:dyDescent="0.3">
      <c r="A148" s="680" t="s">
        <v>2554</v>
      </c>
      <c r="B148" s="671" t="s">
        <v>2483</v>
      </c>
      <c r="C148" s="671" t="s">
        <v>1947</v>
      </c>
      <c r="D148" s="671" t="s">
        <v>1948</v>
      </c>
      <c r="E148" s="671" t="s">
        <v>1949</v>
      </c>
      <c r="F148" s="238"/>
      <c r="G148" s="238"/>
      <c r="H148" s="682"/>
      <c r="I148" s="238">
        <v>1</v>
      </c>
      <c r="J148" s="238">
        <v>0</v>
      </c>
      <c r="K148" s="682"/>
      <c r="L148" s="238">
        <v>1</v>
      </c>
      <c r="M148" s="713">
        <v>0</v>
      </c>
    </row>
    <row r="149" spans="1:13" ht="14.4" customHeight="1" x14ac:dyDescent="0.3">
      <c r="A149" s="680" t="s">
        <v>2554</v>
      </c>
      <c r="B149" s="671" t="s">
        <v>4648</v>
      </c>
      <c r="C149" s="671" t="s">
        <v>3703</v>
      </c>
      <c r="D149" s="671" t="s">
        <v>3704</v>
      </c>
      <c r="E149" s="671" t="s">
        <v>3705</v>
      </c>
      <c r="F149" s="238"/>
      <c r="G149" s="238"/>
      <c r="H149" s="682">
        <v>0</v>
      </c>
      <c r="I149" s="238">
        <v>1</v>
      </c>
      <c r="J149" s="238">
        <v>1492.11</v>
      </c>
      <c r="K149" s="682">
        <v>1</v>
      </c>
      <c r="L149" s="238">
        <v>1</v>
      </c>
      <c r="M149" s="713">
        <v>1492.11</v>
      </c>
    </row>
    <row r="150" spans="1:13" ht="14.4" customHeight="1" x14ac:dyDescent="0.3">
      <c r="A150" s="680" t="s">
        <v>2554</v>
      </c>
      <c r="B150" s="671" t="s">
        <v>2509</v>
      </c>
      <c r="C150" s="671" t="s">
        <v>3646</v>
      </c>
      <c r="D150" s="671" t="s">
        <v>3048</v>
      </c>
      <c r="E150" s="671" t="s">
        <v>3647</v>
      </c>
      <c r="F150" s="238">
        <v>1</v>
      </c>
      <c r="G150" s="238">
        <v>0</v>
      </c>
      <c r="H150" s="682"/>
      <c r="I150" s="238"/>
      <c r="J150" s="238"/>
      <c r="K150" s="682"/>
      <c r="L150" s="238">
        <v>1</v>
      </c>
      <c r="M150" s="713">
        <v>0</v>
      </c>
    </row>
    <row r="151" spans="1:13" ht="14.4" customHeight="1" x14ac:dyDescent="0.3">
      <c r="A151" s="680" t="s">
        <v>2554</v>
      </c>
      <c r="B151" s="671" t="s">
        <v>2509</v>
      </c>
      <c r="C151" s="671" t="s">
        <v>3648</v>
      </c>
      <c r="D151" s="671" t="s">
        <v>3514</v>
      </c>
      <c r="E151" s="671" t="s">
        <v>3649</v>
      </c>
      <c r="F151" s="238">
        <v>4</v>
      </c>
      <c r="G151" s="238">
        <v>0</v>
      </c>
      <c r="H151" s="682"/>
      <c r="I151" s="238"/>
      <c r="J151" s="238"/>
      <c r="K151" s="682"/>
      <c r="L151" s="238">
        <v>4</v>
      </c>
      <c r="M151" s="713">
        <v>0</v>
      </c>
    </row>
    <row r="152" spans="1:13" ht="14.4" customHeight="1" x14ac:dyDescent="0.3">
      <c r="A152" s="680" t="s">
        <v>2554</v>
      </c>
      <c r="B152" s="671" t="s">
        <v>2509</v>
      </c>
      <c r="C152" s="671" t="s">
        <v>3650</v>
      </c>
      <c r="D152" s="671" t="s">
        <v>3651</v>
      </c>
      <c r="E152" s="671" t="s">
        <v>2956</v>
      </c>
      <c r="F152" s="238"/>
      <c r="G152" s="238"/>
      <c r="H152" s="682">
        <v>0</v>
      </c>
      <c r="I152" s="238">
        <v>8</v>
      </c>
      <c r="J152" s="238">
        <v>3725.6</v>
      </c>
      <c r="K152" s="682">
        <v>1</v>
      </c>
      <c r="L152" s="238">
        <v>8</v>
      </c>
      <c r="M152" s="713">
        <v>3725.6</v>
      </c>
    </row>
    <row r="153" spans="1:13" ht="14.4" customHeight="1" x14ac:dyDescent="0.3">
      <c r="A153" s="680" t="s">
        <v>2554</v>
      </c>
      <c r="B153" s="671" t="s">
        <v>2509</v>
      </c>
      <c r="C153" s="671" t="s">
        <v>3457</v>
      </c>
      <c r="D153" s="671" t="s">
        <v>3048</v>
      </c>
      <c r="E153" s="671" t="s">
        <v>3458</v>
      </c>
      <c r="F153" s="238">
        <v>2</v>
      </c>
      <c r="G153" s="238">
        <v>282.68</v>
      </c>
      <c r="H153" s="682">
        <v>1</v>
      </c>
      <c r="I153" s="238"/>
      <c r="J153" s="238"/>
      <c r="K153" s="682">
        <v>0</v>
      </c>
      <c r="L153" s="238">
        <v>2</v>
      </c>
      <c r="M153" s="713">
        <v>282.68</v>
      </c>
    </row>
    <row r="154" spans="1:13" ht="14.4" customHeight="1" x14ac:dyDescent="0.3">
      <c r="A154" s="680" t="s">
        <v>2554</v>
      </c>
      <c r="B154" s="671" t="s">
        <v>2509</v>
      </c>
      <c r="C154" s="671" t="s">
        <v>3652</v>
      </c>
      <c r="D154" s="671" t="s">
        <v>3048</v>
      </c>
      <c r="E154" s="671" t="s">
        <v>3653</v>
      </c>
      <c r="F154" s="238">
        <v>4</v>
      </c>
      <c r="G154" s="238">
        <v>0</v>
      </c>
      <c r="H154" s="682"/>
      <c r="I154" s="238"/>
      <c r="J154" s="238"/>
      <c r="K154" s="682"/>
      <c r="L154" s="238">
        <v>4</v>
      </c>
      <c r="M154" s="713">
        <v>0</v>
      </c>
    </row>
    <row r="155" spans="1:13" ht="14.4" customHeight="1" x14ac:dyDescent="0.3">
      <c r="A155" s="680" t="s">
        <v>2554</v>
      </c>
      <c r="B155" s="671" t="s">
        <v>2509</v>
      </c>
      <c r="C155" s="671" t="s">
        <v>3513</v>
      </c>
      <c r="D155" s="671" t="s">
        <v>3514</v>
      </c>
      <c r="E155" s="671" t="s">
        <v>3515</v>
      </c>
      <c r="F155" s="238">
        <v>2</v>
      </c>
      <c r="G155" s="238">
        <v>376.76</v>
      </c>
      <c r="H155" s="682">
        <v>1</v>
      </c>
      <c r="I155" s="238"/>
      <c r="J155" s="238"/>
      <c r="K155" s="682">
        <v>0</v>
      </c>
      <c r="L155" s="238">
        <v>2</v>
      </c>
      <c r="M155" s="713">
        <v>376.76</v>
      </c>
    </row>
    <row r="156" spans="1:13" ht="14.4" customHeight="1" x14ac:dyDescent="0.3">
      <c r="A156" s="680" t="s">
        <v>2554</v>
      </c>
      <c r="B156" s="671" t="s">
        <v>2509</v>
      </c>
      <c r="C156" s="671" t="s">
        <v>3654</v>
      </c>
      <c r="D156" s="671" t="s">
        <v>3514</v>
      </c>
      <c r="E156" s="671" t="s">
        <v>3655</v>
      </c>
      <c r="F156" s="238">
        <v>2</v>
      </c>
      <c r="G156" s="238">
        <v>0</v>
      </c>
      <c r="H156" s="682"/>
      <c r="I156" s="238"/>
      <c r="J156" s="238"/>
      <c r="K156" s="682"/>
      <c r="L156" s="238">
        <v>2</v>
      </c>
      <c r="M156" s="713">
        <v>0</v>
      </c>
    </row>
    <row r="157" spans="1:13" ht="14.4" customHeight="1" x14ac:dyDescent="0.3">
      <c r="A157" s="680" t="s">
        <v>2554</v>
      </c>
      <c r="B157" s="671" t="s">
        <v>2509</v>
      </c>
      <c r="C157" s="671" t="s">
        <v>3112</v>
      </c>
      <c r="D157" s="671" t="s">
        <v>2288</v>
      </c>
      <c r="E157" s="671" t="s">
        <v>3113</v>
      </c>
      <c r="F157" s="238"/>
      <c r="G157" s="238"/>
      <c r="H157" s="682">
        <v>0</v>
      </c>
      <c r="I157" s="238">
        <v>21</v>
      </c>
      <c r="J157" s="238">
        <v>1689.87</v>
      </c>
      <c r="K157" s="682">
        <v>1</v>
      </c>
      <c r="L157" s="238">
        <v>21</v>
      </c>
      <c r="M157" s="713">
        <v>1689.87</v>
      </c>
    </row>
    <row r="158" spans="1:13" ht="14.4" customHeight="1" x14ac:dyDescent="0.3">
      <c r="A158" s="680" t="s">
        <v>2554</v>
      </c>
      <c r="B158" s="671" t="s">
        <v>2509</v>
      </c>
      <c r="C158" s="671" t="s">
        <v>3656</v>
      </c>
      <c r="D158" s="671" t="s">
        <v>3657</v>
      </c>
      <c r="E158" s="671" t="s">
        <v>2297</v>
      </c>
      <c r="F158" s="238">
        <v>7</v>
      </c>
      <c r="G158" s="238">
        <v>325.99</v>
      </c>
      <c r="H158" s="682">
        <v>1</v>
      </c>
      <c r="I158" s="238"/>
      <c r="J158" s="238"/>
      <c r="K158" s="682">
        <v>0</v>
      </c>
      <c r="L158" s="238">
        <v>7</v>
      </c>
      <c r="M158" s="713">
        <v>325.99</v>
      </c>
    </row>
    <row r="159" spans="1:13" ht="14.4" customHeight="1" x14ac:dyDescent="0.3">
      <c r="A159" s="680" t="s">
        <v>2554</v>
      </c>
      <c r="B159" s="671" t="s">
        <v>2509</v>
      </c>
      <c r="C159" s="671" t="s">
        <v>2279</v>
      </c>
      <c r="D159" s="671" t="s">
        <v>2510</v>
      </c>
      <c r="E159" s="671" t="s">
        <v>2511</v>
      </c>
      <c r="F159" s="238"/>
      <c r="G159" s="238"/>
      <c r="H159" s="682">
        <v>0</v>
      </c>
      <c r="I159" s="238">
        <v>4</v>
      </c>
      <c r="J159" s="238">
        <v>1507</v>
      </c>
      <c r="K159" s="682">
        <v>1</v>
      </c>
      <c r="L159" s="238">
        <v>4</v>
      </c>
      <c r="M159" s="713">
        <v>1507</v>
      </c>
    </row>
    <row r="160" spans="1:13" ht="14.4" customHeight="1" x14ac:dyDescent="0.3">
      <c r="A160" s="680" t="s">
        <v>2554</v>
      </c>
      <c r="B160" s="671" t="s">
        <v>2509</v>
      </c>
      <c r="C160" s="671" t="s">
        <v>3658</v>
      </c>
      <c r="D160" s="671" t="s">
        <v>3651</v>
      </c>
      <c r="E160" s="671" t="s">
        <v>3659</v>
      </c>
      <c r="F160" s="238"/>
      <c r="G160" s="238"/>
      <c r="H160" s="682">
        <v>0</v>
      </c>
      <c r="I160" s="238">
        <v>2</v>
      </c>
      <c r="J160" s="238">
        <v>279.42</v>
      </c>
      <c r="K160" s="682">
        <v>1</v>
      </c>
      <c r="L160" s="238">
        <v>2</v>
      </c>
      <c r="M160" s="713">
        <v>279.42</v>
      </c>
    </row>
    <row r="161" spans="1:13" ht="14.4" customHeight="1" x14ac:dyDescent="0.3">
      <c r="A161" s="680" t="s">
        <v>2554</v>
      </c>
      <c r="B161" s="671" t="s">
        <v>4649</v>
      </c>
      <c r="C161" s="671" t="s">
        <v>3664</v>
      </c>
      <c r="D161" s="671" t="s">
        <v>3665</v>
      </c>
      <c r="E161" s="671" t="s">
        <v>3666</v>
      </c>
      <c r="F161" s="238"/>
      <c r="G161" s="238"/>
      <c r="H161" s="682">
        <v>0</v>
      </c>
      <c r="I161" s="238">
        <v>5</v>
      </c>
      <c r="J161" s="238">
        <v>2833.35</v>
      </c>
      <c r="K161" s="682">
        <v>1</v>
      </c>
      <c r="L161" s="238">
        <v>5</v>
      </c>
      <c r="M161" s="713">
        <v>2833.35</v>
      </c>
    </row>
    <row r="162" spans="1:13" ht="14.4" customHeight="1" x14ac:dyDescent="0.3">
      <c r="A162" s="680" t="s">
        <v>2554</v>
      </c>
      <c r="B162" s="671" t="s">
        <v>4649</v>
      </c>
      <c r="C162" s="671" t="s">
        <v>3667</v>
      </c>
      <c r="D162" s="671" t="s">
        <v>3668</v>
      </c>
      <c r="E162" s="671" t="s">
        <v>3669</v>
      </c>
      <c r="F162" s="238"/>
      <c r="G162" s="238"/>
      <c r="H162" s="682">
        <v>0</v>
      </c>
      <c r="I162" s="238">
        <v>18</v>
      </c>
      <c r="J162" s="238">
        <v>327.96</v>
      </c>
      <c r="K162" s="682">
        <v>1</v>
      </c>
      <c r="L162" s="238">
        <v>18</v>
      </c>
      <c r="M162" s="713">
        <v>327.96</v>
      </c>
    </row>
    <row r="163" spans="1:13" ht="14.4" customHeight="1" x14ac:dyDescent="0.3">
      <c r="A163" s="680" t="s">
        <v>2554</v>
      </c>
      <c r="B163" s="671" t="s">
        <v>4649</v>
      </c>
      <c r="C163" s="671" t="s">
        <v>3670</v>
      </c>
      <c r="D163" s="671" t="s">
        <v>3671</v>
      </c>
      <c r="E163" s="671" t="s">
        <v>3672</v>
      </c>
      <c r="F163" s="238"/>
      <c r="G163" s="238"/>
      <c r="H163" s="682">
        <v>0</v>
      </c>
      <c r="I163" s="238">
        <v>7</v>
      </c>
      <c r="J163" s="238">
        <v>455.42</v>
      </c>
      <c r="K163" s="682">
        <v>1</v>
      </c>
      <c r="L163" s="238">
        <v>7</v>
      </c>
      <c r="M163" s="713">
        <v>455.42</v>
      </c>
    </row>
    <row r="164" spans="1:13" ht="14.4" customHeight="1" x14ac:dyDescent="0.3">
      <c r="A164" s="680" t="s">
        <v>2554</v>
      </c>
      <c r="B164" s="671" t="s">
        <v>4649</v>
      </c>
      <c r="C164" s="671" t="s">
        <v>3673</v>
      </c>
      <c r="D164" s="671" t="s">
        <v>3671</v>
      </c>
      <c r="E164" s="671" t="s">
        <v>3674</v>
      </c>
      <c r="F164" s="238"/>
      <c r="G164" s="238"/>
      <c r="H164" s="682">
        <v>0</v>
      </c>
      <c r="I164" s="238">
        <v>5</v>
      </c>
      <c r="J164" s="238">
        <v>455.34999999999997</v>
      </c>
      <c r="K164" s="682">
        <v>1</v>
      </c>
      <c r="L164" s="238">
        <v>5</v>
      </c>
      <c r="M164" s="713">
        <v>455.34999999999997</v>
      </c>
    </row>
    <row r="165" spans="1:13" ht="14.4" customHeight="1" x14ac:dyDescent="0.3">
      <c r="A165" s="680" t="s">
        <v>2554</v>
      </c>
      <c r="B165" s="671" t="s">
        <v>4649</v>
      </c>
      <c r="C165" s="671" t="s">
        <v>3410</v>
      </c>
      <c r="D165" s="671" t="s">
        <v>3411</v>
      </c>
      <c r="E165" s="671" t="s">
        <v>3412</v>
      </c>
      <c r="F165" s="238"/>
      <c r="G165" s="238"/>
      <c r="H165" s="682">
        <v>0</v>
      </c>
      <c r="I165" s="238">
        <v>6</v>
      </c>
      <c r="J165" s="238">
        <v>1092.8399999999999</v>
      </c>
      <c r="K165" s="682">
        <v>1</v>
      </c>
      <c r="L165" s="238">
        <v>6</v>
      </c>
      <c r="M165" s="713">
        <v>1092.8399999999999</v>
      </c>
    </row>
    <row r="166" spans="1:13" ht="14.4" customHeight="1" x14ac:dyDescent="0.3">
      <c r="A166" s="680" t="s">
        <v>2554</v>
      </c>
      <c r="B166" s="671" t="s">
        <v>4633</v>
      </c>
      <c r="C166" s="671" t="s">
        <v>3675</v>
      </c>
      <c r="D166" s="671" t="s">
        <v>3460</v>
      </c>
      <c r="E166" s="671" t="s">
        <v>3676</v>
      </c>
      <c r="F166" s="238">
        <v>2</v>
      </c>
      <c r="G166" s="238">
        <v>0</v>
      </c>
      <c r="H166" s="682"/>
      <c r="I166" s="238"/>
      <c r="J166" s="238"/>
      <c r="K166" s="682"/>
      <c r="L166" s="238">
        <v>2</v>
      </c>
      <c r="M166" s="713">
        <v>0</v>
      </c>
    </row>
    <row r="167" spans="1:13" ht="14.4" customHeight="1" x14ac:dyDescent="0.3">
      <c r="A167" s="680" t="s">
        <v>2554</v>
      </c>
      <c r="B167" s="671" t="s">
        <v>4633</v>
      </c>
      <c r="C167" s="671" t="s">
        <v>3677</v>
      </c>
      <c r="D167" s="671" t="s">
        <v>3678</v>
      </c>
      <c r="E167" s="671" t="s">
        <v>3679</v>
      </c>
      <c r="F167" s="238">
        <v>1</v>
      </c>
      <c r="G167" s="238">
        <v>1224.1500000000001</v>
      </c>
      <c r="H167" s="682">
        <v>1</v>
      </c>
      <c r="I167" s="238"/>
      <c r="J167" s="238"/>
      <c r="K167" s="682">
        <v>0</v>
      </c>
      <c r="L167" s="238">
        <v>1</v>
      </c>
      <c r="M167" s="713">
        <v>1224.1500000000001</v>
      </c>
    </row>
    <row r="168" spans="1:13" ht="14.4" customHeight="1" x14ac:dyDescent="0.3">
      <c r="A168" s="680" t="s">
        <v>2554</v>
      </c>
      <c r="B168" s="671" t="s">
        <v>4633</v>
      </c>
      <c r="C168" s="671" t="s">
        <v>3163</v>
      </c>
      <c r="D168" s="671" t="s">
        <v>3164</v>
      </c>
      <c r="E168" s="671" t="s">
        <v>3165</v>
      </c>
      <c r="F168" s="238">
        <v>1</v>
      </c>
      <c r="G168" s="238">
        <v>734.49</v>
      </c>
      <c r="H168" s="682">
        <v>1</v>
      </c>
      <c r="I168" s="238"/>
      <c r="J168" s="238"/>
      <c r="K168" s="682">
        <v>0</v>
      </c>
      <c r="L168" s="238">
        <v>1</v>
      </c>
      <c r="M168" s="713">
        <v>734.49</v>
      </c>
    </row>
    <row r="169" spans="1:13" ht="14.4" customHeight="1" x14ac:dyDescent="0.3">
      <c r="A169" s="680" t="s">
        <v>2554</v>
      </c>
      <c r="B169" s="671" t="s">
        <v>4650</v>
      </c>
      <c r="C169" s="671" t="s">
        <v>3627</v>
      </c>
      <c r="D169" s="671" t="s">
        <v>3628</v>
      </c>
      <c r="E169" s="671" t="s">
        <v>3629</v>
      </c>
      <c r="F169" s="238"/>
      <c r="G169" s="238"/>
      <c r="H169" s="682">
        <v>0</v>
      </c>
      <c r="I169" s="238">
        <v>1</v>
      </c>
      <c r="J169" s="238">
        <v>720.54</v>
      </c>
      <c r="K169" s="682">
        <v>1</v>
      </c>
      <c r="L169" s="238">
        <v>1</v>
      </c>
      <c r="M169" s="713">
        <v>720.54</v>
      </c>
    </row>
    <row r="170" spans="1:13" ht="14.4" customHeight="1" x14ac:dyDescent="0.3">
      <c r="A170" s="680" t="s">
        <v>2554</v>
      </c>
      <c r="B170" s="671" t="s">
        <v>2435</v>
      </c>
      <c r="C170" s="671" t="s">
        <v>3114</v>
      </c>
      <c r="D170" s="671" t="s">
        <v>3115</v>
      </c>
      <c r="E170" s="671" t="s">
        <v>1162</v>
      </c>
      <c r="F170" s="238"/>
      <c r="G170" s="238"/>
      <c r="H170" s="682">
        <v>0</v>
      </c>
      <c r="I170" s="238">
        <v>90</v>
      </c>
      <c r="J170" s="238">
        <v>5922.9000000000005</v>
      </c>
      <c r="K170" s="682">
        <v>1</v>
      </c>
      <c r="L170" s="238">
        <v>90</v>
      </c>
      <c r="M170" s="713">
        <v>5922.9000000000005</v>
      </c>
    </row>
    <row r="171" spans="1:13" ht="14.4" customHeight="1" x14ac:dyDescent="0.3">
      <c r="A171" s="680" t="s">
        <v>2555</v>
      </c>
      <c r="B171" s="671" t="s">
        <v>2418</v>
      </c>
      <c r="C171" s="671" t="s">
        <v>3425</v>
      </c>
      <c r="D171" s="671" t="s">
        <v>3426</v>
      </c>
      <c r="E171" s="671" t="s">
        <v>3427</v>
      </c>
      <c r="F171" s="238">
        <v>1</v>
      </c>
      <c r="G171" s="238">
        <v>152.36000000000001</v>
      </c>
      <c r="H171" s="682">
        <v>1</v>
      </c>
      <c r="I171" s="238"/>
      <c r="J171" s="238"/>
      <c r="K171" s="682">
        <v>0</v>
      </c>
      <c r="L171" s="238">
        <v>1</v>
      </c>
      <c r="M171" s="713">
        <v>152.36000000000001</v>
      </c>
    </row>
    <row r="172" spans="1:13" ht="14.4" customHeight="1" x14ac:dyDescent="0.3">
      <c r="A172" s="680" t="s">
        <v>2555</v>
      </c>
      <c r="B172" s="671" t="s">
        <v>2421</v>
      </c>
      <c r="C172" s="671" t="s">
        <v>2918</v>
      </c>
      <c r="D172" s="671" t="s">
        <v>939</v>
      </c>
      <c r="E172" s="671" t="s">
        <v>1360</v>
      </c>
      <c r="F172" s="238"/>
      <c r="G172" s="238"/>
      <c r="H172" s="682"/>
      <c r="I172" s="238">
        <v>1</v>
      </c>
      <c r="J172" s="238">
        <v>0</v>
      </c>
      <c r="K172" s="682"/>
      <c r="L172" s="238">
        <v>1</v>
      </c>
      <c r="M172" s="713">
        <v>0</v>
      </c>
    </row>
    <row r="173" spans="1:13" ht="14.4" customHeight="1" x14ac:dyDescent="0.3">
      <c r="A173" s="680" t="s">
        <v>2555</v>
      </c>
      <c r="B173" s="671" t="s">
        <v>2421</v>
      </c>
      <c r="C173" s="671" t="s">
        <v>1515</v>
      </c>
      <c r="D173" s="671" t="s">
        <v>1516</v>
      </c>
      <c r="E173" s="671" t="s">
        <v>2456</v>
      </c>
      <c r="F173" s="238"/>
      <c r="G173" s="238"/>
      <c r="H173" s="682">
        <v>0</v>
      </c>
      <c r="I173" s="238">
        <v>1</v>
      </c>
      <c r="J173" s="238">
        <v>138.16</v>
      </c>
      <c r="K173" s="682">
        <v>1</v>
      </c>
      <c r="L173" s="238">
        <v>1</v>
      </c>
      <c r="M173" s="713">
        <v>138.16</v>
      </c>
    </row>
    <row r="174" spans="1:13" ht="14.4" customHeight="1" x14ac:dyDescent="0.3">
      <c r="A174" s="680" t="s">
        <v>2555</v>
      </c>
      <c r="B174" s="671" t="s">
        <v>4645</v>
      </c>
      <c r="C174" s="671" t="s">
        <v>3972</v>
      </c>
      <c r="D174" s="671" t="s">
        <v>3973</v>
      </c>
      <c r="E174" s="671" t="s">
        <v>3969</v>
      </c>
      <c r="F174" s="238">
        <v>3</v>
      </c>
      <c r="G174" s="238">
        <v>5599.2000000000007</v>
      </c>
      <c r="H174" s="682">
        <v>1</v>
      </c>
      <c r="I174" s="238"/>
      <c r="J174" s="238"/>
      <c r="K174" s="682">
        <v>0</v>
      </c>
      <c r="L174" s="238">
        <v>3</v>
      </c>
      <c r="M174" s="713">
        <v>5599.2000000000007</v>
      </c>
    </row>
    <row r="175" spans="1:13" ht="14.4" customHeight="1" x14ac:dyDescent="0.3">
      <c r="A175" s="680" t="s">
        <v>2556</v>
      </c>
      <c r="B175" s="671" t="s">
        <v>2453</v>
      </c>
      <c r="C175" s="671" t="s">
        <v>3273</v>
      </c>
      <c r="D175" s="671" t="s">
        <v>2500</v>
      </c>
      <c r="E175" s="671" t="s">
        <v>3274</v>
      </c>
      <c r="F175" s="238">
        <v>1</v>
      </c>
      <c r="G175" s="238">
        <v>0</v>
      </c>
      <c r="H175" s="682"/>
      <c r="I175" s="238"/>
      <c r="J175" s="238"/>
      <c r="K175" s="682"/>
      <c r="L175" s="238">
        <v>1</v>
      </c>
      <c r="M175" s="713">
        <v>0</v>
      </c>
    </row>
    <row r="176" spans="1:13" ht="14.4" customHeight="1" x14ac:dyDescent="0.3">
      <c r="A176" s="680" t="s">
        <v>2556</v>
      </c>
      <c r="B176" s="671" t="s">
        <v>4642</v>
      </c>
      <c r="C176" s="671" t="s">
        <v>3385</v>
      </c>
      <c r="D176" s="671" t="s">
        <v>3302</v>
      </c>
      <c r="E176" s="671" t="s">
        <v>3386</v>
      </c>
      <c r="F176" s="238">
        <v>1</v>
      </c>
      <c r="G176" s="238">
        <v>301.87</v>
      </c>
      <c r="H176" s="682">
        <v>1</v>
      </c>
      <c r="I176" s="238"/>
      <c r="J176" s="238"/>
      <c r="K176" s="682">
        <v>0</v>
      </c>
      <c r="L176" s="238">
        <v>1</v>
      </c>
      <c r="M176" s="713">
        <v>301.87</v>
      </c>
    </row>
    <row r="177" spans="1:13" ht="14.4" customHeight="1" x14ac:dyDescent="0.3">
      <c r="A177" s="680" t="s">
        <v>2556</v>
      </c>
      <c r="B177" s="671" t="s">
        <v>2418</v>
      </c>
      <c r="C177" s="671" t="s">
        <v>928</v>
      </c>
      <c r="D177" s="671" t="s">
        <v>929</v>
      </c>
      <c r="E177" s="671" t="s">
        <v>930</v>
      </c>
      <c r="F177" s="238"/>
      <c r="G177" s="238"/>
      <c r="H177" s="682">
        <v>0</v>
      </c>
      <c r="I177" s="238">
        <v>1</v>
      </c>
      <c r="J177" s="238">
        <v>152.36000000000001</v>
      </c>
      <c r="K177" s="682">
        <v>1</v>
      </c>
      <c r="L177" s="238">
        <v>1</v>
      </c>
      <c r="M177" s="713">
        <v>152.36000000000001</v>
      </c>
    </row>
    <row r="178" spans="1:13" ht="14.4" customHeight="1" x14ac:dyDescent="0.3">
      <c r="A178" s="680" t="s">
        <v>2556</v>
      </c>
      <c r="B178" s="671" t="s">
        <v>2421</v>
      </c>
      <c r="C178" s="671" t="s">
        <v>2918</v>
      </c>
      <c r="D178" s="671" t="s">
        <v>939</v>
      </c>
      <c r="E178" s="671" t="s">
        <v>1360</v>
      </c>
      <c r="F178" s="238"/>
      <c r="G178" s="238"/>
      <c r="H178" s="682"/>
      <c r="I178" s="238">
        <v>1</v>
      </c>
      <c r="J178" s="238">
        <v>0</v>
      </c>
      <c r="K178" s="682"/>
      <c r="L178" s="238">
        <v>1</v>
      </c>
      <c r="M178" s="713">
        <v>0</v>
      </c>
    </row>
    <row r="179" spans="1:13" ht="14.4" customHeight="1" x14ac:dyDescent="0.3">
      <c r="A179" s="680" t="s">
        <v>2556</v>
      </c>
      <c r="B179" s="671" t="s">
        <v>2421</v>
      </c>
      <c r="C179" s="671" t="s">
        <v>1515</v>
      </c>
      <c r="D179" s="671" t="s">
        <v>1516</v>
      </c>
      <c r="E179" s="671" t="s">
        <v>2456</v>
      </c>
      <c r="F179" s="238"/>
      <c r="G179" s="238"/>
      <c r="H179" s="682">
        <v>0</v>
      </c>
      <c r="I179" s="238">
        <v>1</v>
      </c>
      <c r="J179" s="238">
        <v>138.16</v>
      </c>
      <c r="K179" s="682">
        <v>1</v>
      </c>
      <c r="L179" s="238">
        <v>1</v>
      </c>
      <c r="M179" s="713">
        <v>138.16</v>
      </c>
    </row>
    <row r="180" spans="1:13" ht="14.4" customHeight="1" x14ac:dyDescent="0.3">
      <c r="A180" s="680" t="s">
        <v>2556</v>
      </c>
      <c r="B180" s="671" t="s">
        <v>2421</v>
      </c>
      <c r="C180" s="671" t="s">
        <v>1529</v>
      </c>
      <c r="D180" s="671" t="s">
        <v>939</v>
      </c>
      <c r="E180" s="671" t="s">
        <v>2458</v>
      </c>
      <c r="F180" s="238"/>
      <c r="G180" s="238"/>
      <c r="H180" s="682">
        <v>0</v>
      </c>
      <c r="I180" s="238">
        <v>2</v>
      </c>
      <c r="J180" s="238">
        <v>207.42</v>
      </c>
      <c r="K180" s="682">
        <v>1</v>
      </c>
      <c r="L180" s="238">
        <v>2</v>
      </c>
      <c r="M180" s="713">
        <v>207.42</v>
      </c>
    </row>
    <row r="181" spans="1:13" ht="14.4" customHeight="1" x14ac:dyDescent="0.3">
      <c r="A181" s="680" t="s">
        <v>2556</v>
      </c>
      <c r="B181" s="671" t="s">
        <v>2426</v>
      </c>
      <c r="C181" s="671" t="s">
        <v>2327</v>
      </c>
      <c r="D181" s="671" t="s">
        <v>2428</v>
      </c>
      <c r="E181" s="671" t="s">
        <v>2489</v>
      </c>
      <c r="F181" s="238"/>
      <c r="G181" s="238"/>
      <c r="H181" s="682">
        <v>0</v>
      </c>
      <c r="I181" s="238">
        <v>6</v>
      </c>
      <c r="J181" s="238">
        <v>247.79999999999998</v>
      </c>
      <c r="K181" s="682">
        <v>1</v>
      </c>
      <c r="L181" s="238">
        <v>6</v>
      </c>
      <c r="M181" s="713">
        <v>247.79999999999998</v>
      </c>
    </row>
    <row r="182" spans="1:13" ht="14.4" customHeight="1" x14ac:dyDescent="0.3">
      <c r="A182" s="680" t="s">
        <v>2556</v>
      </c>
      <c r="B182" s="671" t="s">
        <v>2426</v>
      </c>
      <c r="C182" s="671" t="s">
        <v>942</v>
      </c>
      <c r="D182" s="671" t="s">
        <v>2428</v>
      </c>
      <c r="E182" s="671" t="s">
        <v>1360</v>
      </c>
      <c r="F182" s="238"/>
      <c r="G182" s="238"/>
      <c r="H182" s="682">
        <v>0</v>
      </c>
      <c r="I182" s="238">
        <v>1</v>
      </c>
      <c r="J182" s="238">
        <v>68.83</v>
      </c>
      <c r="K182" s="682">
        <v>1</v>
      </c>
      <c r="L182" s="238">
        <v>1</v>
      </c>
      <c r="M182" s="713">
        <v>68.83</v>
      </c>
    </row>
    <row r="183" spans="1:13" ht="14.4" customHeight="1" x14ac:dyDescent="0.3">
      <c r="A183" s="680" t="s">
        <v>2556</v>
      </c>
      <c r="B183" s="671" t="s">
        <v>4651</v>
      </c>
      <c r="C183" s="671" t="s">
        <v>3387</v>
      </c>
      <c r="D183" s="671" t="s">
        <v>3388</v>
      </c>
      <c r="E183" s="671" t="s">
        <v>3113</v>
      </c>
      <c r="F183" s="238"/>
      <c r="G183" s="238"/>
      <c r="H183" s="682">
        <v>0</v>
      </c>
      <c r="I183" s="238">
        <v>2</v>
      </c>
      <c r="J183" s="238">
        <v>51.08</v>
      </c>
      <c r="K183" s="682">
        <v>1</v>
      </c>
      <c r="L183" s="238">
        <v>2</v>
      </c>
      <c r="M183" s="713">
        <v>51.08</v>
      </c>
    </row>
    <row r="184" spans="1:13" ht="14.4" customHeight="1" x14ac:dyDescent="0.3">
      <c r="A184" s="680" t="s">
        <v>2556</v>
      </c>
      <c r="B184" s="671" t="s">
        <v>2498</v>
      </c>
      <c r="C184" s="671" t="s">
        <v>4051</v>
      </c>
      <c r="D184" s="671" t="s">
        <v>3950</v>
      </c>
      <c r="E184" s="671" t="s">
        <v>4024</v>
      </c>
      <c r="F184" s="238">
        <v>1</v>
      </c>
      <c r="G184" s="238">
        <v>229.57</v>
      </c>
      <c r="H184" s="682">
        <v>1</v>
      </c>
      <c r="I184" s="238"/>
      <c r="J184" s="238"/>
      <c r="K184" s="682">
        <v>0</v>
      </c>
      <c r="L184" s="238">
        <v>1</v>
      </c>
      <c r="M184" s="713">
        <v>229.57</v>
      </c>
    </row>
    <row r="185" spans="1:13" ht="14.4" customHeight="1" x14ac:dyDescent="0.3">
      <c r="A185" s="680" t="s">
        <v>2558</v>
      </c>
      <c r="B185" s="671" t="s">
        <v>2418</v>
      </c>
      <c r="C185" s="671" t="s">
        <v>928</v>
      </c>
      <c r="D185" s="671" t="s">
        <v>929</v>
      </c>
      <c r="E185" s="671" t="s">
        <v>930</v>
      </c>
      <c r="F185" s="238"/>
      <c r="G185" s="238"/>
      <c r="H185" s="682">
        <v>0</v>
      </c>
      <c r="I185" s="238">
        <v>1</v>
      </c>
      <c r="J185" s="238">
        <v>152.36000000000001</v>
      </c>
      <c r="K185" s="682">
        <v>1</v>
      </c>
      <c r="L185" s="238">
        <v>1</v>
      </c>
      <c r="M185" s="713">
        <v>152.36000000000001</v>
      </c>
    </row>
    <row r="186" spans="1:13" ht="14.4" customHeight="1" x14ac:dyDescent="0.3">
      <c r="A186" s="680" t="s">
        <v>2558</v>
      </c>
      <c r="B186" s="671" t="s">
        <v>2421</v>
      </c>
      <c r="C186" s="671" t="s">
        <v>1515</v>
      </c>
      <c r="D186" s="671" t="s">
        <v>1516</v>
      </c>
      <c r="E186" s="671" t="s">
        <v>2456</v>
      </c>
      <c r="F186" s="238"/>
      <c r="G186" s="238"/>
      <c r="H186" s="682">
        <v>0</v>
      </c>
      <c r="I186" s="238">
        <v>2</v>
      </c>
      <c r="J186" s="238">
        <v>276.32</v>
      </c>
      <c r="K186" s="682">
        <v>1</v>
      </c>
      <c r="L186" s="238">
        <v>2</v>
      </c>
      <c r="M186" s="713">
        <v>276.32</v>
      </c>
    </row>
    <row r="187" spans="1:13" ht="14.4" customHeight="1" x14ac:dyDescent="0.3">
      <c r="A187" s="680" t="s">
        <v>2558</v>
      </c>
      <c r="B187" s="671" t="s">
        <v>2433</v>
      </c>
      <c r="C187" s="671" t="s">
        <v>1152</v>
      </c>
      <c r="D187" s="671" t="s">
        <v>1153</v>
      </c>
      <c r="E187" s="671" t="s">
        <v>753</v>
      </c>
      <c r="F187" s="238"/>
      <c r="G187" s="238"/>
      <c r="H187" s="682"/>
      <c r="I187" s="238">
        <v>1</v>
      </c>
      <c r="J187" s="238">
        <v>0</v>
      </c>
      <c r="K187" s="682"/>
      <c r="L187" s="238">
        <v>1</v>
      </c>
      <c r="M187" s="713">
        <v>0</v>
      </c>
    </row>
    <row r="188" spans="1:13" ht="14.4" customHeight="1" x14ac:dyDescent="0.3">
      <c r="A188" s="680" t="s">
        <v>2558</v>
      </c>
      <c r="B188" s="671" t="s">
        <v>2435</v>
      </c>
      <c r="C188" s="671" t="s">
        <v>4373</v>
      </c>
      <c r="D188" s="671" t="s">
        <v>4371</v>
      </c>
      <c r="E188" s="671" t="s">
        <v>4374</v>
      </c>
      <c r="F188" s="238">
        <v>4</v>
      </c>
      <c r="G188" s="238">
        <v>2527.48</v>
      </c>
      <c r="H188" s="682">
        <v>1</v>
      </c>
      <c r="I188" s="238"/>
      <c r="J188" s="238"/>
      <c r="K188" s="682">
        <v>0</v>
      </c>
      <c r="L188" s="238">
        <v>4</v>
      </c>
      <c r="M188" s="713">
        <v>2527.48</v>
      </c>
    </row>
    <row r="189" spans="1:13" ht="14.4" customHeight="1" x14ac:dyDescent="0.3">
      <c r="A189" s="680" t="s">
        <v>2558</v>
      </c>
      <c r="B189" s="671" t="s">
        <v>2435</v>
      </c>
      <c r="C189" s="671" t="s">
        <v>1164</v>
      </c>
      <c r="D189" s="671" t="s">
        <v>1165</v>
      </c>
      <c r="E189" s="671" t="s">
        <v>2449</v>
      </c>
      <c r="F189" s="238"/>
      <c r="G189" s="238"/>
      <c r="H189" s="682">
        <v>0</v>
      </c>
      <c r="I189" s="238">
        <v>210</v>
      </c>
      <c r="J189" s="238">
        <v>22583.4</v>
      </c>
      <c r="K189" s="682">
        <v>1</v>
      </c>
      <c r="L189" s="238">
        <v>210</v>
      </c>
      <c r="M189" s="713">
        <v>22583.4</v>
      </c>
    </row>
    <row r="190" spans="1:13" ht="14.4" customHeight="1" x14ac:dyDescent="0.3">
      <c r="A190" s="680" t="s">
        <v>2558</v>
      </c>
      <c r="B190" s="671" t="s">
        <v>2435</v>
      </c>
      <c r="C190" s="671" t="s">
        <v>875</v>
      </c>
      <c r="D190" s="671" t="s">
        <v>876</v>
      </c>
      <c r="E190" s="671" t="s">
        <v>869</v>
      </c>
      <c r="F190" s="238"/>
      <c r="G190" s="238"/>
      <c r="H190" s="682">
        <v>0</v>
      </c>
      <c r="I190" s="238">
        <v>22</v>
      </c>
      <c r="J190" s="238">
        <v>31487.72</v>
      </c>
      <c r="K190" s="682">
        <v>1</v>
      </c>
      <c r="L190" s="238">
        <v>22</v>
      </c>
      <c r="M190" s="713">
        <v>31487.72</v>
      </c>
    </row>
    <row r="191" spans="1:13" ht="14.4" customHeight="1" x14ac:dyDescent="0.3">
      <c r="A191" s="680" t="s">
        <v>2558</v>
      </c>
      <c r="B191" s="671" t="s">
        <v>2435</v>
      </c>
      <c r="C191" s="671" t="s">
        <v>1160</v>
      </c>
      <c r="D191" s="671" t="s">
        <v>2450</v>
      </c>
      <c r="E191" s="671" t="s">
        <v>1162</v>
      </c>
      <c r="F191" s="238"/>
      <c r="G191" s="238"/>
      <c r="H191" s="682">
        <v>0</v>
      </c>
      <c r="I191" s="238">
        <v>70</v>
      </c>
      <c r="J191" s="238">
        <v>2221.3999999999996</v>
      </c>
      <c r="K191" s="682">
        <v>1</v>
      </c>
      <c r="L191" s="238">
        <v>70</v>
      </c>
      <c r="M191" s="713">
        <v>2221.3999999999996</v>
      </c>
    </row>
    <row r="192" spans="1:13" ht="14.4" customHeight="1" x14ac:dyDescent="0.3">
      <c r="A192" s="680" t="s">
        <v>2558</v>
      </c>
      <c r="B192" s="671" t="s">
        <v>2435</v>
      </c>
      <c r="C192" s="671" t="s">
        <v>4378</v>
      </c>
      <c r="D192" s="671" t="s">
        <v>4379</v>
      </c>
      <c r="E192" s="671" t="s">
        <v>1162</v>
      </c>
      <c r="F192" s="238"/>
      <c r="G192" s="238"/>
      <c r="H192" s="682">
        <v>0</v>
      </c>
      <c r="I192" s="238">
        <v>20</v>
      </c>
      <c r="J192" s="238">
        <v>631.79999999999995</v>
      </c>
      <c r="K192" s="682">
        <v>1</v>
      </c>
      <c r="L192" s="238">
        <v>20</v>
      </c>
      <c r="M192" s="713">
        <v>631.79999999999995</v>
      </c>
    </row>
    <row r="193" spans="1:13" ht="14.4" customHeight="1" x14ac:dyDescent="0.3">
      <c r="A193" s="680" t="s">
        <v>2558</v>
      </c>
      <c r="B193" s="671" t="s">
        <v>2435</v>
      </c>
      <c r="C193" s="671" t="s">
        <v>4166</v>
      </c>
      <c r="D193" s="671" t="s">
        <v>4167</v>
      </c>
      <c r="E193" s="671" t="s">
        <v>1162</v>
      </c>
      <c r="F193" s="238"/>
      <c r="G193" s="238"/>
      <c r="H193" s="682">
        <v>0</v>
      </c>
      <c r="I193" s="238">
        <v>60</v>
      </c>
      <c r="J193" s="238">
        <v>1895.4</v>
      </c>
      <c r="K193" s="682">
        <v>1</v>
      </c>
      <c r="L193" s="238">
        <v>60</v>
      </c>
      <c r="M193" s="713">
        <v>1895.4</v>
      </c>
    </row>
    <row r="194" spans="1:13" ht="14.4" customHeight="1" x14ac:dyDescent="0.3">
      <c r="A194" s="680" t="s">
        <v>2558</v>
      </c>
      <c r="B194" s="671" t="s">
        <v>2435</v>
      </c>
      <c r="C194" s="671" t="s">
        <v>4168</v>
      </c>
      <c r="D194" s="671" t="s">
        <v>4169</v>
      </c>
      <c r="E194" s="671" t="s">
        <v>1162</v>
      </c>
      <c r="F194" s="238"/>
      <c r="G194" s="238"/>
      <c r="H194" s="682">
        <v>0</v>
      </c>
      <c r="I194" s="238">
        <v>269</v>
      </c>
      <c r="J194" s="238">
        <v>8497.7100000000009</v>
      </c>
      <c r="K194" s="682">
        <v>1</v>
      </c>
      <c r="L194" s="238">
        <v>269</v>
      </c>
      <c r="M194" s="713">
        <v>8497.7100000000009</v>
      </c>
    </row>
    <row r="195" spans="1:13" ht="14.4" customHeight="1" x14ac:dyDescent="0.3">
      <c r="A195" s="680" t="s">
        <v>2558</v>
      </c>
      <c r="B195" s="671" t="s">
        <v>2435</v>
      </c>
      <c r="C195" s="671" t="s">
        <v>4380</v>
      </c>
      <c r="D195" s="671" t="s">
        <v>4381</v>
      </c>
      <c r="E195" s="671" t="s">
        <v>1162</v>
      </c>
      <c r="F195" s="238"/>
      <c r="G195" s="238"/>
      <c r="H195" s="682">
        <v>0</v>
      </c>
      <c r="I195" s="238">
        <v>50</v>
      </c>
      <c r="J195" s="238">
        <v>1579.5</v>
      </c>
      <c r="K195" s="682">
        <v>1</v>
      </c>
      <c r="L195" s="238">
        <v>50</v>
      </c>
      <c r="M195" s="713">
        <v>1579.5</v>
      </c>
    </row>
    <row r="196" spans="1:13" ht="14.4" customHeight="1" x14ac:dyDescent="0.3">
      <c r="A196" s="680" t="s">
        <v>2558</v>
      </c>
      <c r="B196" s="671" t="s">
        <v>2435</v>
      </c>
      <c r="C196" s="671" t="s">
        <v>871</v>
      </c>
      <c r="D196" s="671" t="s">
        <v>872</v>
      </c>
      <c r="E196" s="671" t="s">
        <v>873</v>
      </c>
      <c r="F196" s="238"/>
      <c r="G196" s="238"/>
      <c r="H196" s="682">
        <v>0</v>
      </c>
      <c r="I196" s="238">
        <v>150</v>
      </c>
      <c r="J196" s="238">
        <v>13180.5</v>
      </c>
      <c r="K196" s="682">
        <v>1</v>
      </c>
      <c r="L196" s="238">
        <v>150</v>
      </c>
      <c r="M196" s="713">
        <v>13180.5</v>
      </c>
    </row>
    <row r="197" spans="1:13" ht="14.4" customHeight="1" x14ac:dyDescent="0.3">
      <c r="A197" s="680" t="s">
        <v>2558</v>
      </c>
      <c r="B197" s="671" t="s">
        <v>2435</v>
      </c>
      <c r="C197" s="671" t="s">
        <v>3007</v>
      </c>
      <c r="D197" s="671" t="s">
        <v>3008</v>
      </c>
      <c r="E197" s="671" t="s">
        <v>1162</v>
      </c>
      <c r="F197" s="238"/>
      <c r="G197" s="238"/>
      <c r="H197" s="682">
        <v>0</v>
      </c>
      <c r="I197" s="238">
        <v>52</v>
      </c>
      <c r="J197" s="238">
        <v>1642.6799999999998</v>
      </c>
      <c r="K197" s="682">
        <v>1</v>
      </c>
      <c r="L197" s="238">
        <v>52</v>
      </c>
      <c r="M197" s="713">
        <v>1642.6799999999998</v>
      </c>
    </row>
    <row r="198" spans="1:13" ht="14.4" customHeight="1" x14ac:dyDescent="0.3">
      <c r="A198" s="680" t="s">
        <v>2558</v>
      </c>
      <c r="B198" s="671" t="s">
        <v>2435</v>
      </c>
      <c r="C198" s="671" t="s">
        <v>3009</v>
      </c>
      <c r="D198" s="671" t="s">
        <v>3010</v>
      </c>
      <c r="E198" s="671" t="s">
        <v>1162</v>
      </c>
      <c r="F198" s="238"/>
      <c r="G198" s="238"/>
      <c r="H198" s="682">
        <v>0</v>
      </c>
      <c r="I198" s="238">
        <v>92</v>
      </c>
      <c r="J198" s="238">
        <v>2906.28</v>
      </c>
      <c r="K198" s="682">
        <v>1</v>
      </c>
      <c r="L198" s="238">
        <v>92</v>
      </c>
      <c r="M198" s="713">
        <v>2906.28</v>
      </c>
    </row>
    <row r="199" spans="1:13" ht="14.4" customHeight="1" x14ac:dyDescent="0.3">
      <c r="A199" s="680" t="s">
        <v>2558</v>
      </c>
      <c r="B199" s="671" t="s">
        <v>2435</v>
      </c>
      <c r="C199" s="671" t="s">
        <v>4382</v>
      </c>
      <c r="D199" s="671" t="s">
        <v>4383</v>
      </c>
      <c r="E199" s="671" t="s">
        <v>1162</v>
      </c>
      <c r="F199" s="238"/>
      <c r="G199" s="238"/>
      <c r="H199" s="682">
        <v>0</v>
      </c>
      <c r="I199" s="238">
        <v>20</v>
      </c>
      <c r="J199" s="238">
        <v>631.79999999999995</v>
      </c>
      <c r="K199" s="682">
        <v>1</v>
      </c>
      <c r="L199" s="238">
        <v>20</v>
      </c>
      <c r="M199" s="713">
        <v>631.79999999999995</v>
      </c>
    </row>
    <row r="200" spans="1:13" ht="14.4" customHeight="1" x14ac:dyDescent="0.3">
      <c r="A200" s="680" t="s">
        <v>2558</v>
      </c>
      <c r="B200" s="671" t="s">
        <v>2435</v>
      </c>
      <c r="C200" s="671" t="s">
        <v>1471</v>
      </c>
      <c r="D200" s="671" t="s">
        <v>1472</v>
      </c>
      <c r="E200" s="671" t="s">
        <v>1473</v>
      </c>
      <c r="F200" s="238"/>
      <c r="G200" s="238"/>
      <c r="H200" s="682">
        <v>0</v>
      </c>
      <c r="I200" s="238">
        <v>94</v>
      </c>
      <c r="J200" s="238">
        <v>9899.14</v>
      </c>
      <c r="K200" s="682">
        <v>1</v>
      </c>
      <c r="L200" s="238">
        <v>94</v>
      </c>
      <c r="M200" s="713">
        <v>9899.14</v>
      </c>
    </row>
    <row r="201" spans="1:13" ht="14.4" customHeight="1" x14ac:dyDescent="0.3">
      <c r="A201" s="680" t="s">
        <v>2558</v>
      </c>
      <c r="B201" s="671" t="s">
        <v>2435</v>
      </c>
      <c r="C201" s="671" t="s">
        <v>4384</v>
      </c>
      <c r="D201" s="671" t="s">
        <v>4385</v>
      </c>
      <c r="E201" s="671" t="s">
        <v>1473</v>
      </c>
      <c r="F201" s="238"/>
      <c r="G201" s="238"/>
      <c r="H201" s="682">
        <v>0</v>
      </c>
      <c r="I201" s="238">
        <v>47</v>
      </c>
      <c r="J201" s="238">
        <v>5098.09</v>
      </c>
      <c r="K201" s="682">
        <v>1</v>
      </c>
      <c r="L201" s="238">
        <v>47</v>
      </c>
      <c r="M201" s="713">
        <v>5098.09</v>
      </c>
    </row>
    <row r="202" spans="1:13" ht="14.4" customHeight="1" x14ac:dyDescent="0.3">
      <c r="A202" s="680" t="s">
        <v>2558</v>
      </c>
      <c r="B202" s="671" t="s">
        <v>2435</v>
      </c>
      <c r="C202" s="671" t="s">
        <v>4391</v>
      </c>
      <c r="D202" s="671" t="s">
        <v>4392</v>
      </c>
      <c r="E202" s="671" t="s">
        <v>1162</v>
      </c>
      <c r="F202" s="238"/>
      <c r="G202" s="238"/>
      <c r="H202" s="682">
        <v>0</v>
      </c>
      <c r="I202" s="238">
        <v>40</v>
      </c>
      <c r="J202" s="238">
        <v>1271.5</v>
      </c>
      <c r="K202" s="682">
        <v>1</v>
      </c>
      <c r="L202" s="238">
        <v>40</v>
      </c>
      <c r="M202" s="713">
        <v>1271.5</v>
      </c>
    </row>
    <row r="203" spans="1:13" ht="14.4" customHeight="1" x14ac:dyDescent="0.3">
      <c r="A203" s="680" t="s">
        <v>2558</v>
      </c>
      <c r="B203" s="671" t="s">
        <v>2435</v>
      </c>
      <c r="C203" s="671" t="s">
        <v>3114</v>
      </c>
      <c r="D203" s="671" t="s">
        <v>3115</v>
      </c>
      <c r="E203" s="671" t="s">
        <v>1162</v>
      </c>
      <c r="F203" s="238"/>
      <c r="G203" s="238"/>
      <c r="H203" s="682">
        <v>0</v>
      </c>
      <c r="I203" s="238">
        <v>220</v>
      </c>
      <c r="J203" s="238">
        <v>14478.2</v>
      </c>
      <c r="K203" s="682">
        <v>1</v>
      </c>
      <c r="L203" s="238">
        <v>220</v>
      </c>
      <c r="M203" s="713">
        <v>14478.2</v>
      </c>
    </row>
    <row r="204" spans="1:13" ht="14.4" customHeight="1" x14ac:dyDescent="0.3">
      <c r="A204" s="680" t="s">
        <v>2558</v>
      </c>
      <c r="B204" s="671" t="s">
        <v>2435</v>
      </c>
      <c r="C204" s="671" t="s">
        <v>3988</v>
      </c>
      <c r="D204" s="671" t="s">
        <v>3989</v>
      </c>
      <c r="E204" s="671" t="s">
        <v>869</v>
      </c>
      <c r="F204" s="238"/>
      <c r="G204" s="238"/>
      <c r="H204" s="682">
        <v>0</v>
      </c>
      <c r="I204" s="238">
        <v>5</v>
      </c>
      <c r="J204" s="238">
        <v>7156.3</v>
      </c>
      <c r="K204" s="682">
        <v>1</v>
      </c>
      <c r="L204" s="238">
        <v>5</v>
      </c>
      <c r="M204" s="713">
        <v>7156.3</v>
      </c>
    </row>
    <row r="205" spans="1:13" ht="14.4" customHeight="1" x14ac:dyDescent="0.3">
      <c r="A205" s="680" t="s">
        <v>2558</v>
      </c>
      <c r="B205" s="671" t="s">
        <v>2435</v>
      </c>
      <c r="C205" s="671" t="s">
        <v>4375</v>
      </c>
      <c r="D205" s="671" t="s">
        <v>4376</v>
      </c>
      <c r="E205" s="671" t="s">
        <v>4377</v>
      </c>
      <c r="F205" s="238"/>
      <c r="G205" s="238"/>
      <c r="H205" s="682">
        <v>0</v>
      </c>
      <c r="I205" s="238">
        <v>1</v>
      </c>
      <c r="J205" s="238">
        <v>863.63</v>
      </c>
      <c r="K205" s="682">
        <v>1</v>
      </c>
      <c r="L205" s="238">
        <v>1</v>
      </c>
      <c r="M205" s="713">
        <v>863.63</v>
      </c>
    </row>
    <row r="206" spans="1:13" ht="14.4" customHeight="1" x14ac:dyDescent="0.3">
      <c r="A206" s="680" t="s">
        <v>2558</v>
      </c>
      <c r="B206" s="671" t="s">
        <v>2435</v>
      </c>
      <c r="C206" s="671" t="s">
        <v>4386</v>
      </c>
      <c r="D206" s="671" t="s">
        <v>4387</v>
      </c>
      <c r="E206" s="671" t="s">
        <v>1473</v>
      </c>
      <c r="F206" s="238"/>
      <c r="G206" s="238"/>
      <c r="H206" s="682">
        <v>0</v>
      </c>
      <c r="I206" s="238">
        <v>15</v>
      </c>
      <c r="J206" s="238">
        <v>2416.9499999999998</v>
      </c>
      <c r="K206" s="682">
        <v>1</v>
      </c>
      <c r="L206" s="238">
        <v>15</v>
      </c>
      <c r="M206" s="713">
        <v>2416.9499999999998</v>
      </c>
    </row>
    <row r="207" spans="1:13" ht="14.4" customHeight="1" x14ac:dyDescent="0.3">
      <c r="A207" s="680" t="s">
        <v>2558</v>
      </c>
      <c r="B207" s="671" t="s">
        <v>2435</v>
      </c>
      <c r="C207" s="671" t="s">
        <v>4388</v>
      </c>
      <c r="D207" s="671" t="s">
        <v>4389</v>
      </c>
      <c r="E207" s="671" t="s">
        <v>4390</v>
      </c>
      <c r="F207" s="238">
        <v>4</v>
      </c>
      <c r="G207" s="238">
        <v>3904.96</v>
      </c>
      <c r="H207" s="682">
        <v>1</v>
      </c>
      <c r="I207" s="238"/>
      <c r="J207" s="238"/>
      <c r="K207" s="682">
        <v>0</v>
      </c>
      <c r="L207" s="238">
        <v>4</v>
      </c>
      <c r="M207" s="713">
        <v>3904.96</v>
      </c>
    </row>
    <row r="208" spans="1:13" ht="14.4" customHeight="1" x14ac:dyDescent="0.3">
      <c r="A208" s="680" t="s">
        <v>2558</v>
      </c>
      <c r="B208" s="671" t="s">
        <v>2435</v>
      </c>
      <c r="C208" s="671" t="s">
        <v>4370</v>
      </c>
      <c r="D208" s="671" t="s">
        <v>4371</v>
      </c>
      <c r="E208" s="671" t="s">
        <v>4372</v>
      </c>
      <c r="F208" s="238">
        <v>2</v>
      </c>
      <c r="G208" s="238">
        <v>1685</v>
      </c>
      <c r="H208" s="682">
        <v>1</v>
      </c>
      <c r="I208" s="238"/>
      <c r="J208" s="238"/>
      <c r="K208" s="682">
        <v>0</v>
      </c>
      <c r="L208" s="238">
        <v>2</v>
      </c>
      <c r="M208" s="713">
        <v>1685</v>
      </c>
    </row>
    <row r="209" spans="1:13" ht="14.4" customHeight="1" x14ac:dyDescent="0.3">
      <c r="A209" s="680" t="s">
        <v>2558</v>
      </c>
      <c r="B209" s="671" t="s">
        <v>2435</v>
      </c>
      <c r="C209" s="671" t="s">
        <v>4091</v>
      </c>
      <c r="D209" s="671" t="s">
        <v>3987</v>
      </c>
      <c r="E209" s="671" t="s">
        <v>847</v>
      </c>
      <c r="F209" s="238">
        <v>15</v>
      </c>
      <c r="G209" s="238">
        <v>4627.05</v>
      </c>
      <c r="H209" s="682">
        <v>1</v>
      </c>
      <c r="I209" s="238"/>
      <c r="J209" s="238"/>
      <c r="K209" s="682">
        <v>0</v>
      </c>
      <c r="L209" s="238">
        <v>15</v>
      </c>
      <c r="M209" s="713">
        <v>4627.05</v>
      </c>
    </row>
    <row r="210" spans="1:13" ht="14.4" customHeight="1" x14ac:dyDescent="0.3">
      <c r="A210" s="680" t="s">
        <v>2558</v>
      </c>
      <c r="B210" s="671" t="s">
        <v>2435</v>
      </c>
      <c r="C210" s="671" t="s">
        <v>2975</v>
      </c>
      <c r="D210" s="671" t="s">
        <v>2976</v>
      </c>
      <c r="E210" s="671" t="s">
        <v>2974</v>
      </c>
      <c r="F210" s="238"/>
      <c r="G210" s="238"/>
      <c r="H210" s="682">
        <v>0</v>
      </c>
      <c r="I210" s="238">
        <v>2</v>
      </c>
      <c r="J210" s="238">
        <v>168.38</v>
      </c>
      <c r="K210" s="682">
        <v>1</v>
      </c>
      <c r="L210" s="238">
        <v>2</v>
      </c>
      <c r="M210" s="713">
        <v>168.38</v>
      </c>
    </row>
    <row r="211" spans="1:13" ht="14.4" customHeight="1" x14ac:dyDescent="0.3">
      <c r="A211" s="680" t="s">
        <v>2558</v>
      </c>
      <c r="B211" s="671" t="s">
        <v>2435</v>
      </c>
      <c r="C211" s="671" t="s">
        <v>3154</v>
      </c>
      <c r="D211" s="671" t="s">
        <v>3155</v>
      </c>
      <c r="E211" s="671" t="s">
        <v>1162</v>
      </c>
      <c r="F211" s="238"/>
      <c r="G211" s="238"/>
      <c r="H211" s="682">
        <v>0</v>
      </c>
      <c r="I211" s="238">
        <v>20</v>
      </c>
      <c r="J211" s="238">
        <v>1316.2</v>
      </c>
      <c r="K211" s="682">
        <v>1</v>
      </c>
      <c r="L211" s="238">
        <v>20</v>
      </c>
      <c r="M211" s="713">
        <v>1316.2</v>
      </c>
    </row>
    <row r="212" spans="1:13" ht="14.4" customHeight="1" x14ac:dyDescent="0.3">
      <c r="A212" s="680" t="s">
        <v>2558</v>
      </c>
      <c r="B212" s="671" t="s">
        <v>2435</v>
      </c>
      <c r="C212" s="671" t="s">
        <v>3116</v>
      </c>
      <c r="D212" s="671" t="s">
        <v>3117</v>
      </c>
      <c r="E212" s="671" t="s">
        <v>1162</v>
      </c>
      <c r="F212" s="238"/>
      <c r="G212" s="238"/>
      <c r="H212" s="682">
        <v>0</v>
      </c>
      <c r="I212" s="238">
        <v>80</v>
      </c>
      <c r="J212" s="238">
        <v>5264.8</v>
      </c>
      <c r="K212" s="682">
        <v>1</v>
      </c>
      <c r="L212" s="238">
        <v>80</v>
      </c>
      <c r="M212" s="713">
        <v>5264.8</v>
      </c>
    </row>
    <row r="213" spans="1:13" ht="14.4" customHeight="1" x14ac:dyDescent="0.3">
      <c r="A213" s="680" t="s">
        <v>2558</v>
      </c>
      <c r="B213" s="671" t="s">
        <v>2435</v>
      </c>
      <c r="C213" s="671" t="s">
        <v>4393</v>
      </c>
      <c r="D213" s="671" t="s">
        <v>4394</v>
      </c>
      <c r="E213" s="671" t="s">
        <v>1162</v>
      </c>
      <c r="F213" s="238"/>
      <c r="G213" s="238"/>
      <c r="H213" s="682">
        <v>0</v>
      </c>
      <c r="I213" s="238">
        <v>40</v>
      </c>
      <c r="J213" s="238">
        <v>2632.4</v>
      </c>
      <c r="K213" s="682">
        <v>1</v>
      </c>
      <c r="L213" s="238">
        <v>40</v>
      </c>
      <c r="M213" s="713">
        <v>2632.4</v>
      </c>
    </row>
    <row r="214" spans="1:13" ht="14.4" customHeight="1" x14ac:dyDescent="0.3">
      <c r="A214" s="680" t="s">
        <v>2558</v>
      </c>
      <c r="B214" s="671" t="s">
        <v>2435</v>
      </c>
      <c r="C214" s="671" t="s">
        <v>2977</v>
      </c>
      <c r="D214" s="671" t="s">
        <v>2978</v>
      </c>
      <c r="E214" s="671" t="s">
        <v>2974</v>
      </c>
      <c r="F214" s="238"/>
      <c r="G214" s="238"/>
      <c r="H214" s="682">
        <v>0</v>
      </c>
      <c r="I214" s="238">
        <v>22</v>
      </c>
      <c r="J214" s="238">
        <v>1852.1799999999998</v>
      </c>
      <c r="K214" s="682">
        <v>1</v>
      </c>
      <c r="L214" s="238">
        <v>22</v>
      </c>
      <c r="M214" s="713">
        <v>1852.1799999999998</v>
      </c>
    </row>
    <row r="215" spans="1:13" ht="14.4" customHeight="1" x14ac:dyDescent="0.3">
      <c r="A215" s="680" t="s">
        <v>2558</v>
      </c>
      <c r="B215" s="671" t="s">
        <v>2435</v>
      </c>
      <c r="C215" s="671" t="s">
        <v>4395</v>
      </c>
      <c r="D215" s="671" t="s">
        <v>4396</v>
      </c>
      <c r="E215" s="671" t="s">
        <v>1162</v>
      </c>
      <c r="F215" s="238"/>
      <c r="G215" s="238"/>
      <c r="H215" s="682">
        <v>0</v>
      </c>
      <c r="I215" s="238">
        <v>10</v>
      </c>
      <c r="J215" s="238">
        <v>658.1</v>
      </c>
      <c r="K215" s="682">
        <v>1</v>
      </c>
      <c r="L215" s="238">
        <v>10</v>
      </c>
      <c r="M215" s="713">
        <v>658.1</v>
      </c>
    </row>
    <row r="216" spans="1:13" ht="14.4" customHeight="1" x14ac:dyDescent="0.3">
      <c r="A216" s="680" t="s">
        <v>2558</v>
      </c>
      <c r="B216" s="671" t="s">
        <v>2435</v>
      </c>
      <c r="C216" s="671" t="s">
        <v>598</v>
      </c>
      <c r="D216" s="671" t="s">
        <v>599</v>
      </c>
      <c r="E216" s="671" t="s">
        <v>600</v>
      </c>
      <c r="F216" s="238">
        <v>50</v>
      </c>
      <c r="G216" s="238">
        <v>71561.5</v>
      </c>
      <c r="H216" s="682">
        <v>1</v>
      </c>
      <c r="I216" s="238"/>
      <c r="J216" s="238"/>
      <c r="K216" s="682">
        <v>0</v>
      </c>
      <c r="L216" s="238">
        <v>50</v>
      </c>
      <c r="M216" s="713">
        <v>71561.5</v>
      </c>
    </row>
    <row r="217" spans="1:13" ht="14.4" customHeight="1" x14ac:dyDescent="0.3">
      <c r="A217" s="680" t="s">
        <v>2559</v>
      </c>
      <c r="B217" s="671" t="s">
        <v>4652</v>
      </c>
      <c r="C217" s="671" t="s">
        <v>4303</v>
      </c>
      <c r="D217" s="671" t="s">
        <v>4304</v>
      </c>
      <c r="E217" s="671" t="s">
        <v>4305</v>
      </c>
      <c r="F217" s="238"/>
      <c r="G217" s="238"/>
      <c r="H217" s="682">
        <v>0</v>
      </c>
      <c r="I217" s="238">
        <v>3</v>
      </c>
      <c r="J217" s="238">
        <v>502.14</v>
      </c>
      <c r="K217" s="682">
        <v>1</v>
      </c>
      <c r="L217" s="238">
        <v>3</v>
      </c>
      <c r="M217" s="713">
        <v>502.14</v>
      </c>
    </row>
    <row r="218" spans="1:13" ht="14.4" customHeight="1" x14ac:dyDescent="0.3">
      <c r="A218" s="680" t="s">
        <v>2559</v>
      </c>
      <c r="B218" s="671" t="s">
        <v>2453</v>
      </c>
      <c r="C218" s="671" t="s">
        <v>2234</v>
      </c>
      <c r="D218" s="671" t="s">
        <v>2500</v>
      </c>
      <c r="E218" s="671" t="s">
        <v>2501</v>
      </c>
      <c r="F218" s="238">
        <v>6</v>
      </c>
      <c r="G218" s="238">
        <v>109.02000000000001</v>
      </c>
      <c r="H218" s="682">
        <v>1</v>
      </c>
      <c r="I218" s="238"/>
      <c r="J218" s="238"/>
      <c r="K218" s="682">
        <v>0</v>
      </c>
      <c r="L218" s="238">
        <v>6</v>
      </c>
      <c r="M218" s="713">
        <v>109.02000000000001</v>
      </c>
    </row>
    <row r="219" spans="1:13" ht="14.4" customHeight="1" x14ac:dyDescent="0.3">
      <c r="A219" s="680" t="s">
        <v>2559</v>
      </c>
      <c r="B219" s="671" t="s">
        <v>2453</v>
      </c>
      <c r="C219" s="671" t="s">
        <v>3273</v>
      </c>
      <c r="D219" s="671" t="s">
        <v>2500</v>
      </c>
      <c r="E219" s="671" t="s">
        <v>3274</v>
      </c>
      <c r="F219" s="238">
        <v>2</v>
      </c>
      <c r="G219" s="238">
        <v>0</v>
      </c>
      <c r="H219" s="682"/>
      <c r="I219" s="238"/>
      <c r="J219" s="238"/>
      <c r="K219" s="682"/>
      <c r="L219" s="238">
        <v>2</v>
      </c>
      <c r="M219" s="713">
        <v>0</v>
      </c>
    </row>
    <row r="220" spans="1:13" ht="14.4" customHeight="1" x14ac:dyDescent="0.3">
      <c r="A220" s="680" t="s">
        <v>2559</v>
      </c>
      <c r="B220" s="671" t="s">
        <v>4641</v>
      </c>
      <c r="C220" s="671" t="s">
        <v>4306</v>
      </c>
      <c r="D220" s="671" t="s">
        <v>2981</v>
      </c>
      <c r="E220" s="671" t="s">
        <v>4307</v>
      </c>
      <c r="F220" s="238"/>
      <c r="G220" s="238"/>
      <c r="H220" s="682">
        <v>0</v>
      </c>
      <c r="I220" s="238">
        <v>3</v>
      </c>
      <c r="J220" s="238">
        <v>43.8</v>
      </c>
      <c r="K220" s="682">
        <v>1</v>
      </c>
      <c r="L220" s="238">
        <v>3</v>
      </c>
      <c r="M220" s="713">
        <v>43.8</v>
      </c>
    </row>
    <row r="221" spans="1:13" ht="14.4" customHeight="1" x14ac:dyDescent="0.3">
      <c r="A221" s="680" t="s">
        <v>2559</v>
      </c>
      <c r="B221" s="671" t="s">
        <v>4641</v>
      </c>
      <c r="C221" s="671" t="s">
        <v>3015</v>
      </c>
      <c r="D221" s="671" t="s">
        <v>3016</v>
      </c>
      <c r="E221" s="671" t="s">
        <v>2501</v>
      </c>
      <c r="F221" s="238"/>
      <c r="G221" s="238"/>
      <c r="H221" s="682">
        <v>0</v>
      </c>
      <c r="I221" s="238">
        <v>3</v>
      </c>
      <c r="J221" s="238">
        <v>101.16</v>
      </c>
      <c r="K221" s="682">
        <v>1</v>
      </c>
      <c r="L221" s="238">
        <v>3</v>
      </c>
      <c r="M221" s="713">
        <v>101.16</v>
      </c>
    </row>
    <row r="222" spans="1:13" ht="14.4" customHeight="1" x14ac:dyDescent="0.3">
      <c r="A222" s="680" t="s">
        <v>2559</v>
      </c>
      <c r="B222" s="671" t="s">
        <v>4641</v>
      </c>
      <c r="C222" s="671" t="s">
        <v>4308</v>
      </c>
      <c r="D222" s="671" t="s">
        <v>3016</v>
      </c>
      <c r="E222" s="671" t="s">
        <v>4198</v>
      </c>
      <c r="F222" s="238"/>
      <c r="G222" s="238"/>
      <c r="H222" s="682">
        <v>0</v>
      </c>
      <c r="I222" s="238">
        <v>2</v>
      </c>
      <c r="J222" s="238">
        <v>112.36</v>
      </c>
      <c r="K222" s="682">
        <v>1</v>
      </c>
      <c r="L222" s="238">
        <v>2</v>
      </c>
      <c r="M222" s="713">
        <v>112.36</v>
      </c>
    </row>
    <row r="223" spans="1:13" ht="14.4" customHeight="1" x14ac:dyDescent="0.3">
      <c r="A223" s="680" t="s">
        <v>2559</v>
      </c>
      <c r="B223" s="671" t="s">
        <v>4641</v>
      </c>
      <c r="C223" s="671" t="s">
        <v>4309</v>
      </c>
      <c r="D223" s="671" t="s">
        <v>4310</v>
      </c>
      <c r="E223" s="671" t="s">
        <v>2901</v>
      </c>
      <c r="F223" s="238"/>
      <c r="G223" s="238"/>
      <c r="H223" s="682">
        <v>0</v>
      </c>
      <c r="I223" s="238">
        <v>6</v>
      </c>
      <c r="J223" s="238">
        <v>404.52</v>
      </c>
      <c r="K223" s="682">
        <v>1</v>
      </c>
      <c r="L223" s="238">
        <v>6</v>
      </c>
      <c r="M223" s="713">
        <v>404.52</v>
      </c>
    </row>
    <row r="224" spans="1:13" ht="14.4" customHeight="1" x14ac:dyDescent="0.3">
      <c r="A224" s="680" t="s">
        <v>2559</v>
      </c>
      <c r="B224" s="671" t="s">
        <v>4641</v>
      </c>
      <c r="C224" s="671" t="s">
        <v>4311</v>
      </c>
      <c r="D224" s="671" t="s">
        <v>4310</v>
      </c>
      <c r="E224" s="671" t="s">
        <v>4312</v>
      </c>
      <c r="F224" s="238"/>
      <c r="G224" s="238"/>
      <c r="H224" s="682">
        <v>0</v>
      </c>
      <c r="I224" s="238">
        <v>3</v>
      </c>
      <c r="J224" s="238">
        <v>337.08</v>
      </c>
      <c r="K224" s="682">
        <v>1</v>
      </c>
      <c r="L224" s="238">
        <v>3</v>
      </c>
      <c r="M224" s="713">
        <v>337.08</v>
      </c>
    </row>
    <row r="225" spans="1:13" ht="14.4" customHeight="1" x14ac:dyDescent="0.3">
      <c r="A225" s="680" t="s">
        <v>2559</v>
      </c>
      <c r="B225" s="671" t="s">
        <v>2415</v>
      </c>
      <c r="C225" s="671" t="s">
        <v>4295</v>
      </c>
      <c r="D225" s="671" t="s">
        <v>4296</v>
      </c>
      <c r="E225" s="671" t="s">
        <v>4297</v>
      </c>
      <c r="F225" s="238"/>
      <c r="G225" s="238"/>
      <c r="H225" s="682">
        <v>0</v>
      </c>
      <c r="I225" s="238">
        <v>5</v>
      </c>
      <c r="J225" s="238">
        <v>190.65000000000003</v>
      </c>
      <c r="K225" s="682">
        <v>1</v>
      </c>
      <c r="L225" s="238">
        <v>5</v>
      </c>
      <c r="M225" s="713">
        <v>190.65000000000003</v>
      </c>
    </row>
    <row r="226" spans="1:13" ht="14.4" customHeight="1" x14ac:dyDescent="0.3">
      <c r="A226" s="680" t="s">
        <v>2559</v>
      </c>
      <c r="B226" s="671" t="s">
        <v>2418</v>
      </c>
      <c r="C226" s="671" t="s">
        <v>928</v>
      </c>
      <c r="D226" s="671" t="s">
        <v>929</v>
      </c>
      <c r="E226" s="671" t="s">
        <v>930</v>
      </c>
      <c r="F226" s="238"/>
      <c r="G226" s="238"/>
      <c r="H226" s="682">
        <v>0</v>
      </c>
      <c r="I226" s="238">
        <v>1</v>
      </c>
      <c r="J226" s="238">
        <v>152.36000000000001</v>
      </c>
      <c r="K226" s="682">
        <v>1</v>
      </c>
      <c r="L226" s="238">
        <v>1</v>
      </c>
      <c r="M226" s="713">
        <v>152.36000000000001</v>
      </c>
    </row>
    <row r="227" spans="1:13" ht="14.4" customHeight="1" x14ac:dyDescent="0.3">
      <c r="A227" s="680" t="s">
        <v>2560</v>
      </c>
      <c r="B227" s="671" t="s">
        <v>2418</v>
      </c>
      <c r="C227" s="671" t="s">
        <v>4520</v>
      </c>
      <c r="D227" s="671" t="s">
        <v>4521</v>
      </c>
      <c r="E227" s="671" t="s">
        <v>4522</v>
      </c>
      <c r="F227" s="238"/>
      <c r="G227" s="238"/>
      <c r="H227" s="682">
        <v>0</v>
      </c>
      <c r="I227" s="238">
        <v>1</v>
      </c>
      <c r="J227" s="238">
        <v>158.72</v>
      </c>
      <c r="K227" s="682">
        <v>1</v>
      </c>
      <c r="L227" s="238">
        <v>1</v>
      </c>
      <c r="M227" s="713">
        <v>158.72</v>
      </c>
    </row>
    <row r="228" spans="1:13" ht="14.4" customHeight="1" x14ac:dyDescent="0.3">
      <c r="A228" s="680" t="s">
        <v>2561</v>
      </c>
      <c r="B228" s="671" t="s">
        <v>2421</v>
      </c>
      <c r="C228" s="671" t="s">
        <v>1508</v>
      </c>
      <c r="D228" s="671" t="s">
        <v>1509</v>
      </c>
      <c r="E228" s="671" t="s">
        <v>2457</v>
      </c>
      <c r="F228" s="238"/>
      <c r="G228" s="238"/>
      <c r="H228" s="682">
        <v>0</v>
      </c>
      <c r="I228" s="238">
        <v>1</v>
      </c>
      <c r="J228" s="238">
        <v>184.22</v>
      </c>
      <c r="K228" s="682">
        <v>1</v>
      </c>
      <c r="L228" s="238">
        <v>1</v>
      </c>
      <c r="M228" s="713">
        <v>184.22</v>
      </c>
    </row>
    <row r="229" spans="1:13" ht="14.4" customHeight="1" x14ac:dyDescent="0.3">
      <c r="A229" s="680" t="s">
        <v>2561</v>
      </c>
      <c r="B229" s="671" t="s">
        <v>2461</v>
      </c>
      <c r="C229" s="671" t="s">
        <v>4016</v>
      </c>
      <c r="D229" s="671" t="s">
        <v>4017</v>
      </c>
      <c r="E229" s="671" t="s">
        <v>4018</v>
      </c>
      <c r="F229" s="238">
        <v>10</v>
      </c>
      <c r="G229" s="238">
        <v>0</v>
      </c>
      <c r="H229" s="682"/>
      <c r="I229" s="238"/>
      <c r="J229" s="238"/>
      <c r="K229" s="682"/>
      <c r="L229" s="238">
        <v>10</v>
      </c>
      <c r="M229" s="713">
        <v>0</v>
      </c>
    </row>
    <row r="230" spans="1:13" ht="14.4" customHeight="1" x14ac:dyDescent="0.3">
      <c r="A230" s="680" t="s">
        <v>2561</v>
      </c>
      <c r="B230" s="671" t="s">
        <v>2461</v>
      </c>
      <c r="C230" s="671" t="s">
        <v>4132</v>
      </c>
      <c r="D230" s="671" t="s">
        <v>4133</v>
      </c>
      <c r="E230" s="671" t="s">
        <v>4134</v>
      </c>
      <c r="F230" s="238">
        <v>10</v>
      </c>
      <c r="G230" s="238">
        <v>2222.5</v>
      </c>
      <c r="H230" s="682">
        <v>1</v>
      </c>
      <c r="I230" s="238"/>
      <c r="J230" s="238"/>
      <c r="K230" s="682">
        <v>0</v>
      </c>
      <c r="L230" s="238">
        <v>10</v>
      </c>
      <c r="M230" s="713">
        <v>2222.5</v>
      </c>
    </row>
    <row r="231" spans="1:13" ht="14.4" customHeight="1" x14ac:dyDescent="0.3">
      <c r="A231" s="680" t="s">
        <v>2561</v>
      </c>
      <c r="B231" s="671" t="s">
        <v>2461</v>
      </c>
      <c r="C231" s="671" t="s">
        <v>4060</v>
      </c>
      <c r="D231" s="671" t="s">
        <v>4061</v>
      </c>
      <c r="E231" s="671" t="s">
        <v>4062</v>
      </c>
      <c r="F231" s="238">
        <v>30</v>
      </c>
      <c r="G231" s="238">
        <v>3333.8999999999996</v>
      </c>
      <c r="H231" s="682">
        <v>1</v>
      </c>
      <c r="I231" s="238"/>
      <c r="J231" s="238"/>
      <c r="K231" s="682">
        <v>0</v>
      </c>
      <c r="L231" s="238">
        <v>30</v>
      </c>
      <c r="M231" s="713">
        <v>3333.8999999999996</v>
      </c>
    </row>
    <row r="232" spans="1:13" ht="14.4" customHeight="1" x14ac:dyDescent="0.3">
      <c r="A232" s="680" t="s">
        <v>2561</v>
      </c>
      <c r="B232" s="671" t="s">
        <v>2429</v>
      </c>
      <c r="C232" s="671" t="s">
        <v>1145</v>
      </c>
      <c r="D232" s="671" t="s">
        <v>1146</v>
      </c>
      <c r="E232" s="671" t="s">
        <v>2448</v>
      </c>
      <c r="F232" s="238"/>
      <c r="G232" s="238"/>
      <c r="H232" s="682">
        <v>0</v>
      </c>
      <c r="I232" s="238">
        <v>6</v>
      </c>
      <c r="J232" s="238">
        <v>568.79999999999995</v>
      </c>
      <c r="K232" s="682">
        <v>1</v>
      </c>
      <c r="L232" s="238">
        <v>6</v>
      </c>
      <c r="M232" s="713">
        <v>568.79999999999995</v>
      </c>
    </row>
    <row r="233" spans="1:13" ht="14.4" customHeight="1" x14ac:dyDescent="0.3">
      <c r="A233" s="680" t="s">
        <v>2561</v>
      </c>
      <c r="B233" s="671" t="s">
        <v>2430</v>
      </c>
      <c r="C233" s="671" t="s">
        <v>831</v>
      </c>
      <c r="D233" s="671" t="s">
        <v>832</v>
      </c>
      <c r="E233" s="671" t="s">
        <v>833</v>
      </c>
      <c r="F233" s="238"/>
      <c r="G233" s="238"/>
      <c r="H233" s="682">
        <v>0</v>
      </c>
      <c r="I233" s="238">
        <v>10</v>
      </c>
      <c r="J233" s="238">
        <v>9747.5</v>
      </c>
      <c r="K233" s="682">
        <v>1</v>
      </c>
      <c r="L233" s="238">
        <v>10</v>
      </c>
      <c r="M233" s="713">
        <v>9747.5</v>
      </c>
    </row>
    <row r="234" spans="1:13" ht="14.4" customHeight="1" x14ac:dyDescent="0.3">
      <c r="A234" s="680" t="s">
        <v>2561</v>
      </c>
      <c r="B234" s="671" t="s">
        <v>2430</v>
      </c>
      <c r="C234" s="671" t="s">
        <v>3378</v>
      </c>
      <c r="D234" s="671" t="s">
        <v>3379</v>
      </c>
      <c r="E234" s="671" t="s">
        <v>3380</v>
      </c>
      <c r="F234" s="238"/>
      <c r="G234" s="238"/>
      <c r="H234" s="682">
        <v>0</v>
      </c>
      <c r="I234" s="238">
        <v>30</v>
      </c>
      <c r="J234" s="238">
        <v>28836.3</v>
      </c>
      <c r="K234" s="682">
        <v>1</v>
      </c>
      <c r="L234" s="238">
        <v>30</v>
      </c>
      <c r="M234" s="713">
        <v>28836.3</v>
      </c>
    </row>
    <row r="235" spans="1:13" ht="14.4" customHeight="1" x14ac:dyDescent="0.3">
      <c r="A235" s="680" t="s">
        <v>2561</v>
      </c>
      <c r="B235" s="671" t="s">
        <v>2430</v>
      </c>
      <c r="C235" s="671" t="s">
        <v>3468</v>
      </c>
      <c r="D235" s="671" t="s">
        <v>3469</v>
      </c>
      <c r="E235" s="671" t="s">
        <v>3470</v>
      </c>
      <c r="F235" s="238"/>
      <c r="G235" s="238"/>
      <c r="H235" s="682">
        <v>0</v>
      </c>
      <c r="I235" s="238">
        <v>5</v>
      </c>
      <c r="J235" s="238">
        <v>6547.4</v>
      </c>
      <c r="K235" s="682">
        <v>1</v>
      </c>
      <c r="L235" s="238">
        <v>5</v>
      </c>
      <c r="M235" s="713">
        <v>6547.4</v>
      </c>
    </row>
    <row r="236" spans="1:13" ht="14.4" customHeight="1" x14ac:dyDescent="0.3">
      <c r="A236" s="680" t="s">
        <v>2561</v>
      </c>
      <c r="B236" s="671" t="s">
        <v>2431</v>
      </c>
      <c r="C236" s="671" t="s">
        <v>3919</v>
      </c>
      <c r="D236" s="671" t="s">
        <v>3920</v>
      </c>
      <c r="E236" s="671" t="s">
        <v>3921</v>
      </c>
      <c r="F236" s="238"/>
      <c r="G236" s="238"/>
      <c r="H236" s="682">
        <v>0</v>
      </c>
      <c r="I236" s="238">
        <v>1</v>
      </c>
      <c r="J236" s="238">
        <v>214.03</v>
      </c>
      <c r="K236" s="682">
        <v>1</v>
      </c>
      <c r="L236" s="238">
        <v>1</v>
      </c>
      <c r="M236" s="713">
        <v>214.03</v>
      </c>
    </row>
    <row r="237" spans="1:13" ht="14.4" customHeight="1" x14ac:dyDescent="0.3">
      <c r="A237" s="680" t="s">
        <v>2561</v>
      </c>
      <c r="B237" s="671" t="s">
        <v>4645</v>
      </c>
      <c r="C237" s="671" t="s">
        <v>3970</v>
      </c>
      <c r="D237" s="671" t="s">
        <v>3523</v>
      </c>
      <c r="E237" s="671" t="s">
        <v>3971</v>
      </c>
      <c r="F237" s="238">
        <v>34</v>
      </c>
      <c r="G237" s="238">
        <v>63457.60000000002</v>
      </c>
      <c r="H237" s="682">
        <v>1</v>
      </c>
      <c r="I237" s="238"/>
      <c r="J237" s="238"/>
      <c r="K237" s="682">
        <v>0</v>
      </c>
      <c r="L237" s="238">
        <v>34</v>
      </c>
      <c r="M237" s="713">
        <v>63457.60000000002</v>
      </c>
    </row>
    <row r="238" spans="1:13" ht="14.4" customHeight="1" x14ac:dyDescent="0.3">
      <c r="A238" s="680" t="s">
        <v>2561</v>
      </c>
      <c r="B238" s="671" t="s">
        <v>4645</v>
      </c>
      <c r="C238" s="671" t="s">
        <v>3519</v>
      </c>
      <c r="D238" s="671" t="s">
        <v>3520</v>
      </c>
      <c r="E238" s="671" t="s">
        <v>3521</v>
      </c>
      <c r="F238" s="238">
        <v>3</v>
      </c>
      <c r="G238" s="238">
        <v>5599.2000000000007</v>
      </c>
      <c r="H238" s="682">
        <v>1</v>
      </c>
      <c r="I238" s="238"/>
      <c r="J238" s="238"/>
      <c r="K238" s="682">
        <v>0</v>
      </c>
      <c r="L238" s="238">
        <v>3</v>
      </c>
      <c r="M238" s="713">
        <v>5599.2000000000007</v>
      </c>
    </row>
    <row r="239" spans="1:13" ht="14.4" customHeight="1" x14ac:dyDescent="0.3">
      <c r="A239" s="680" t="s">
        <v>2561</v>
      </c>
      <c r="B239" s="671" t="s">
        <v>4645</v>
      </c>
      <c r="C239" s="671" t="s">
        <v>3972</v>
      </c>
      <c r="D239" s="671" t="s">
        <v>3973</v>
      </c>
      <c r="E239" s="671" t="s">
        <v>3969</v>
      </c>
      <c r="F239" s="238">
        <v>8</v>
      </c>
      <c r="G239" s="238">
        <v>14931.2</v>
      </c>
      <c r="H239" s="682">
        <v>1</v>
      </c>
      <c r="I239" s="238"/>
      <c r="J239" s="238"/>
      <c r="K239" s="682">
        <v>0</v>
      </c>
      <c r="L239" s="238">
        <v>8</v>
      </c>
      <c r="M239" s="713">
        <v>14931.2</v>
      </c>
    </row>
    <row r="240" spans="1:13" ht="14.4" customHeight="1" x14ac:dyDescent="0.3">
      <c r="A240" s="680" t="s">
        <v>2561</v>
      </c>
      <c r="B240" s="671" t="s">
        <v>4645</v>
      </c>
      <c r="C240" s="671" t="s">
        <v>3974</v>
      </c>
      <c r="D240" s="671" t="s">
        <v>3975</v>
      </c>
      <c r="E240" s="671" t="s">
        <v>3976</v>
      </c>
      <c r="F240" s="238">
        <v>1</v>
      </c>
      <c r="G240" s="238">
        <v>533.26</v>
      </c>
      <c r="H240" s="682">
        <v>1</v>
      </c>
      <c r="I240" s="238"/>
      <c r="J240" s="238"/>
      <c r="K240" s="682">
        <v>0</v>
      </c>
      <c r="L240" s="238">
        <v>1</v>
      </c>
      <c r="M240" s="713">
        <v>533.26</v>
      </c>
    </row>
    <row r="241" spans="1:13" ht="14.4" customHeight="1" x14ac:dyDescent="0.3">
      <c r="A241" s="680" t="s">
        <v>2561</v>
      </c>
      <c r="B241" s="671" t="s">
        <v>4645</v>
      </c>
      <c r="C241" s="671" t="s">
        <v>3522</v>
      </c>
      <c r="D241" s="671" t="s">
        <v>3523</v>
      </c>
      <c r="E241" s="671" t="s">
        <v>3524</v>
      </c>
      <c r="F241" s="238">
        <v>1</v>
      </c>
      <c r="G241" s="238">
        <v>533.26</v>
      </c>
      <c r="H241" s="682">
        <v>1</v>
      </c>
      <c r="I241" s="238"/>
      <c r="J241" s="238"/>
      <c r="K241" s="682">
        <v>0</v>
      </c>
      <c r="L241" s="238">
        <v>1</v>
      </c>
      <c r="M241" s="713">
        <v>533.26</v>
      </c>
    </row>
    <row r="242" spans="1:13" ht="14.4" customHeight="1" x14ac:dyDescent="0.3">
      <c r="A242" s="680" t="s">
        <v>2561</v>
      </c>
      <c r="B242" s="671" t="s">
        <v>4645</v>
      </c>
      <c r="C242" s="671" t="s">
        <v>3977</v>
      </c>
      <c r="D242" s="671" t="s">
        <v>3978</v>
      </c>
      <c r="E242" s="671" t="s">
        <v>3971</v>
      </c>
      <c r="F242" s="238"/>
      <c r="G242" s="238"/>
      <c r="H242" s="682">
        <v>0</v>
      </c>
      <c r="I242" s="238">
        <v>1</v>
      </c>
      <c r="J242" s="238">
        <v>1866.4</v>
      </c>
      <c r="K242" s="682">
        <v>1</v>
      </c>
      <c r="L242" s="238">
        <v>1</v>
      </c>
      <c r="M242" s="713">
        <v>1866.4</v>
      </c>
    </row>
    <row r="243" spans="1:13" ht="14.4" customHeight="1" x14ac:dyDescent="0.3">
      <c r="A243" s="680" t="s">
        <v>2561</v>
      </c>
      <c r="B243" s="671" t="s">
        <v>2433</v>
      </c>
      <c r="C243" s="671" t="s">
        <v>4019</v>
      </c>
      <c r="D243" s="671" t="s">
        <v>3903</v>
      </c>
      <c r="E243" s="671" t="s">
        <v>1446</v>
      </c>
      <c r="F243" s="238">
        <v>2</v>
      </c>
      <c r="G243" s="238">
        <v>826.44</v>
      </c>
      <c r="H243" s="682">
        <v>1</v>
      </c>
      <c r="I243" s="238"/>
      <c r="J243" s="238"/>
      <c r="K243" s="682">
        <v>0</v>
      </c>
      <c r="L243" s="238">
        <v>2</v>
      </c>
      <c r="M243" s="713">
        <v>826.44</v>
      </c>
    </row>
    <row r="244" spans="1:13" ht="14.4" customHeight="1" x14ac:dyDescent="0.3">
      <c r="A244" s="680" t="s">
        <v>2561</v>
      </c>
      <c r="B244" s="671" t="s">
        <v>2433</v>
      </c>
      <c r="C244" s="671" t="s">
        <v>4020</v>
      </c>
      <c r="D244" s="671" t="s">
        <v>828</v>
      </c>
      <c r="E244" s="671" t="s">
        <v>4021</v>
      </c>
      <c r="F244" s="238"/>
      <c r="G244" s="238"/>
      <c r="H244" s="682">
        <v>0</v>
      </c>
      <c r="I244" s="238">
        <v>2</v>
      </c>
      <c r="J244" s="238">
        <v>550.96</v>
      </c>
      <c r="K244" s="682">
        <v>1</v>
      </c>
      <c r="L244" s="238">
        <v>2</v>
      </c>
      <c r="M244" s="713">
        <v>550.96</v>
      </c>
    </row>
    <row r="245" spans="1:13" ht="14.4" customHeight="1" x14ac:dyDescent="0.3">
      <c r="A245" s="680" t="s">
        <v>2561</v>
      </c>
      <c r="B245" s="671" t="s">
        <v>2433</v>
      </c>
      <c r="C245" s="671" t="s">
        <v>1445</v>
      </c>
      <c r="D245" s="671" t="s">
        <v>828</v>
      </c>
      <c r="E245" s="671" t="s">
        <v>1446</v>
      </c>
      <c r="F245" s="238"/>
      <c r="G245" s="238"/>
      <c r="H245" s="682">
        <v>0</v>
      </c>
      <c r="I245" s="238">
        <v>1</v>
      </c>
      <c r="J245" s="238">
        <v>413.22</v>
      </c>
      <c r="K245" s="682">
        <v>1</v>
      </c>
      <c r="L245" s="238">
        <v>1</v>
      </c>
      <c r="M245" s="713">
        <v>413.22</v>
      </c>
    </row>
    <row r="246" spans="1:13" ht="14.4" customHeight="1" x14ac:dyDescent="0.3">
      <c r="A246" s="680" t="s">
        <v>2561</v>
      </c>
      <c r="B246" s="671" t="s">
        <v>2433</v>
      </c>
      <c r="C246" s="671" t="s">
        <v>4022</v>
      </c>
      <c r="D246" s="671" t="s">
        <v>3903</v>
      </c>
      <c r="E246" s="671" t="s">
        <v>3219</v>
      </c>
      <c r="F246" s="238">
        <v>2</v>
      </c>
      <c r="G246" s="238">
        <v>459.14</v>
      </c>
      <c r="H246" s="682">
        <v>1</v>
      </c>
      <c r="I246" s="238"/>
      <c r="J246" s="238"/>
      <c r="K246" s="682">
        <v>0</v>
      </c>
      <c r="L246" s="238">
        <v>2</v>
      </c>
      <c r="M246" s="713">
        <v>459.14</v>
      </c>
    </row>
    <row r="247" spans="1:13" ht="14.4" customHeight="1" x14ac:dyDescent="0.3">
      <c r="A247" s="680" t="s">
        <v>2561</v>
      </c>
      <c r="B247" s="671" t="s">
        <v>2498</v>
      </c>
      <c r="C247" s="671" t="s">
        <v>4046</v>
      </c>
      <c r="D247" s="671" t="s">
        <v>1963</v>
      </c>
      <c r="E247" s="671" t="s">
        <v>1437</v>
      </c>
      <c r="F247" s="238"/>
      <c r="G247" s="238"/>
      <c r="H247" s="682">
        <v>0</v>
      </c>
      <c r="I247" s="238">
        <v>1</v>
      </c>
      <c r="J247" s="238">
        <v>137.74</v>
      </c>
      <c r="K247" s="682">
        <v>1</v>
      </c>
      <c r="L247" s="238">
        <v>1</v>
      </c>
      <c r="M247" s="713">
        <v>137.74</v>
      </c>
    </row>
    <row r="248" spans="1:13" ht="14.4" customHeight="1" x14ac:dyDescent="0.3">
      <c r="A248" s="680" t="s">
        <v>2561</v>
      </c>
      <c r="B248" s="671" t="s">
        <v>2498</v>
      </c>
      <c r="C248" s="671" t="s">
        <v>1962</v>
      </c>
      <c r="D248" s="671" t="s">
        <v>1963</v>
      </c>
      <c r="E248" s="671" t="s">
        <v>1964</v>
      </c>
      <c r="F248" s="238"/>
      <c r="G248" s="238"/>
      <c r="H248" s="682">
        <v>0</v>
      </c>
      <c r="I248" s="238">
        <v>8</v>
      </c>
      <c r="J248" s="238">
        <v>3305.76</v>
      </c>
      <c r="K248" s="682">
        <v>1</v>
      </c>
      <c r="L248" s="238">
        <v>8</v>
      </c>
      <c r="M248" s="713">
        <v>3305.76</v>
      </c>
    </row>
    <row r="249" spans="1:13" ht="14.4" customHeight="1" x14ac:dyDescent="0.3">
      <c r="A249" s="680" t="s">
        <v>2561</v>
      </c>
      <c r="B249" s="671" t="s">
        <v>2498</v>
      </c>
      <c r="C249" s="671" t="s">
        <v>4047</v>
      </c>
      <c r="D249" s="671" t="s">
        <v>3947</v>
      </c>
      <c r="E249" s="671" t="s">
        <v>4048</v>
      </c>
      <c r="F249" s="238">
        <v>1</v>
      </c>
      <c r="G249" s="238">
        <v>0</v>
      </c>
      <c r="H249" s="682"/>
      <c r="I249" s="238"/>
      <c r="J249" s="238"/>
      <c r="K249" s="682"/>
      <c r="L249" s="238">
        <v>1</v>
      </c>
      <c r="M249" s="713">
        <v>0</v>
      </c>
    </row>
    <row r="250" spans="1:13" ht="14.4" customHeight="1" x14ac:dyDescent="0.3">
      <c r="A250" s="680" t="s">
        <v>2561</v>
      </c>
      <c r="B250" s="671" t="s">
        <v>2498</v>
      </c>
      <c r="C250" s="671" t="s">
        <v>4049</v>
      </c>
      <c r="D250" s="671" t="s">
        <v>3947</v>
      </c>
      <c r="E250" s="671" t="s">
        <v>4050</v>
      </c>
      <c r="F250" s="238">
        <v>1</v>
      </c>
      <c r="G250" s="238">
        <v>0</v>
      </c>
      <c r="H250" s="682"/>
      <c r="I250" s="238"/>
      <c r="J250" s="238"/>
      <c r="K250" s="682"/>
      <c r="L250" s="238">
        <v>1</v>
      </c>
      <c r="M250" s="713">
        <v>0</v>
      </c>
    </row>
    <row r="251" spans="1:13" ht="14.4" customHeight="1" x14ac:dyDescent="0.3">
      <c r="A251" s="680" t="s">
        <v>2561</v>
      </c>
      <c r="B251" s="671" t="s">
        <v>2498</v>
      </c>
      <c r="C251" s="671" t="s">
        <v>4051</v>
      </c>
      <c r="D251" s="671" t="s">
        <v>3950</v>
      </c>
      <c r="E251" s="671" t="s">
        <v>4024</v>
      </c>
      <c r="F251" s="238">
        <v>17</v>
      </c>
      <c r="G251" s="238">
        <v>3902.6899999999996</v>
      </c>
      <c r="H251" s="682">
        <v>1</v>
      </c>
      <c r="I251" s="238"/>
      <c r="J251" s="238"/>
      <c r="K251" s="682">
        <v>0</v>
      </c>
      <c r="L251" s="238">
        <v>17</v>
      </c>
      <c r="M251" s="713">
        <v>3902.6899999999996</v>
      </c>
    </row>
    <row r="252" spans="1:13" ht="14.4" customHeight="1" x14ac:dyDescent="0.3">
      <c r="A252" s="680" t="s">
        <v>2561</v>
      </c>
      <c r="B252" s="671" t="s">
        <v>2498</v>
      </c>
      <c r="C252" s="671" t="s">
        <v>4143</v>
      </c>
      <c r="D252" s="671" t="s">
        <v>4144</v>
      </c>
      <c r="E252" s="671" t="s">
        <v>1162</v>
      </c>
      <c r="F252" s="238">
        <v>1</v>
      </c>
      <c r="G252" s="238">
        <v>91.83</v>
      </c>
      <c r="H252" s="682">
        <v>1</v>
      </c>
      <c r="I252" s="238"/>
      <c r="J252" s="238"/>
      <c r="K252" s="682">
        <v>0</v>
      </c>
      <c r="L252" s="238">
        <v>1</v>
      </c>
      <c r="M252" s="713">
        <v>91.83</v>
      </c>
    </row>
    <row r="253" spans="1:13" ht="14.4" customHeight="1" x14ac:dyDescent="0.3">
      <c r="A253" s="680" t="s">
        <v>2561</v>
      </c>
      <c r="B253" s="671" t="s">
        <v>2498</v>
      </c>
      <c r="C253" s="671" t="s">
        <v>4052</v>
      </c>
      <c r="D253" s="671" t="s">
        <v>3950</v>
      </c>
      <c r="E253" s="671" t="s">
        <v>4053</v>
      </c>
      <c r="F253" s="238">
        <v>1</v>
      </c>
      <c r="G253" s="238">
        <v>0</v>
      </c>
      <c r="H253" s="682"/>
      <c r="I253" s="238"/>
      <c r="J253" s="238"/>
      <c r="K253" s="682"/>
      <c r="L253" s="238">
        <v>1</v>
      </c>
      <c r="M253" s="713">
        <v>0</v>
      </c>
    </row>
    <row r="254" spans="1:13" ht="14.4" customHeight="1" x14ac:dyDescent="0.3">
      <c r="A254" s="680" t="s">
        <v>2561</v>
      </c>
      <c r="B254" s="671" t="s">
        <v>2498</v>
      </c>
      <c r="C254" s="671" t="s">
        <v>3949</v>
      </c>
      <c r="D254" s="671" t="s">
        <v>3950</v>
      </c>
      <c r="E254" s="671" t="s">
        <v>1964</v>
      </c>
      <c r="F254" s="238">
        <v>2</v>
      </c>
      <c r="G254" s="238">
        <v>826.44</v>
      </c>
      <c r="H254" s="682">
        <v>1</v>
      </c>
      <c r="I254" s="238"/>
      <c r="J254" s="238"/>
      <c r="K254" s="682">
        <v>0</v>
      </c>
      <c r="L254" s="238">
        <v>2</v>
      </c>
      <c r="M254" s="713">
        <v>826.44</v>
      </c>
    </row>
    <row r="255" spans="1:13" ht="14.4" customHeight="1" x14ac:dyDescent="0.3">
      <c r="A255" s="680" t="s">
        <v>2561</v>
      </c>
      <c r="B255" s="671" t="s">
        <v>2498</v>
      </c>
      <c r="C255" s="671" t="s">
        <v>4055</v>
      </c>
      <c r="D255" s="671" t="s">
        <v>3950</v>
      </c>
      <c r="E255" s="671" t="s">
        <v>4056</v>
      </c>
      <c r="F255" s="238">
        <v>1</v>
      </c>
      <c r="G255" s="238">
        <v>0</v>
      </c>
      <c r="H255" s="682"/>
      <c r="I255" s="238"/>
      <c r="J255" s="238"/>
      <c r="K255" s="682"/>
      <c r="L255" s="238">
        <v>1</v>
      </c>
      <c r="M255" s="713">
        <v>0</v>
      </c>
    </row>
    <row r="256" spans="1:13" ht="14.4" customHeight="1" x14ac:dyDescent="0.3">
      <c r="A256" s="680" t="s">
        <v>2561</v>
      </c>
      <c r="B256" s="671" t="s">
        <v>2498</v>
      </c>
      <c r="C256" s="671" t="s">
        <v>4054</v>
      </c>
      <c r="D256" s="671" t="s">
        <v>1963</v>
      </c>
      <c r="E256" s="671" t="s">
        <v>4024</v>
      </c>
      <c r="F256" s="238">
        <v>1</v>
      </c>
      <c r="G256" s="238">
        <v>0</v>
      </c>
      <c r="H256" s="682"/>
      <c r="I256" s="238"/>
      <c r="J256" s="238"/>
      <c r="K256" s="682"/>
      <c r="L256" s="238">
        <v>1</v>
      </c>
      <c r="M256" s="713">
        <v>0</v>
      </c>
    </row>
    <row r="257" spans="1:13" ht="14.4" customHeight="1" x14ac:dyDescent="0.3">
      <c r="A257" s="680" t="s">
        <v>2561</v>
      </c>
      <c r="B257" s="671" t="s">
        <v>4646</v>
      </c>
      <c r="C257" s="671" t="s">
        <v>3957</v>
      </c>
      <c r="D257" s="671" t="s">
        <v>3958</v>
      </c>
      <c r="E257" s="671" t="s">
        <v>3959</v>
      </c>
      <c r="F257" s="238"/>
      <c r="G257" s="238"/>
      <c r="H257" s="682">
        <v>0</v>
      </c>
      <c r="I257" s="238">
        <v>1</v>
      </c>
      <c r="J257" s="238">
        <v>413.22</v>
      </c>
      <c r="K257" s="682">
        <v>1</v>
      </c>
      <c r="L257" s="238">
        <v>1</v>
      </c>
      <c r="M257" s="713">
        <v>413.22</v>
      </c>
    </row>
    <row r="258" spans="1:13" ht="14.4" customHeight="1" x14ac:dyDescent="0.3">
      <c r="A258" s="680" t="s">
        <v>2561</v>
      </c>
      <c r="B258" s="671" t="s">
        <v>2435</v>
      </c>
      <c r="C258" s="671" t="s">
        <v>875</v>
      </c>
      <c r="D258" s="671" t="s">
        <v>876</v>
      </c>
      <c r="E258" s="671" t="s">
        <v>869</v>
      </c>
      <c r="F258" s="238"/>
      <c r="G258" s="238"/>
      <c r="H258" s="682">
        <v>0</v>
      </c>
      <c r="I258" s="238">
        <v>5</v>
      </c>
      <c r="J258" s="238">
        <v>7156.3</v>
      </c>
      <c r="K258" s="682">
        <v>1</v>
      </c>
      <c r="L258" s="238">
        <v>5</v>
      </c>
      <c r="M258" s="713">
        <v>7156.3</v>
      </c>
    </row>
    <row r="259" spans="1:13" ht="14.4" customHeight="1" x14ac:dyDescent="0.3">
      <c r="A259" s="680" t="s">
        <v>2561</v>
      </c>
      <c r="B259" s="671" t="s">
        <v>2435</v>
      </c>
      <c r="C259" s="671" t="s">
        <v>3986</v>
      </c>
      <c r="D259" s="671" t="s">
        <v>3987</v>
      </c>
      <c r="E259" s="671" t="s">
        <v>847</v>
      </c>
      <c r="F259" s="238">
        <v>10</v>
      </c>
      <c r="G259" s="238">
        <v>3337.5</v>
      </c>
      <c r="H259" s="682">
        <v>1</v>
      </c>
      <c r="I259" s="238"/>
      <c r="J259" s="238"/>
      <c r="K259" s="682">
        <v>0</v>
      </c>
      <c r="L259" s="238">
        <v>10</v>
      </c>
      <c r="M259" s="713">
        <v>3337.5</v>
      </c>
    </row>
    <row r="260" spans="1:13" ht="14.4" customHeight="1" x14ac:dyDescent="0.3">
      <c r="A260" s="680" t="s">
        <v>2562</v>
      </c>
      <c r="B260" s="671" t="s">
        <v>2418</v>
      </c>
      <c r="C260" s="671" t="s">
        <v>928</v>
      </c>
      <c r="D260" s="671" t="s">
        <v>929</v>
      </c>
      <c r="E260" s="671" t="s">
        <v>930</v>
      </c>
      <c r="F260" s="238"/>
      <c r="G260" s="238"/>
      <c r="H260" s="682">
        <v>0</v>
      </c>
      <c r="I260" s="238">
        <v>1</v>
      </c>
      <c r="J260" s="238">
        <v>152.36000000000001</v>
      </c>
      <c r="K260" s="682">
        <v>1</v>
      </c>
      <c r="L260" s="238">
        <v>1</v>
      </c>
      <c r="M260" s="713">
        <v>152.36000000000001</v>
      </c>
    </row>
    <row r="261" spans="1:13" ht="14.4" customHeight="1" x14ac:dyDescent="0.3">
      <c r="A261" s="680" t="s">
        <v>2562</v>
      </c>
      <c r="B261" s="671" t="s">
        <v>2418</v>
      </c>
      <c r="C261" s="671" t="s">
        <v>3035</v>
      </c>
      <c r="D261" s="671" t="s">
        <v>929</v>
      </c>
      <c r="E261" s="671" t="s">
        <v>3036</v>
      </c>
      <c r="F261" s="238"/>
      <c r="G261" s="238"/>
      <c r="H261" s="682">
        <v>0</v>
      </c>
      <c r="I261" s="238">
        <v>3</v>
      </c>
      <c r="J261" s="238">
        <v>914.22</v>
      </c>
      <c r="K261" s="682">
        <v>1</v>
      </c>
      <c r="L261" s="238">
        <v>3</v>
      </c>
      <c r="M261" s="713">
        <v>914.22</v>
      </c>
    </row>
    <row r="262" spans="1:13" ht="14.4" customHeight="1" x14ac:dyDescent="0.3">
      <c r="A262" s="680" t="s">
        <v>2562</v>
      </c>
      <c r="B262" s="671" t="s">
        <v>2421</v>
      </c>
      <c r="C262" s="671" t="s">
        <v>3081</v>
      </c>
      <c r="D262" s="671" t="s">
        <v>1516</v>
      </c>
      <c r="E262" s="671" t="s">
        <v>1360</v>
      </c>
      <c r="F262" s="238"/>
      <c r="G262" s="238"/>
      <c r="H262" s="682"/>
      <c r="I262" s="238">
        <v>1</v>
      </c>
      <c r="J262" s="238">
        <v>0</v>
      </c>
      <c r="K262" s="682"/>
      <c r="L262" s="238">
        <v>1</v>
      </c>
      <c r="M262" s="713">
        <v>0</v>
      </c>
    </row>
    <row r="263" spans="1:13" ht="14.4" customHeight="1" x14ac:dyDescent="0.3">
      <c r="A263" s="680" t="s">
        <v>2562</v>
      </c>
      <c r="B263" s="671" t="s">
        <v>2426</v>
      </c>
      <c r="C263" s="671" t="s">
        <v>2042</v>
      </c>
      <c r="D263" s="671" t="s">
        <v>2459</v>
      </c>
      <c r="E263" s="671" t="s">
        <v>2489</v>
      </c>
      <c r="F263" s="238"/>
      <c r="G263" s="238"/>
      <c r="H263" s="682">
        <v>0</v>
      </c>
      <c r="I263" s="238">
        <v>1</v>
      </c>
      <c r="J263" s="238">
        <v>82.59</v>
      </c>
      <c r="K263" s="682">
        <v>1</v>
      </c>
      <c r="L263" s="238">
        <v>1</v>
      </c>
      <c r="M263" s="713">
        <v>82.59</v>
      </c>
    </row>
    <row r="264" spans="1:13" ht="14.4" customHeight="1" x14ac:dyDescent="0.3">
      <c r="A264" s="680" t="s">
        <v>2562</v>
      </c>
      <c r="B264" s="671" t="s">
        <v>2426</v>
      </c>
      <c r="C264" s="671" t="s">
        <v>942</v>
      </c>
      <c r="D264" s="671" t="s">
        <v>2428</v>
      </c>
      <c r="E264" s="671" t="s">
        <v>1360</v>
      </c>
      <c r="F264" s="238"/>
      <c r="G264" s="238"/>
      <c r="H264" s="682">
        <v>0</v>
      </c>
      <c r="I264" s="238">
        <v>2</v>
      </c>
      <c r="J264" s="238">
        <v>137.66</v>
      </c>
      <c r="K264" s="682">
        <v>1</v>
      </c>
      <c r="L264" s="238">
        <v>2</v>
      </c>
      <c r="M264" s="713">
        <v>137.66</v>
      </c>
    </row>
    <row r="265" spans="1:13" ht="14.4" customHeight="1" x14ac:dyDescent="0.3">
      <c r="A265" s="680" t="s">
        <v>2562</v>
      </c>
      <c r="B265" s="671" t="s">
        <v>2429</v>
      </c>
      <c r="C265" s="671" t="s">
        <v>1145</v>
      </c>
      <c r="D265" s="671" t="s">
        <v>1146</v>
      </c>
      <c r="E265" s="671" t="s">
        <v>2448</v>
      </c>
      <c r="F265" s="238"/>
      <c r="G265" s="238"/>
      <c r="H265" s="682">
        <v>0</v>
      </c>
      <c r="I265" s="238">
        <v>1</v>
      </c>
      <c r="J265" s="238">
        <v>94.8</v>
      </c>
      <c r="K265" s="682">
        <v>1</v>
      </c>
      <c r="L265" s="238">
        <v>1</v>
      </c>
      <c r="M265" s="713">
        <v>94.8</v>
      </c>
    </row>
    <row r="266" spans="1:13" ht="14.4" customHeight="1" x14ac:dyDescent="0.3">
      <c r="A266" s="680" t="s">
        <v>2563</v>
      </c>
      <c r="B266" s="671" t="s">
        <v>4653</v>
      </c>
      <c r="C266" s="671" t="s">
        <v>4190</v>
      </c>
      <c r="D266" s="671" t="s">
        <v>4191</v>
      </c>
      <c r="E266" s="671" t="s">
        <v>4192</v>
      </c>
      <c r="F266" s="238"/>
      <c r="G266" s="238"/>
      <c r="H266" s="682">
        <v>0</v>
      </c>
      <c r="I266" s="238">
        <v>1</v>
      </c>
      <c r="J266" s="238">
        <v>156.25</v>
      </c>
      <c r="K266" s="682">
        <v>1</v>
      </c>
      <c r="L266" s="238">
        <v>1</v>
      </c>
      <c r="M266" s="713">
        <v>156.25</v>
      </c>
    </row>
    <row r="267" spans="1:13" ht="14.4" customHeight="1" x14ac:dyDescent="0.3">
      <c r="A267" s="680" t="s">
        <v>2563</v>
      </c>
      <c r="B267" s="671" t="s">
        <v>4641</v>
      </c>
      <c r="C267" s="671" t="s">
        <v>3015</v>
      </c>
      <c r="D267" s="671" t="s">
        <v>3016</v>
      </c>
      <c r="E267" s="671" t="s">
        <v>2501</v>
      </c>
      <c r="F267" s="238"/>
      <c r="G267" s="238"/>
      <c r="H267" s="682">
        <v>0</v>
      </c>
      <c r="I267" s="238">
        <v>1</v>
      </c>
      <c r="J267" s="238">
        <v>33.72</v>
      </c>
      <c r="K267" s="682">
        <v>1</v>
      </c>
      <c r="L267" s="238">
        <v>1</v>
      </c>
      <c r="M267" s="713">
        <v>33.72</v>
      </c>
    </row>
    <row r="268" spans="1:13" ht="14.4" customHeight="1" x14ac:dyDescent="0.3">
      <c r="A268" s="680" t="s">
        <v>2563</v>
      </c>
      <c r="B268" s="671" t="s">
        <v>2463</v>
      </c>
      <c r="C268" s="671" t="s">
        <v>1543</v>
      </c>
      <c r="D268" s="671" t="s">
        <v>1544</v>
      </c>
      <c r="E268" s="671" t="s">
        <v>2466</v>
      </c>
      <c r="F268" s="238"/>
      <c r="G268" s="238"/>
      <c r="H268" s="682">
        <v>0</v>
      </c>
      <c r="I268" s="238">
        <v>1</v>
      </c>
      <c r="J268" s="238">
        <v>3127.19</v>
      </c>
      <c r="K268" s="682">
        <v>1</v>
      </c>
      <c r="L268" s="238">
        <v>1</v>
      </c>
      <c r="M268" s="713">
        <v>3127.19</v>
      </c>
    </row>
    <row r="269" spans="1:13" ht="14.4" customHeight="1" x14ac:dyDescent="0.3">
      <c r="A269" s="680" t="s">
        <v>2563</v>
      </c>
      <c r="B269" s="671" t="s">
        <v>4654</v>
      </c>
      <c r="C269" s="671" t="s">
        <v>4186</v>
      </c>
      <c r="D269" s="671" t="s">
        <v>4187</v>
      </c>
      <c r="E269" s="671" t="s">
        <v>4188</v>
      </c>
      <c r="F269" s="238"/>
      <c r="G269" s="238"/>
      <c r="H269" s="682">
        <v>0</v>
      </c>
      <c r="I269" s="238">
        <v>1</v>
      </c>
      <c r="J269" s="238">
        <v>16.27</v>
      </c>
      <c r="K269" s="682">
        <v>1</v>
      </c>
      <c r="L269" s="238">
        <v>1</v>
      </c>
      <c r="M269" s="713">
        <v>16.27</v>
      </c>
    </row>
    <row r="270" spans="1:13" ht="14.4" customHeight="1" x14ac:dyDescent="0.3">
      <c r="A270" s="680" t="s">
        <v>2563</v>
      </c>
      <c r="B270" s="671" t="s">
        <v>2435</v>
      </c>
      <c r="C270" s="671" t="s">
        <v>4168</v>
      </c>
      <c r="D270" s="671" t="s">
        <v>4169</v>
      </c>
      <c r="E270" s="671" t="s">
        <v>1162</v>
      </c>
      <c r="F270" s="238"/>
      <c r="G270" s="238"/>
      <c r="H270" s="682">
        <v>0</v>
      </c>
      <c r="I270" s="238">
        <v>10</v>
      </c>
      <c r="J270" s="238">
        <v>315.89999999999998</v>
      </c>
      <c r="K270" s="682">
        <v>1</v>
      </c>
      <c r="L270" s="238">
        <v>10</v>
      </c>
      <c r="M270" s="713">
        <v>315.89999999999998</v>
      </c>
    </row>
    <row r="271" spans="1:13" ht="14.4" customHeight="1" x14ac:dyDescent="0.3">
      <c r="A271" s="680" t="s">
        <v>2564</v>
      </c>
      <c r="B271" s="671" t="s">
        <v>4655</v>
      </c>
      <c r="C271" s="671" t="s">
        <v>3400</v>
      </c>
      <c r="D271" s="671" t="s">
        <v>3401</v>
      </c>
      <c r="E271" s="671" t="s">
        <v>3402</v>
      </c>
      <c r="F271" s="238">
        <v>1</v>
      </c>
      <c r="G271" s="238">
        <v>480.18</v>
      </c>
      <c r="H271" s="682">
        <v>1</v>
      </c>
      <c r="I271" s="238"/>
      <c r="J271" s="238"/>
      <c r="K271" s="682">
        <v>0</v>
      </c>
      <c r="L271" s="238">
        <v>1</v>
      </c>
      <c r="M271" s="713">
        <v>480.18</v>
      </c>
    </row>
    <row r="272" spans="1:13" ht="14.4" customHeight="1" x14ac:dyDescent="0.3">
      <c r="A272" s="680" t="s">
        <v>2564</v>
      </c>
      <c r="B272" s="671" t="s">
        <v>4640</v>
      </c>
      <c r="C272" s="671" t="s">
        <v>3392</v>
      </c>
      <c r="D272" s="671" t="s">
        <v>3393</v>
      </c>
      <c r="E272" s="671" t="s">
        <v>1938</v>
      </c>
      <c r="F272" s="238">
        <v>1</v>
      </c>
      <c r="G272" s="238">
        <v>270.69</v>
      </c>
      <c r="H272" s="682">
        <v>1</v>
      </c>
      <c r="I272" s="238"/>
      <c r="J272" s="238"/>
      <c r="K272" s="682">
        <v>0</v>
      </c>
      <c r="L272" s="238">
        <v>1</v>
      </c>
      <c r="M272" s="713">
        <v>270.69</v>
      </c>
    </row>
    <row r="273" spans="1:13" ht="14.4" customHeight="1" x14ac:dyDescent="0.3">
      <c r="A273" s="680" t="s">
        <v>2564</v>
      </c>
      <c r="B273" s="671" t="s">
        <v>2421</v>
      </c>
      <c r="C273" s="671" t="s">
        <v>1515</v>
      </c>
      <c r="D273" s="671" t="s">
        <v>1516</v>
      </c>
      <c r="E273" s="671" t="s">
        <v>2456</v>
      </c>
      <c r="F273" s="238"/>
      <c r="G273" s="238"/>
      <c r="H273" s="682">
        <v>0</v>
      </c>
      <c r="I273" s="238">
        <v>2</v>
      </c>
      <c r="J273" s="238">
        <v>276.32</v>
      </c>
      <c r="K273" s="682">
        <v>1</v>
      </c>
      <c r="L273" s="238">
        <v>2</v>
      </c>
      <c r="M273" s="713">
        <v>276.32</v>
      </c>
    </row>
    <row r="274" spans="1:13" ht="14.4" customHeight="1" x14ac:dyDescent="0.3">
      <c r="A274" s="680" t="s">
        <v>2564</v>
      </c>
      <c r="B274" s="671" t="s">
        <v>2421</v>
      </c>
      <c r="C274" s="671" t="s">
        <v>3246</v>
      </c>
      <c r="D274" s="671" t="s">
        <v>1516</v>
      </c>
      <c r="E274" s="671" t="s">
        <v>3038</v>
      </c>
      <c r="F274" s="238">
        <v>3</v>
      </c>
      <c r="G274" s="238">
        <v>0</v>
      </c>
      <c r="H274" s="682"/>
      <c r="I274" s="238"/>
      <c r="J274" s="238"/>
      <c r="K274" s="682"/>
      <c r="L274" s="238">
        <v>3</v>
      </c>
      <c r="M274" s="713">
        <v>0</v>
      </c>
    </row>
    <row r="275" spans="1:13" ht="14.4" customHeight="1" x14ac:dyDescent="0.3">
      <c r="A275" s="680" t="s">
        <v>2564</v>
      </c>
      <c r="B275" s="671" t="s">
        <v>2462</v>
      </c>
      <c r="C275" s="671" t="s">
        <v>3394</v>
      </c>
      <c r="D275" s="671" t="s">
        <v>3395</v>
      </c>
      <c r="E275" s="671" t="s">
        <v>2456</v>
      </c>
      <c r="F275" s="238"/>
      <c r="G275" s="238"/>
      <c r="H275" s="682">
        <v>0</v>
      </c>
      <c r="I275" s="238">
        <v>2</v>
      </c>
      <c r="J275" s="238">
        <v>104.8</v>
      </c>
      <c r="K275" s="682">
        <v>1</v>
      </c>
      <c r="L275" s="238">
        <v>2</v>
      </c>
      <c r="M275" s="713">
        <v>104.8</v>
      </c>
    </row>
    <row r="276" spans="1:13" ht="14.4" customHeight="1" x14ac:dyDescent="0.3">
      <c r="A276" s="680" t="s">
        <v>2565</v>
      </c>
      <c r="B276" s="671" t="s">
        <v>2418</v>
      </c>
      <c r="C276" s="671" t="s">
        <v>1201</v>
      </c>
      <c r="D276" s="671" t="s">
        <v>2437</v>
      </c>
      <c r="E276" s="671" t="s">
        <v>2438</v>
      </c>
      <c r="F276" s="238"/>
      <c r="G276" s="238"/>
      <c r="H276" s="682">
        <v>0</v>
      </c>
      <c r="I276" s="238">
        <v>1</v>
      </c>
      <c r="J276" s="238">
        <v>333.31</v>
      </c>
      <c r="K276" s="682">
        <v>1</v>
      </c>
      <c r="L276" s="238">
        <v>1</v>
      </c>
      <c r="M276" s="713">
        <v>333.31</v>
      </c>
    </row>
    <row r="277" spans="1:13" ht="14.4" customHeight="1" x14ac:dyDescent="0.3">
      <c r="A277" s="680" t="s">
        <v>2565</v>
      </c>
      <c r="B277" s="671" t="s">
        <v>2426</v>
      </c>
      <c r="C277" s="671" t="s">
        <v>3802</v>
      </c>
      <c r="D277" s="671" t="s">
        <v>3803</v>
      </c>
      <c r="E277" s="671" t="s">
        <v>3804</v>
      </c>
      <c r="F277" s="238"/>
      <c r="G277" s="238"/>
      <c r="H277" s="682">
        <v>0</v>
      </c>
      <c r="I277" s="238">
        <v>1</v>
      </c>
      <c r="J277" s="238">
        <v>175.19</v>
      </c>
      <c r="K277" s="682">
        <v>1</v>
      </c>
      <c r="L277" s="238">
        <v>1</v>
      </c>
      <c r="M277" s="713">
        <v>175.19</v>
      </c>
    </row>
    <row r="278" spans="1:13" ht="14.4" customHeight="1" x14ac:dyDescent="0.3">
      <c r="A278" s="680" t="s">
        <v>2565</v>
      </c>
      <c r="B278" s="671" t="s">
        <v>2426</v>
      </c>
      <c r="C278" s="671" t="s">
        <v>2327</v>
      </c>
      <c r="D278" s="671" t="s">
        <v>2428</v>
      </c>
      <c r="E278" s="671" t="s">
        <v>2489</v>
      </c>
      <c r="F278" s="238"/>
      <c r="G278" s="238"/>
      <c r="H278" s="682">
        <v>0</v>
      </c>
      <c r="I278" s="238">
        <v>1</v>
      </c>
      <c r="J278" s="238">
        <v>41.3</v>
      </c>
      <c r="K278" s="682">
        <v>1</v>
      </c>
      <c r="L278" s="238">
        <v>1</v>
      </c>
      <c r="M278" s="713">
        <v>41.3</v>
      </c>
    </row>
    <row r="279" spans="1:13" ht="14.4" customHeight="1" x14ac:dyDescent="0.3">
      <c r="A279" s="680" t="s">
        <v>2565</v>
      </c>
      <c r="B279" s="671" t="s">
        <v>2426</v>
      </c>
      <c r="C279" s="671" t="s">
        <v>942</v>
      </c>
      <c r="D279" s="671" t="s">
        <v>2428</v>
      </c>
      <c r="E279" s="671" t="s">
        <v>1360</v>
      </c>
      <c r="F279" s="238"/>
      <c r="G279" s="238"/>
      <c r="H279" s="682">
        <v>0</v>
      </c>
      <c r="I279" s="238">
        <v>2</v>
      </c>
      <c r="J279" s="238">
        <v>137.66</v>
      </c>
      <c r="K279" s="682">
        <v>1</v>
      </c>
      <c r="L279" s="238">
        <v>2</v>
      </c>
      <c r="M279" s="713">
        <v>137.66</v>
      </c>
    </row>
    <row r="280" spans="1:13" ht="14.4" customHeight="1" x14ac:dyDescent="0.3">
      <c r="A280" s="680" t="s">
        <v>2565</v>
      </c>
      <c r="B280" s="671" t="s">
        <v>4656</v>
      </c>
      <c r="C280" s="671" t="s">
        <v>3406</v>
      </c>
      <c r="D280" s="671" t="s">
        <v>3407</v>
      </c>
      <c r="E280" s="671" t="s">
        <v>3408</v>
      </c>
      <c r="F280" s="238"/>
      <c r="G280" s="238"/>
      <c r="H280" s="682">
        <v>0</v>
      </c>
      <c r="I280" s="238">
        <v>3</v>
      </c>
      <c r="J280" s="238">
        <v>231.03000000000003</v>
      </c>
      <c r="K280" s="682">
        <v>1</v>
      </c>
      <c r="L280" s="238">
        <v>3</v>
      </c>
      <c r="M280" s="713">
        <v>231.03000000000003</v>
      </c>
    </row>
    <row r="281" spans="1:13" ht="14.4" customHeight="1" x14ac:dyDescent="0.3">
      <c r="A281" s="680" t="s">
        <v>2565</v>
      </c>
      <c r="B281" s="671" t="s">
        <v>4657</v>
      </c>
      <c r="C281" s="671" t="s">
        <v>3824</v>
      </c>
      <c r="D281" s="671" t="s">
        <v>3825</v>
      </c>
      <c r="E281" s="671" t="s">
        <v>2598</v>
      </c>
      <c r="F281" s="238"/>
      <c r="G281" s="238"/>
      <c r="H281" s="682">
        <v>0</v>
      </c>
      <c r="I281" s="238">
        <v>1</v>
      </c>
      <c r="J281" s="238">
        <v>96.63</v>
      </c>
      <c r="K281" s="682">
        <v>1</v>
      </c>
      <c r="L281" s="238">
        <v>1</v>
      </c>
      <c r="M281" s="713">
        <v>96.63</v>
      </c>
    </row>
    <row r="282" spans="1:13" ht="14.4" customHeight="1" x14ac:dyDescent="0.3">
      <c r="A282" s="680" t="s">
        <v>2565</v>
      </c>
      <c r="B282" s="671" t="s">
        <v>2509</v>
      </c>
      <c r="C282" s="671" t="s">
        <v>3047</v>
      </c>
      <c r="D282" s="671" t="s">
        <v>3048</v>
      </c>
      <c r="E282" s="671" t="s">
        <v>3049</v>
      </c>
      <c r="F282" s="238">
        <v>8</v>
      </c>
      <c r="G282" s="238">
        <v>0</v>
      </c>
      <c r="H282" s="682"/>
      <c r="I282" s="238"/>
      <c r="J282" s="238"/>
      <c r="K282" s="682"/>
      <c r="L282" s="238">
        <v>8</v>
      </c>
      <c r="M282" s="713">
        <v>0</v>
      </c>
    </row>
    <row r="283" spans="1:13" ht="14.4" customHeight="1" x14ac:dyDescent="0.3">
      <c r="A283" s="680" t="s">
        <v>2565</v>
      </c>
      <c r="B283" s="671" t="s">
        <v>2509</v>
      </c>
      <c r="C283" s="671" t="s">
        <v>3808</v>
      </c>
      <c r="D283" s="671" t="s">
        <v>3514</v>
      </c>
      <c r="E283" s="671" t="s">
        <v>3809</v>
      </c>
      <c r="F283" s="238">
        <v>6</v>
      </c>
      <c r="G283" s="238">
        <v>0</v>
      </c>
      <c r="H283" s="682"/>
      <c r="I283" s="238"/>
      <c r="J283" s="238"/>
      <c r="K283" s="682"/>
      <c r="L283" s="238">
        <v>6</v>
      </c>
      <c r="M283" s="713">
        <v>0</v>
      </c>
    </row>
    <row r="284" spans="1:13" ht="14.4" customHeight="1" x14ac:dyDescent="0.3">
      <c r="A284" s="680" t="s">
        <v>2565</v>
      </c>
      <c r="B284" s="671" t="s">
        <v>2509</v>
      </c>
      <c r="C284" s="671" t="s">
        <v>3510</v>
      </c>
      <c r="D284" s="671" t="s">
        <v>3511</v>
      </c>
      <c r="E284" s="671" t="s">
        <v>3512</v>
      </c>
      <c r="F284" s="238">
        <v>2</v>
      </c>
      <c r="G284" s="238">
        <v>0</v>
      </c>
      <c r="H284" s="682"/>
      <c r="I284" s="238"/>
      <c r="J284" s="238"/>
      <c r="K284" s="682"/>
      <c r="L284" s="238">
        <v>2</v>
      </c>
      <c r="M284" s="713">
        <v>0</v>
      </c>
    </row>
    <row r="285" spans="1:13" ht="14.4" customHeight="1" x14ac:dyDescent="0.3">
      <c r="A285" s="680" t="s">
        <v>2565</v>
      </c>
      <c r="B285" s="671" t="s">
        <v>2509</v>
      </c>
      <c r="C285" s="671" t="s">
        <v>3650</v>
      </c>
      <c r="D285" s="671" t="s">
        <v>3651</v>
      </c>
      <c r="E285" s="671" t="s">
        <v>2956</v>
      </c>
      <c r="F285" s="238"/>
      <c r="G285" s="238"/>
      <c r="H285" s="682">
        <v>0</v>
      </c>
      <c r="I285" s="238">
        <v>17</v>
      </c>
      <c r="J285" s="238">
        <v>7916.9</v>
      </c>
      <c r="K285" s="682">
        <v>1</v>
      </c>
      <c r="L285" s="238">
        <v>17</v>
      </c>
      <c r="M285" s="713">
        <v>7916.9</v>
      </c>
    </row>
    <row r="286" spans="1:13" ht="14.4" customHeight="1" x14ac:dyDescent="0.3">
      <c r="A286" s="680" t="s">
        <v>2565</v>
      </c>
      <c r="B286" s="671" t="s">
        <v>2509</v>
      </c>
      <c r="C286" s="671" t="s">
        <v>3457</v>
      </c>
      <c r="D286" s="671" t="s">
        <v>3048</v>
      </c>
      <c r="E286" s="671" t="s">
        <v>3458</v>
      </c>
      <c r="F286" s="238">
        <v>14</v>
      </c>
      <c r="G286" s="238">
        <v>1978.76</v>
      </c>
      <c r="H286" s="682">
        <v>1</v>
      </c>
      <c r="I286" s="238"/>
      <c r="J286" s="238"/>
      <c r="K286" s="682">
        <v>0</v>
      </c>
      <c r="L286" s="238">
        <v>14</v>
      </c>
      <c r="M286" s="713">
        <v>1978.76</v>
      </c>
    </row>
    <row r="287" spans="1:13" ht="14.4" customHeight="1" x14ac:dyDescent="0.3">
      <c r="A287" s="680" t="s">
        <v>2565</v>
      </c>
      <c r="B287" s="671" t="s">
        <v>2509</v>
      </c>
      <c r="C287" s="671" t="s">
        <v>3513</v>
      </c>
      <c r="D287" s="671" t="s">
        <v>3514</v>
      </c>
      <c r="E287" s="671" t="s">
        <v>3515</v>
      </c>
      <c r="F287" s="238">
        <v>24</v>
      </c>
      <c r="G287" s="238">
        <v>4521.12</v>
      </c>
      <c r="H287" s="682">
        <v>1</v>
      </c>
      <c r="I287" s="238"/>
      <c r="J287" s="238"/>
      <c r="K287" s="682">
        <v>0</v>
      </c>
      <c r="L287" s="238">
        <v>24</v>
      </c>
      <c r="M287" s="713">
        <v>4521.12</v>
      </c>
    </row>
    <row r="288" spans="1:13" ht="14.4" customHeight="1" x14ac:dyDescent="0.3">
      <c r="A288" s="680" t="s">
        <v>2565</v>
      </c>
      <c r="B288" s="671" t="s">
        <v>2509</v>
      </c>
      <c r="C288" s="671" t="s">
        <v>3810</v>
      </c>
      <c r="D288" s="671" t="s">
        <v>3511</v>
      </c>
      <c r="E288" s="671" t="s">
        <v>3811</v>
      </c>
      <c r="F288" s="238">
        <v>10</v>
      </c>
      <c r="G288" s="238">
        <v>2328.5</v>
      </c>
      <c r="H288" s="682">
        <v>1</v>
      </c>
      <c r="I288" s="238"/>
      <c r="J288" s="238"/>
      <c r="K288" s="682">
        <v>0</v>
      </c>
      <c r="L288" s="238">
        <v>10</v>
      </c>
      <c r="M288" s="713">
        <v>2328.5</v>
      </c>
    </row>
    <row r="289" spans="1:13" ht="14.4" customHeight="1" x14ac:dyDescent="0.3">
      <c r="A289" s="680" t="s">
        <v>2565</v>
      </c>
      <c r="B289" s="671" t="s">
        <v>2509</v>
      </c>
      <c r="C289" s="671" t="s">
        <v>3112</v>
      </c>
      <c r="D289" s="671" t="s">
        <v>2288</v>
      </c>
      <c r="E289" s="671" t="s">
        <v>3113</v>
      </c>
      <c r="F289" s="238"/>
      <c r="G289" s="238"/>
      <c r="H289" s="682">
        <v>0</v>
      </c>
      <c r="I289" s="238">
        <v>27</v>
      </c>
      <c r="J289" s="238">
        <v>2172.6900000000005</v>
      </c>
      <c r="K289" s="682">
        <v>1</v>
      </c>
      <c r="L289" s="238">
        <v>27</v>
      </c>
      <c r="M289" s="713">
        <v>2172.6900000000005</v>
      </c>
    </row>
    <row r="290" spans="1:13" ht="14.4" customHeight="1" x14ac:dyDescent="0.3">
      <c r="A290" s="680" t="s">
        <v>2565</v>
      </c>
      <c r="B290" s="671" t="s">
        <v>2509</v>
      </c>
      <c r="C290" s="671" t="s">
        <v>3656</v>
      </c>
      <c r="D290" s="671" t="s">
        <v>3657</v>
      </c>
      <c r="E290" s="671" t="s">
        <v>2297</v>
      </c>
      <c r="F290" s="238">
        <v>4</v>
      </c>
      <c r="G290" s="238">
        <v>186.28</v>
      </c>
      <c r="H290" s="682">
        <v>1</v>
      </c>
      <c r="I290" s="238"/>
      <c r="J290" s="238"/>
      <c r="K290" s="682">
        <v>0</v>
      </c>
      <c r="L290" s="238">
        <v>4</v>
      </c>
      <c r="M290" s="713">
        <v>186.28</v>
      </c>
    </row>
    <row r="291" spans="1:13" ht="14.4" customHeight="1" x14ac:dyDescent="0.3">
      <c r="A291" s="680" t="s">
        <v>2565</v>
      </c>
      <c r="B291" s="671" t="s">
        <v>2509</v>
      </c>
      <c r="C291" s="671" t="s">
        <v>2279</v>
      </c>
      <c r="D291" s="671" t="s">
        <v>2510</v>
      </c>
      <c r="E291" s="671" t="s">
        <v>2511</v>
      </c>
      <c r="F291" s="238"/>
      <c r="G291" s="238"/>
      <c r="H291" s="682">
        <v>0</v>
      </c>
      <c r="I291" s="238">
        <v>8</v>
      </c>
      <c r="J291" s="238">
        <v>3014</v>
      </c>
      <c r="K291" s="682">
        <v>1</v>
      </c>
      <c r="L291" s="238">
        <v>8</v>
      </c>
      <c r="M291" s="713">
        <v>3014</v>
      </c>
    </row>
    <row r="292" spans="1:13" ht="14.4" customHeight="1" x14ac:dyDescent="0.3">
      <c r="A292" s="680" t="s">
        <v>2565</v>
      </c>
      <c r="B292" s="671" t="s">
        <v>2509</v>
      </c>
      <c r="C292" s="671" t="s">
        <v>3812</v>
      </c>
      <c r="D292" s="671" t="s">
        <v>3813</v>
      </c>
      <c r="E292" s="671" t="s">
        <v>3814</v>
      </c>
      <c r="F292" s="238">
        <v>3</v>
      </c>
      <c r="G292" s="238">
        <v>0</v>
      </c>
      <c r="H292" s="682"/>
      <c r="I292" s="238"/>
      <c r="J292" s="238"/>
      <c r="K292" s="682"/>
      <c r="L292" s="238">
        <v>3</v>
      </c>
      <c r="M292" s="713">
        <v>0</v>
      </c>
    </row>
    <row r="293" spans="1:13" ht="14.4" customHeight="1" x14ac:dyDescent="0.3">
      <c r="A293" s="680" t="s">
        <v>2565</v>
      </c>
      <c r="B293" s="671" t="s">
        <v>4649</v>
      </c>
      <c r="C293" s="671" t="s">
        <v>3664</v>
      </c>
      <c r="D293" s="671" t="s">
        <v>3665</v>
      </c>
      <c r="E293" s="671" t="s">
        <v>3666</v>
      </c>
      <c r="F293" s="238"/>
      <c r="G293" s="238"/>
      <c r="H293" s="682">
        <v>0</v>
      </c>
      <c r="I293" s="238">
        <v>9</v>
      </c>
      <c r="J293" s="238">
        <v>5100.0299999999988</v>
      </c>
      <c r="K293" s="682">
        <v>1</v>
      </c>
      <c r="L293" s="238">
        <v>9</v>
      </c>
      <c r="M293" s="713">
        <v>5100.0299999999988</v>
      </c>
    </row>
    <row r="294" spans="1:13" ht="14.4" customHeight="1" x14ac:dyDescent="0.3">
      <c r="A294" s="680" t="s">
        <v>2565</v>
      </c>
      <c r="B294" s="671" t="s">
        <v>4649</v>
      </c>
      <c r="C294" s="671" t="s">
        <v>3667</v>
      </c>
      <c r="D294" s="671" t="s">
        <v>3668</v>
      </c>
      <c r="E294" s="671" t="s">
        <v>3669</v>
      </c>
      <c r="F294" s="238"/>
      <c r="G294" s="238"/>
      <c r="H294" s="682">
        <v>0</v>
      </c>
      <c r="I294" s="238">
        <v>6</v>
      </c>
      <c r="J294" s="238">
        <v>109.32</v>
      </c>
      <c r="K294" s="682">
        <v>1</v>
      </c>
      <c r="L294" s="238">
        <v>6</v>
      </c>
      <c r="M294" s="713">
        <v>109.32</v>
      </c>
    </row>
    <row r="295" spans="1:13" ht="14.4" customHeight="1" x14ac:dyDescent="0.3">
      <c r="A295" s="680" t="s">
        <v>2565</v>
      </c>
      <c r="B295" s="671" t="s">
        <v>4649</v>
      </c>
      <c r="C295" s="671" t="s">
        <v>3673</v>
      </c>
      <c r="D295" s="671" t="s">
        <v>3671</v>
      </c>
      <c r="E295" s="671" t="s">
        <v>3674</v>
      </c>
      <c r="F295" s="238"/>
      <c r="G295" s="238"/>
      <c r="H295" s="682">
        <v>0</v>
      </c>
      <c r="I295" s="238">
        <v>17</v>
      </c>
      <c r="J295" s="238">
        <v>1548.1899999999998</v>
      </c>
      <c r="K295" s="682">
        <v>1</v>
      </c>
      <c r="L295" s="238">
        <v>17</v>
      </c>
      <c r="M295" s="713">
        <v>1548.1899999999998</v>
      </c>
    </row>
    <row r="296" spans="1:13" ht="14.4" customHeight="1" x14ac:dyDescent="0.3">
      <c r="A296" s="680" t="s">
        <v>2565</v>
      </c>
      <c r="B296" s="671" t="s">
        <v>4649</v>
      </c>
      <c r="C296" s="671" t="s">
        <v>3410</v>
      </c>
      <c r="D296" s="671" t="s">
        <v>3411</v>
      </c>
      <c r="E296" s="671" t="s">
        <v>3412</v>
      </c>
      <c r="F296" s="238"/>
      <c r="G296" s="238"/>
      <c r="H296" s="682">
        <v>0</v>
      </c>
      <c r="I296" s="238">
        <v>28</v>
      </c>
      <c r="J296" s="238">
        <v>5099.92</v>
      </c>
      <c r="K296" s="682">
        <v>1</v>
      </c>
      <c r="L296" s="238">
        <v>28</v>
      </c>
      <c r="M296" s="713">
        <v>5099.92</v>
      </c>
    </row>
    <row r="297" spans="1:13" ht="14.4" customHeight="1" x14ac:dyDescent="0.3">
      <c r="A297" s="680" t="s">
        <v>2565</v>
      </c>
      <c r="B297" s="671" t="s">
        <v>4633</v>
      </c>
      <c r="C297" s="671" t="s">
        <v>3018</v>
      </c>
      <c r="D297" s="671" t="s">
        <v>3019</v>
      </c>
      <c r="E297" s="671" t="s">
        <v>3020</v>
      </c>
      <c r="F297" s="238"/>
      <c r="G297" s="238"/>
      <c r="H297" s="682">
        <v>0</v>
      </c>
      <c r="I297" s="238">
        <v>4</v>
      </c>
      <c r="J297" s="238">
        <v>1224.1600000000001</v>
      </c>
      <c r="K297" s="682">
        <v>1</v>
      </c>
      <c r="L297" s="238">
        <v>4</v>
      </c>
      <c r="M297" s="713">
        <v>1224.1600000000001</v>
      </c>
    </row>
    <row r="298" spans="1:13" ht="14.4" customHeight="1" x14ac:dyDescent="0.3">
      <c r="A298" s="680" t="s">
        <v>2565</v>
      </c>
      <c r="B298" s="671" t="s">
        <v>4633</v>
      </c>
      <c r="C298" s="671" t="s">
        <v>3818</v>
      </c>
      <c r="D298" s="671" t="s">
        <v>3819</v>
      </c>
      <c r="E298" s="671" t="s">
        <v>3000</v>
      </c>
      <c r="F298" s="238"/>
      <c r="G298" s="238"/>
      <c r="H298" s="682">
        <v>0</v>
      </c>
      <c r="I298" s="238">
        <v>3</v>
      </c>
      <c r="J298" s="238">
        <v>3672.4500000000003</v>
      </c>
      <c r="K298" s="682">
        <v>1</v>
      </c>
      <c r="L298" s="238">
        <v>3</v>
      </c>
      <c r="M298" s="713">
        <v>3672.4500000000003</v>
      </c>
    </row>
    <row r="299" spans="1:13" ht="14.4" customHeight="1" x14ac:dyDescent="0.3">
      <c r="A299" s="680" t="s">
        <v>2565</v>
      </c>
      <c r="B299" s="671" t="s">
        <v>4633</v>
      </c>
      <c r="C299" s="671" t="s">
        <v>3459</v>
      </c>
      <c r="D299" s="671" t="s">
        <v>3460</v>
      </c>
      <c r="E299" s="671" t="s">
        <v>3020</v>
      </c>
      <c r="F299" s="238">
        <v>6</v>
      </c>
      <c r="G299" s="238">
        <v>1836.2400000000002</v>
      </c>
      <c r="H299" s="682">
        <v>1</v>
      </c>
      <c r="I299" s="238"/>
      <c r="J299" s="238"/>
      <c r="K299" s="682">
        <v>0</v>
      </c>
      <c r="L299" s="238">
        <v>6</v>
      </c>
      <c r="M299" s="713">
        <v>1836.2400000000002</v>
      </c>
    </row>
    <row r="300" spans="1:13" ht="14.4" customHeight="1" x14ac:dyDescent="0.3">
      <c r="A300" s="680" t="s">
        <v>2565</v>
      </c>
      <c r="B300" s="671" t="s">
        <v>4633</v>
      </c>
      <c r="C300" s="671" t="s">
        <v>3675</v>
      </c>
      <c r="D300" s="671" t="s">
        <v>3460</v>
      </c>
      <c r="E300" s="671" t="s">
        <v>3676</v>
      </c>
      <c r="F300" s="238">
        <v>3</v>
      </c>
      <c r="G300" s="238">
        <v>0</v>
      </c>
      <c r="H300" s="682"/>
      <c r="I300" s="238"/>
      <c r="J300" s="238"/>
      <c r="K300" s="682"/>
      <c r="L300" s="238">
        <v>3</v>
      </c>
      <c r="M300" s="713">
        <v>0</v>
      </c>
    </row>
    <row r="301" spans="1:13" ht="14.4" customHeight="1" x14ac:dyDescent="0.3">
      <c r="A301" s="680" t="s">
        <v>2565</v>
      </c>
      <c r="B301" s="671" t="s">
        <v>4633</v>
      </c>
      <c r="C301" s="671" t="s">
        <v>3461</v>
      </c>
      <c r="D301" s="671" t="s">
        <v>3462</v>
      </c>
      <c r="E301" s="671" t="s">
        <v>3027</v>
      </c>
      <c r="F301" s="238">
        <v>18</v>
      </c>
      <c r="G301" s="238">
        <v>11017.44</v>
      </c>
      <c r="H301" s="682">
        <v>1</v>
      </c>
      <c r="I301" s="238"/>
      <c r="J301" s="238"/>
      <c r="K301" s="682">
        <v>0</v>
      </c>
      <c r="L301" s="238">
        <v>18</v>
      </c>
      <c r="M301" s="713">
        <v>11017.44</v>
      </c>
    </row>
    <row r="302" spans="1:13" ht="14.4" customHeight="1" x14ac:dyDescent="0.3">
      <c r="A302" s="680" t="s">
        <v>2565</v>
      </c>
      <c r="B302" s="671" t="s">
        <v>4633</v>
      </c>
      <c r="C302" s="671" t="s">
        <v>3820</v>
      </c>
      <c r="D302" s="671" t="s">
        <v>3462</v>
      </c>
      <c r="E302" s="671" t="s">
        <v>3000</v>
      </c>
      <c r="F302" s="238">
        <v>8</v>
      </c>
      <c r="G302" s="238">
        <v>9793.2000000000007</v>
      </c>
      <c r="H302" s="682">
        <v>1</v>
      </c>
      <c r="I302" s="238"/>
      <c r="J302" s="238"/>
      <c r="K302" s="682">
        <v>0</v>
      </c>
      <c r="L302" s="238">
        <v>8</v>
      </c>
      <c r="M302" s="713">
        <v>9793.2000000000007</v>
      </c>
    </row>
    <row r="303" spans="1:13" ht="14.4" customHeight="1" x14ac:dyDescent="0.3">
      <c r="A303" s="680" t="s">
        <v>2565</v>
      </c>
      <c r="B303" s="671" t="s">
        <v>4633</v>
      </c>
      <c r="C303" s="671" t="s">
        <v>3677</v>
      </c>
      <c r="D303" s="671" t="s">
        <v>3678</v>
      </c>
      <c r="E303" s="671" t="s">
        <v>3679</v>
      </c>
      <c r="F303" s="238">
        <v>4</v>
      </c>
      <c r="G303" s="238">
        <v>4896.6000000000004</v>
      </c>
      <c r="H303" s="682">
        <v>1</v>
      </c>
      <c r="I303" s="238"/>
      <c r="J303" s="238"/>
      <c r="K303" s="682">
        <v>0</v>
      </c>
      <c r="L303" s="238">
        <v>4</v>
      </c>
      <c r="M303" s="713">
        <v>4896.6000000000004</v>
      </c>
    </row>
    <row r="304" spans="1:13" ht="14.4" customHeight="1" x14ac:dyDescent="0.3">
      <c r="A304" s="680" t="s">
        <v>2565</v>
      </c>
      <c r="B304" s="671" t="s">
        <v>4633</v>
      </c>
      <c r="C304" s="671" t="s">
        <v>3821</v>
      </c>
      <c r="D304" s="671" t="s">
        <v>3678</v>
      </c>
      <c r="E304" s="671" t="s">
        <v>3822</v>
      </c>
      <c r="F304" s="238">
        <v>4</v>
      </c>
      <c r="G304" s="238">
        <v>0</v>
      </c>
      <c r="H304" s="682"/>
      <c r="I304" s="238"/>
      <c r="J304" s="238"/>
      <c r="K304" s="682"/>
      <c r="L304" s="238">
        <v>4</v>
      </c>
      <c r="M304" s="713">
        <v>0</v>
      </c>
    </row>
    <row r="305" spans="1:13" ht="14.4" customHeight="1" x14ac:dyDescent="0.3">
      <c r="A305" s="680" t="s">
        <v>2565</v>
      </c>
      <c r="B305" s="671" t="s">
        <v>4658</v>
      </c>
      <c r="C305" s="671" t="s">
        <v>3788</v>
      </c>
      <c r="D305" s="671" t="s">
        <v>3789</v>
      </c>
      <c r="E305" s="671" t="s">
        <v>3790</v>
      </c>
      <c r="F305" s="238"/>
      <c r="G305" s="238"/>
      <c r="H305" s="682">
        <v>0</v>
      </c>
      <c r="I305" s="238">
        <v>1</v>
      </c>
      <c r="J305" s="238">
        <v>162.13</v>
      </c>
      <c r="K305" s="682">
        <v>1</v>
      </c>
      <c r="L305" s="238">
        <v>1</v>
      </c>
      <c r="M305" s="713">
        <v>162.13</v>
      </c>
    </row>
    <row r="306" spans="1:13" ht="14.4" customHeight="1" x14ac:dyDescent="0.3">
      <c r="A306" s="680" t="s">
        <v>2565</v>
      </c>
      <c r="B306" s="671" t="s">
        <v>2435</v>
      </c>
      <c r="C306" s="671" t="s">
        <v>2975</v>
      </c>
      <c r="D306" s="671" t="s">
        <v>2976</v>
      </c>
      <c r="E306" s="671" t="s">
        <v>2974</v>
      </c>
      <c r="F306" s="238"/>
      <c r="G306" s="238"/>
      <c r="H306" s="682">
        <v>0</v>
      </c>
      <c r="I306" s="238">
        <v>1</v>
      </c>
      <c r="J306" s="238">
        <v>84.19</v>
      </c>
      <c r="K306" s="682">
        <v>1</v>
      </c>
      <c r="L306" s="238">
        <v>1</v>
      </c>
      <c r="M306" s="713">
        <v>84.19</v>
      </c>
    </row>
    <row r="307" spans="1:13" ht="14.4" customHeight="1" x14ac:dyDescent="0.3">
      <c r="A307" s="680" t="s">
        <v>2565</v>
      </c>
      <c r="B307" s="671" t="s">
        <v>2435</v>
      </c>
      <c r="C307" s="671" t="s">
        <v>3833</v>
      </c>
      <c r="D307" s="671" t="s">
        <v>3834</v>
      </c>
      <c r="E307" s="671" t="s">
        <v>2974</v>
      </c>
      <c r="F307" s="238"/>
      <c r="G307" s="238"/>
      <c r="H307" s="682">
        <v>0</v>
      </c>
      <c r="I307" s="238">
        <v>6</v>
      </c>
      <c r="J307" s="238">
        <v>505.14</v>
      </c>
      <c r="K307" s="682">
        <v>1</v>
      </c>
      <c r="L307" s="238">
        <v>6</v>
      </c>
      <c r="M307" s="713">
        <v>505.14</v>
      </c>
    </row>
    <row r="308" spans="1:13" ht="14.4" customHeight="1" x14ac:dyDescent="0.3">
      <c r="A308" s="680" t="s">
        <v>2565</v>
      </c>
      <c r="B308" s="671" t="s">
        <v>2435</v>
      </c>
      <c r="C308" s="671" t="s">
        <v>2977</v>
      </c>
      <c r="D308" s="671" t="s">
        <v>2978</v>
      </c>
      <c r="E308" s="671" t="s">
        <v>2974</v>
      </c>
      <c r="F308" s="238"/>
      <c r="G308" s="238"/>
      <c r="H308" s="682">
        <v>0</v>
      </c>
      <c r="I308" s="238">
        <v>6</v>
      </c>
      <c r="J308" s="238">
        <v>505.14</v>
      </c>
      <c r="K308" s="682">
        <v>1</v>
      </c>
      <c r="L308" s="238">
        <v>6</v>
      </c>
      <c r="M308" s="713">
        <v>505.14</v>
      </c>
    </row>
    <row r="309" spans="1:13" ht="14.4" customHeight="1" x14ac:dyDescent="0.3">
      <c r="A309" s="680" t="s">
        <v>2566</v>
      </c>
      <c r="B309" s="671" t="s">
        <v>2481</v>
      </c>
      <c r="C309" s="671" t="s">
        <v>4216</v>
      </c>
      <c r="D309" s="671" t="s">
        <v>4217</v>
      </c>
      <c r="E309" s="671" t="s">
        <v>4218</v>
      </c>
      <c r="F309" s="238"/>
      <c r="G309" s="238"/>
      <c r="H309" s="682">
        <v>0</v>
      </c>
      <c r="I309" s="238">
        <v>3</v>
      </c>
      <c r="J309" s="238">
        <v>4078.83</v>
      </c>
      <c r="K309" s="682">
        <v>1</v>
      </c>
      <c r="L309" s="238">
        <v>3</v>
      </c>
      <c r="M309" s="713">
        <v>4078.83</v>
      </c>
    </row>
    <row r="310" spans="1:13" ht="14.4" customHeight="1" x14ac:dyDescent="0.3">
      <c r="A310" s="680" t="s">
        <v>2566</v>
      </c>
      <c r="B310" s="671" t="s">
        <v>2483</v>
      </c>
      <c r="C310" s="671" t="s">
        <v>3369</v>
      </c>
      <c r="D310" s="671" t="s">
        <v>1948</v>
      </c>
      <c r="E310" s="671" t="s">
        <v>3367</v>
      </c>
      <c r="F310" s="238"/>
      <c r="G310" s="238"/>
      <c r="H310" s="682"/>
      <c r="I310" s="238">
        <v>3</v>
      </c>
      <c r="J310" s="238">
        <v>0</v>
      </c>
      <c r="K310" s="682"/>
      <c r="L310" s="238">
        <v>3</v>
      </c>
      <c r="M310" s="713">
        <v>0</v>
      </c>
    </row>
    <row r="311" spans="1:13" ht="14.4" customHeight="1" x14ac:dyDescent="0.3">
      <c r="A311" s="680" t="s">
        <v>2566</v>
      </c>
      <c r="B311" s="671" t="s">
        <v>4653</v>
      </c>
      <c r="C311" s="671" t="s">
        <v>4229</v>
      </c>
      <c r="D311" s="671" t="s">
        <v>4230</v>
      </c>
      <c r="E311" s="671" t="s">
        <v>4231</v>
      </c>
      <c r="F311" s="238"/>
      <c r="G311" s="238"/>
      <c r="H311" s="682">
        <v>0</v>
      </c>
      <c r="I311" s="238">
        <v>1</v>
      </c>
      <c r="J311" s="238">
        <v>66.02</v>
      </c>
      <c r="K311" s="682">
        <v>1</v>
      </c>
      <c r="L311" s="238">
        <v>1</v>
      </c>
      <c r="M311" s="713">
        <v>66.02</v>
      </c>
    </row>
    <row r="312" spans="1:13" ht="14.4" customHeight="1" x14ac:dyDescent="0.3">
      <c r="A312" s="680" t="s">
        <v>2566</v>
      </c>
      <c r="B312" s="671" t="s">
        <v>4653</v>
      </c>
      <c r="C312" s="671" t="s">
        <v>4190</v>
      </c>
      <c r="D312" s="671" t="s">
        <v>4191</v>
      </c>
      <c r="E312" s="671" t="s">
        <v>4192</v>
      </c>
      <c r="F312" s="238"/>
      <c r="G312" s="238"/>
      <c r="H312" s="682">
        <v>0</v>
      </c>
      <c r="I312" s="238">
        <v>2</v>
      </c>
      <c r="J312" s="238">
        <v>312.5</v>
      </c>
      <c r="K312" s="682">
        <v>1</v>
      </c>
      <c r="L312" s="238">
        <v>2</v>
      </c>
      <c r="M312" s="713">
        <v>312.5</v>
      </c>
    </row>
    <row r="313" spans="1:13" ht="14.4" customHeight="1" x14ac:dyDescent="0.3">
      <c r="A313" s="680" t="s">
        <v>2566</v>
      </c>
      <c r="B313" s="671" t="s">
        <v>4653</v>
      </c>
      <c r="C313" s="671" t="s">
        <v>4232</v>
      </c>
      <c r="D313" s="671" t="s">
        <v>4233</v>
      </c>
      <c r="E313" s="671" t="s">
        <v>1341</v>
      </c>
      <c r="F313" s="238"/>
      <c r="G313" s="238"/>
      <c r="H313" s="682">
        <v>0</v>
      </c>
      <c r="I313" s="238">
        <v>2</v>
      </c>
      <c r="J313" s="238">
        <v>386.28</v>
      </c>
      <c r="K313" s="682">
        <v>1</v>
      </c>
      <c r="L313" s="238">
        <v>2</v>
      </c>
      <c r="M313" s="713">
        <v>386.28</v>
      </c>
    </row>
    <row r="314" spans="1:13" ht="14.4" customHeight="1" x14ac:dyDescent="0.3">
      <c r="A314" s="680" t="s">
        <v>2566</v>
      </c>
      <c r="B314" s="671" t="s">
        <v>2414</v>
      </c>
      <c r="C314" s="671" t="s">
        <v>1451</v>
      </c>
      <c r="D314" s="671" t="s">
        <v>836</v>
      </c>
      <c r="E314" s="671" t="s">
        <v>1452</v>
      </c>
      <c r="F314" s="238"/>
      <c r="G314" s="238"/>
      <c r="H314" s="682">
        <v>0</v>
      </c>
      <c r="I314" s="238">
        <v>1</v>
      </c>
      <c r="J314" s="238">
        <v>625.29</v>
      </c>
      <c r="K314" s="682">
        <v>1</v>
      </c>
      <c r="L314" s="238">
        <v>1</v>
      </c>
      <c r="M314" s="713">
        <v>625.29</v>
      </c>
    </row>
    <row r="315" spans="1:13" ht="14.4" customHeight="1" x14ac:dyDescent="0.3">
      <c r="A315" s="680" t="s">
        <v>2566</v>
      </c>
      <c r="B315" s="671" t="s">
        <v>2414</v>
      </c>
      <c r="C315" s="671" t="s">
        <v>2272</v>
      </c>
      <c r="D315" s="671" t="s">
        <v>836</v>
      </c>
      <c r="E315" s="671" t="s">
        <v>2273</v>
      </c>
      <c r="F315" s="238"/>
      <c r="G315" s="238"/>
      <c r="H315" s="682">
        <v>0</v>
      </c>
      <c r="I315" s="238">
        <v>2</v>
      </c>
      <c r="J315" s="238">
        <v>1875.86</v>
      </c>
      <c r="K315" s="682">
        <v>1</v>
      </c>
      <c r="L315" s="238">
        <v>2</v>
      </c>
      <c r="M315" s="713">
        <v>1875.86</v>
      </c>
    </row>
    <row r="316" spans="1:13" ht="14.4" customHeight="1" x14ac:dyDescent="0.3">
      <c r="A316" s="680" t="s">
        <v>2566</v>
      </c>
      <c r="B316" s="671" t="s">
        <v>2453</v>
      </c>
      <c r="C316" s="671" t="s">
        <v>1339</v>
      </c>
      <c r="D316" s="671" t="s">
        <v>1340</v>
      </c>
      <c r="E316" s="671" t="s">
        <v>1341</v>
      </c>
      <c r="F316" s="238"/>
      <c r="G316" s="238"/>
      <c r="H316" s="682">
        <v>0</v>
      </c>
      <c r="I316" s="238">
        <v>1</v>
      </c>
      <c r="J316" s="238">
        <v>80.77</v>
      </c>
      <c r="K316" s="682">
        <v>1</v>
      </c>
      <c r="L316" s="238">
        <v>1</v>
      </c>
      <c r="M316" s="713">
        <v>80.77</v>
      </c>
    </row>
    <row r="317" spans="1:13" ht="14.4" customHeight="1" x14ac:dyDescent="0.3">
      <c r="A317" s="680" t="s">
        <v>2566</v>
      </c>
      <c r="B317" s="671" t="s">
        <v>2418</v>
      </c>
      <c r="C317" s="671" t="s">
        <v>1201</v>
      </c>
      <c r="D317" s="671" t="s">
        <v>2437</v>
      </c>
      <c r="E317" s="671" t="s">
        <v>2438</v>
      </c>
      <c r="F317" s="238"/>
      <c r="G317" s="238"/>
      <c r="H317" s="682">
        <v>0</v>
      </c>
      <c r="I317" s="238">
        <v>1</v>
      </c>
      <c r="J317" s="238">
        <v>333.31</v>
      </c>
      <c r="K317" s="682">
        <v>1</v>
      </c>
      <c r="L317" s="238">
        <v>1</v>
      </c>
      <c r="M317" s="713">
        <v>333.31</v>
      </c>
    </row>
    <row r="318" spans="1:13" ht="14.4" customHeight="1" x14ac:dyDescent="0.3">
      <c r="A318" s="680" t="s">
        <v>2566</v>
      </c>
      <c r="B318" s="671" t="s">
        <v>2418</v>
      </c>
      <c r="C318" s="671" t="s">
        <v>2030</v>
      </c>
      <c r="D318" s="671" t="s">
        <v>2486</v>
      </c>
      <c r="E318" s="671" t="s">
        <v>2487</v>
      </c>
      <c r="F318" s="238"/>
      <c r="G318" s="238"/>
      <c r="H318" s="682">
        <v>0</v>
      </c>
      <c r="I318" s="238">
        <v>1</v>
      </c>
      <c r="J318" s="238">
        <v>79.36</v>
      </c>
      <c r="K318" s="682">
        <v>1</v>
      </c>
      <c r="L318" s="238">
        <v>1</v>
      </c>
      <c r="M318" s="713">
        <v>79.36</v>
      </c>
    </row>
    <row r="319" spans="1:13" ht="14.4" customHeight="1" x14ac:dyDescent="0.3">
      <c r="A319" s="680" t="s">
        <v>2566</v>
      </c>
      <c r="B319" s="671" t="s">
        <v>2426</v>
      </c>
      <c r="C319" s="671" t="s">
        <v>3037</v>
      </c>
      <c r="D319" s="671" t="s">
        <v>2460</v>
      </c>
      <c r="E319" s="671" t="s">
        <v>3038</v>
      </c>
      <c r="F319" s="238"/>
      <c r="G319" s="238"/>
      <c r="H319" s="682">
        <v>0</v>
      </c>
      <c r="I319" s="238">
        <v>1</v>
      </c>
      <c r="J319" s="238">
        <v>87.6</v>
      </c>
      <c r="K319" s="682">
        <v>1</v>
      </c>
      <c r="L319" s="238">
        <v>1</v>
      </c>
      <c r="M319" s="713">
        <v>87.6</v>
      </c>
    </row>
    <row r="320" spans="1:13" ht="14.4" customHeight="1" x14ac:dyDescent="0.3">
      <c r="A320" s="680" t="s">
        <v>2566</v>
      </c>
      <c r="B320" s="671" t="s">
        <v>2426</v>
      </c>
      <c r="C320" s="671" t="s">
        <v>942</v>
      </c>
      <c r="D320" s="671" t="s">
        <v>2428</v>
      </c>
      <c r="E320" s="671" t="s">
        <v>1360</v>
      </c>
      <c r="F320" s="238"/>
      <c r="G320" s="238"/>
      <c r="H320" s="682">
        <v>0</v>
      </c>
      <c r="I320" s="238">
        <v>2</v>
      </c>
      <c r="J320" s="238">
        <v>137.66</v>
      </c>
      <c r="K320" s="682">
        <v>1</v>
      </c>
      <c r="L320" s="238">
        <v>2</v>
      </c>
      <c r="M320" s="713">
        <v>137.66</v>
      </c>
    </row>
    <row r="321" spans="1:13" ht="14.4" customHeight="1" x14ac:dyDescent="0.3">
      <c r="A321" s="680" t="s">
        <v>2566</v>
      </c>
      <c r="B321" s="671" t="s">
        <v>2462</v>
      </c>
      <c r="C321" s="671" t="s">
        <v>3394</v>
      </c>
      <c r="D321" s="671" t="s">
        <v>3395</v>
      </c>
      <c r="E321" s="671" t="s">
        <v>2456</v>
      </c>
      <c r="F321" s="238"/>
      <c r="G321" s="238"/>
      <c r="H321" s="682">
        <v>0</v>
      </c>
      <c r="I321" s="238">
        <v>2</v>
      </c>
      <c r="J321" s="238">
        <v>104.8</v>
      </c>
      <c r="K321" s="682">
        <v>1</v>
      </c>
      <c r="L321" s="238">
        <v>2</v>
      </c>
      <c r="M321" s="713">
        <v>104.8</v>
      </c>
    </row>
    <row r="322" spans="1:13" ht="14.4" customHeight="1" x14ac:dyDescent="0.3">
      <c r="A322" s="680" t="s">
        <v>2566</v>
      </c>
      <c r="B322" s="671" t="s">
        <v>2462</v>
      </c>
      <c r="C322" s="671" t="s">
        <v>1512</v>
      </c>
      <c r="D322" s="671" t="s">
        <v>1513</v>
      </c>
      <c r="E322" s="671" t="s">
        <v>2457</v>
      </c>
      <c r="F322" s="238"/>
      <c r="G322" s="238"/>
      <c r="H322" s="682">
        <v>0</v>
      </c>
      <c r="I322" s="238">
        <v>1</v>
      </c>
      <c r="J322" s="238">
        <v>69.86</v>
      </c>
      <c r="K322" s="682">
        <v>1</v>
      </c>
      <c r="L322" s="238">
        <v>1</v>
      </c>
      <c r="M322" s="713">
        <v>69.86</v>
      </c>
    </row>
    <row r="323" spans="1:13" ht="14.4" customHeight="1" x14ac:dyDescent="0.3">
      <c r="A323" s="680" t="s">
        <v>2566</v>
      </c>
      <c r="B323" s="671" t="s">
        <v>2463</v>
      </c>
      <c r="C323" s="671" t="s">
        <v>1543</v>
      </c>
      <c r="D323" s="671" t="s">
        <v>1544</v>
      </c>
      <c r="E323" s="671" t="s">
        <v>2466</v>
      </c>
      <c r="F323" s="238"/>
      <c r="G323" s="238"/>
      <c r="H323" s="682">
        <v>0</v>
      </c>
      <c r="I323" s="238">
        <v>2</v>
      </c>
      <c r="J323" s="238">
        <v>6254.38</v>
      </c>
      <c r="K323" s="682">
        <v>1</v>
      </c>
      <c r="L323" s="238">
        <v>2</v>
      </c>
      <c r="M323" s="713">
        <v>6254.38</v>
      </c>
    </row>
    <row r="324" spans="1:13" ht="14.4" customHeight="1" x14ac:dyDescent="0.3">
      <c r="A324" s="680" t="s">
        <v>2566</v>
      </c>
      <c r="B324" s="671" t="s">
        <v>2442</v>
      </c>
      <c r="C324" s="671" t="s">
        <v>1149</v>
      </c>
      <c r="D324" s="671" t="s">
        <v>1150</v>
      </c>
      <c r="E324" s="671" t="s">
        <v>2443</v>
      </c>
      <c r="F324" s="238"/>
      <c r="G324" s="238"/>
      <c r="H324" s="682">
        <v>0</v>
      </c>
      <c r="I324" s="238">
        <v>1</v>
      </c>
      <c r="J324" s="238">
        <v>32.74</v>
      </c>
      <c r="K324" s="682">
        <v>1</v>
      </c>
      <c r="L324" s="238">
        <v>1</v>
      </c>
      <c r="M324" s="713">
        <v>32.74</v>
      </c>
    </row>
    <row r="325" spans="1:13" ht="14.4" customHeight="1" x14ac:dyDescent="0.3">
      <c r="A325" s="680" t="s">
        <v>2566</v>
      </c>
      <c r="B325" s="671" t="s">
        <v>2467</v>
      </c>
      <c r="C325" s="671" t="s">
        <v>4225</v>
      </c>
      <c r="D325" s="671" t="s">
        <v>4226</v>
      </c>
      <c r="E325" s="671" t="s">
        <v>4227</v>
      </c>
      <c r="F325" s="238"/>
      <c r="G325" s="238"/>
      <c r="H325" s="682">
        <v>0</v>
      </c>
      <c r="I325" s="238">
        <v>2</v>
      </c>
      <c r="J325" s="238">
        <v>678.26</v>
      </c>
      <c r="K325" s="682">
        <v>1</v>
      </c>
      <c r="L325" s="238">
        <v>2</v>
      </c>
      <c r="M325" s="713">
        <v>678.26</v>
      </c>
    </row>
    <row r="326" spans="1:13" ht="14.4" customHeight="1" x14ac:dyDescent="0.3">
      <c r="A326" s="680" t="s">
        <v>2566</v>
      </c>
      <c r="B326" s="671" t="s">
        <v>4659</v>
      </c>
      <c r="C326" s="671" t="s">
        <v>4213</v>
      </c>
      <c r="D326" s="671" t="s">
        <v>4214</v>
      </c>
      <c r="E326" s="671" t="s">
        <v>2470</v>
      </c>
      <c r="F326" s="238"/>
      <c r="G326" s="238"/>
      <c r="H326" s="682">
        <v>0</v>
      </c>
      <c r="I326" s="238">
        <v>6</v>
      </c>
      <c r="J326" s="238">
        <v>1394.6399999999999</v>
      </c>
      <c r="K326" s="682">
        <v>1</v>
      </c>
      <c r="L326" s="238">
        <v>6</v>
      </c>
      <c r="M326" s="713">
        <v>1394.6399999999999</v>
      </c>
    </row>
    <row r="327" spans="1:13" ht="14.4" customHeight="1" x14ac:dyDescent="0.3">
      <c r="A327" s="680" t="s">
        <v>2566</v>
      </c>
      <c r="B327" s="671" t="s">
        <v>2498</v>
      </c>
      <c r="C327" s="671" t="s">
        <v>4046</v>
      </c>
      <c r="D327" s="671" t="s">
        <v>1963</v>
      </c>
      <c r="E327" s="671" t="s">
        <v>1437</v>
      </c>
      <c r="F327" s="238"/>
      <c r="G327" s="238"/>
      <c r="H327" s="682">
        <v>0</v>
      </c>
      <c r="I327" s="238">
        <v>2</v>
      </c>
      <c r="J327" s="238">
        <v>275.48</v>
      </c>
      <c r="K327" s="682">
        <v>1</v>
      </c>
      <c r="L327" s="238">
        <v>2</v>
      </c>
      <c r="M327" s="713">
        <v>275.48</v>
      </c>
    </row>
    <row r="328" spans="1:13" ht="14.4" customHeight="1" x14ac:dyDescent="0.3">
      <c r="A328" s="680" t="s">
        <v>2566</v>
      </c>
      <c r="B328" s="671" t="s">
        <v>2435</v>
      </c>
      <c r="C328" s="671" t="s">
        <v>4168</v>
      </c>
      <c r="D328" s="671" t="s">
        <v>4169</v>
      </c>
      <c r="E328" s="671" t="s">
        <v>1162</v>
      </c>
      <c r="F328" s="238"/>
      <c r="G328" s="238"/>
      <c r="H328" s="682">
        <v>0</v>
      </c>
      <c r="I328" s="238">
        <v>40</v>
      </c>
      <c r="J328" s="238">
        <v>1295.2</v>
      </c>
      <c r="K328" s="682">
        <v>1</v>
      </c>
      <c r="L328" s="238">
        <v>40</v>
      </c>
      <c r="M328" s="713">
        <v>1295.2</v>
      </c>
    </row>
    <row r="329" spans="1:13" ht="14.4" customHeight="1" x14ac:dyDescent="0.3">
      <c r="A329" s="680" t="s">
        <v>2567</v>
      </c>
      <c r="B329" s="671" t="s">
        <v>2421</v>
      </c>
      <c r="C329" s="671" t="s">
        <v>938</v>
      </c>
      <c r="D329" s="671" t="s">
        <v>939</v>
      </c>
      <c r="E329" s="671" t="s">
        <v>2422</v>
      </c>
      <c r="F329" s="238"/>
      <c r="G329" s="238"/>
      <c r="H329" s="682">
        <v>0</v>
      </c>
      <c r="I329" s="238">
        <v>1</v>
      </c>
      <c r="J329" s="238">
        <v>46.05</v>
      </c>
      <c r="K329" s="682">
        <v>1</v>
      </c>
      <c r="L329" s="238">
        <v>1</v>
      </c>
      <c r="M329" s="713">
        <v>46.05</v>
      </c>
    </row>
    <row r="330" spans="1:13" ht="14.4" customHeight="1" x14ac:dyDescent="0.3">
      <c r="A330" s="680" t="s">
        <v>2567</v>
      </c>
      <c r="B330" s="671" t="s">
        <v>2461</v>
      </c>
      <c r="C330" s="671" t="s">
        <v>4524</v>
      </c>
      <c r="D330" s="671" t="s">
        <v>4525</v>
      </c>
      <c r="E330" s="671" t="s">
        <v>4526</v>
      </c>
      <c r="F330" s="238">
        <v>2</v>
      </c>
      <c r="G330" s="238">
        <v>200.22</v>
      </c>
      <c r="H330" s="682">
        <v>1</v>
      </c>
      <c r="I330" s="238"/>
      <c r="J330" s="238"/>
      <c r="K330" s="682">
        <v>0</v>
      </c>
      <c r="L330" s="238">
        <v>2</v>
      </c>
      <c r="M330" s="713">
        <v>200.22</v>
      </c>
    </row>
    <row r="331" spans="1:13" ht="14.4" customHeight="1" x14ac:dyDescent="0.3">
      <c r="A331" s="680" t="s">
        <v>2567</v>
      </c>
      <c r="B331" s="671" t="s">
        <v>2461</v>
      </c>
      <c r="C331" s="671" t="s">
        <v>4527</v>
      </c>
      <c r="D331" s="671" t="s">
        <v>4528</v>
      </c>
      <c r="E331" s="671" t="s">
        <v>4529</v>
      </c>
      <c r="F331" s="238">
        <v>2</v>
      </c>
      <c r="G331" s="238">
        <v>229.24</v>
      </c>
      <c r="H331" s="682">
        <v>1</v>
      </c>
      <c r="I331" s="238"/>
      <c r="J331" s="238"/>
      <c r="K331" s="682">
        <v>0</v>
      </c>
      <c r="L331" s="238">
        <v>2</v>
      </c>
      <c r="M331" s="713">
        <v>229.24</v>
      </c>
    </row>
    <row r="332" spans="1:13" ht="14.4" customHeight="1" x14ac:dyDescent="0.3">
      <c r="A332" s="680" t="s">
        <v>2567</v>
      </c>
      <c r="B332" s="671" t="s">
        <v>2461</v>
      </c>
      <c r="C332" s="671" t="s">
        <v>1519</v>
      </c>
      <c r="D332" s="671" t="s">
        <v>1520</v>
      </c>
      <c r="E332" s="671" t="s">
        <v>1521</v>
      </c>
      <c r="F332" s="238"/>
      <c r="G332" s="238"/>
      <c r="H332" s="682">
        <v>0</v>
      </c>
      <c r="I332" s="238">
        <v>2</v>
      </c>
      <c r="J332" s="238">
        <v>250.28</v>
      </c>
      <c r="K332" s="682">
        <v>1</v>
      </c>
      <c r="L332" s="238">
        <v>2</v>
      </c>
      <c r="M332" s="713">
        <v>250.28</v>
      </c>
    </row>
    <row r="333" spans="1:13" ht="14.4" customHeight="1" x14ac:dyDescent="0.3">
      <c r="A333" s="680" t="s">
        <v>2568</v>
      </c>
      <c r="B333" s="671" t="s">
        <v>4653</v>
      </c>
      <c r="C333" s="671" t="s">
        <v>4277</v>
      </c>
      <c r="D333" s="671" t="s">
        <v>4278</v>
      </c>
      <c r="E333" s="671" t="s">
        <v>1341</v>
      </c>
      <c r="F333" s="238"/>
      <c r="G333" s="238"/>
      <c r="H333" s="682">
        <v>0</v>
      </c>
      <c r="I333" s="238">
        <v>1</v>
      </c>
      <c r="J333" s="238">
        <v>193.14</v>
      </c>
      <c r="K333" s="682">
        <v>1</v>
      </c>
      <c r="L333" s="238">
        <v>1</v>
      </c>
      <c r="M333" s="713">
        <v>193.14</v>
      </c>
    </row>
    <row r="334" spans="1:13" ht="14.4" customHeight="1" x14ac:dyDescent="0.3">
      <c r="A334" s="680" t="s">
        <v>2568</v>
      </c>
      <c r="B334" s="671" t="s">
        <v>2453</v>
      </c>
      <c r="C334" s="671" t="s">
        <v>4248</v>
      </c>
      <c r="D334" s="671" t="s">
        <v>3272</v>
      </c>
      <c r="E334" s="671" t="s">
        <v>2901</v>
      </c>
      <c r="F334" s="238">
        <v>4</v>
      </c>
      <c r="G334" s="238">
        <v>96.92</v>
      </c>
      <c r="H334" s="682">
        <v>1</v>
      </c>
      <c r="I334" s="238"/>
      <c r="J334" s="238"/>
      <c r="K334" s="682">
        <v>0</v>
      </c>
      <c r="L334" s="238">
        <v>4</v>
      </c>
      <c r="M334" s="713">
        <v>96.92</v>
      </c>
    </row>
    <row r="335" spans="1:13" ht="14.4" customHeight="1" x14ac:dyDescent="0.3">
      <c r="A335" s="680" t="s">
        <v>2568</v>
      </c>
      <c r="B335" s="671" t="s">
        <v>4660</v>
      </c>
      <c r="C335" s="671" t="s">
        <v>4255</v>
      </c>
      <c r="D335" s="671" t="s">
        <v>4256</v>
      </c>
      <c r="E335" s="671" t="s">
        <v>4257</v>
      </c>
      <c r="F335" s="238"/>
      <c r="G335" s="238"/>
      <c r="H335" s="682">
        <v>0</v>
      </c>
      <c r="I335" s="238">
        <v>1</v>
      </c>
      <c r="J335" s="238">
        <v>435.45</v>
      </c>
      <c r="K335" s="682">
        <v>1</v>
      </c>
      <c r="L335" s="238">
        <v>1</v>
      </c>
      <c r="M335" s="713">
        <v>435.45</v>
      </c>
    </row>
    <row r="336" spans="1:13" ht="14.4" customHeight="1" x14ac:dyDescent="0.3">
      <c r="A336" s="680" t="s">
        <v>2568</v>
      </c>
      <c r="B336" s="671" t="s">
        <v>4661</v>
      </c>
      <c r="C336" s="671" t="s">
        <v>4245</v>
      </c>
      <c r="D336" s="671" t="s">
        <v>4246</v>
      </c>
      <c r="E336" s="671" t="s">
        <v>4247</v>
      </c>
      <c r="F336" s="238">
        <v>2</v>
      </c>
      <c r="G336" s="238">
        <v>0</v>
      </c>
      <c r="H336" s="682"/>
      <c r="I336" s="238"/>
      <c r="J336" s="238"/>
      <c r="K336" s="682"/>
      <c r="L336" s="238">
        <v>2</v>
      </c>
      <c r="M336" s="713">
        <v>0</v>
      </c>
    </row>
    <row r="337" spans="1:13" ht="14.4" customHeight="1" x14ac:dyDescent="0.3">
      <c r="A337" s="680" t="s">
        <v>2568</v>
      </c>
      <c r="B337" s="671" t="s">
        <v>2421</v>
      </c>
      <c r="C337" s="671" t="s">
        <v>3135</v>
      </c>
      <c r="D337" s="671" t="s">
        <v>1509</v>
      </c>
      <c r="E337" s="671" t="s">
        <v>2475</v>
      </c>
      <c r="F337" s="238">
        <v>2</v>
      </c>
      <c r="G337" s="238">
        <v>0</v>
      </c>
      <c r="H337" s="682"/>
      <c r="I337" s="238"/>
      <c r="J337" s="238"/>
      <c r="K337" s="682"/>
      <c r="L337" s="238">
        <v>2</v>
      </c>
      <c r="M337" s="713">
        <v>0</v>
      </c>
    </row>
    <row r="338" spans="1:13" ht="14.4" customHeight="1" x14ac:dyDescent="0.3">
      <c r="A338" s="680" t="s">
        <v>2569</v>
      </c>
      <c r="B338" s="671" t="s">
        <v>4640</v>
      </c>
      <c r="C338" s="671" t="s">
        <v>3424</v>
      </c>
      <c r="D338" s="671" t="s">
        <v>2900</v>
      </c>
      <c r="E338" s="671" t="s">
        <v>2901</v>
      </c>
      <c r="F338" s="238"/>
      <c r="G338" s="238"/>
      <c r="H338" s="682">
        <v>0</v>
      </c>
      <c r="I338" s="238">
        <v>1</v>
      </c>
      <c r="J338" s="238">
        <v>60.92</v>
      </c>
      <c r="K338" s="682">
        <v>1</v>
      </c>
      <c r="L338" s="238">
        <v>1</v>
      </c>
      <c r="M338" s="713">
        <v>60.92</v>
      </c>
    </row>
    <row r="339" spans="1:13" ht="14.4" customHeight="1" x14ac:dyDescent="0.3">
      <c r="A339" s="680" t="s">
        <v>2569</v>
      </c>
      <c r="B339" s="671" t="s">
        <v>2418</v>
      </c>
      <c r="C339" s="671" t="s">
        <v>3425</v>
      </c>
      <c r="D339" s="671" t="s">
        <v>3426</v>
      </c>
      <c r="E339" s="671" t="s">
        <v>3427</v>
      </c>
      <c r="F339" s="238">
        <v>1</v>
      </c>
      <c r="G339" s="238">
        <v>152.36000000000001</v>
      </c>
      <c r="H339" s="682">
        <v>1</v>
      </c>
      <c r="I339" s="238"/>
      <c r="J339" s="238"/>
      <c r="K339" s="682">
        <v>0</v>
      </c>
      <c r="L339" s="238">
        <v>1</v>
      </c>
      <c r="M339" s="713">
        <v>152.36000000000001</v>
      </c>
    </row>
    <row r="340" spans="1:13" ht="14.4" customHeight="1" x14ac:dyDescent="0.3">
      <c r="A340" s="680" t="s">
        <v>2569</v>
      </c>
      <c r="B340" s="671" t="s">
        <v>2418</v>
      </c>
      <c r="C340" s="671" t="s">
        <v>1209</v>
      </c>
      <c r="D340" s="671" t="s">
        <v>2439</v>
      </c>
      <c r="E340" s="671" t="s">
        <v>2440</v>
      </c>
      <c r="F340" s="238"/>
      <c r="G340" s="238"/>
      <c r="H340" s="682">
        <v>0</v>
      </c>
      <c r="I340" s="238">
        <v>3</v>
      </c>
      <c r="J340" s="238">
        <v>999.93000000000006</v>
      </c>
      <c r="K340" s="682">
        <v>1</v>
      </c>
      <c r="L340" s="238">
        <v>3</v>
      </c>
      <c r="M340" s="713">
        <v>999.93000000000006</v>
      </c>
    </row>
    <row r="341" spans="1:13" ht="14.4" customHeight="1" x14ac:dyDescent="0.3">
      <c r="A341" s="680" t="s">
        <v>2569</v>
      </c>
      <c r="B341" s="671" t="s">
        <v>2418</v>
      </c>
      <c r="C341" s="671" t="s">
        <v>928</v>
      </c>
      <c r="D341" s="671" t="s">
        <v>929</v>
      </c>
      <c r="E341" s="671" t="s">
        <v>930</v>
      </c>
      <c r="F341" s="238"/>
      <c r="G341" s="238"/>
      <c r="H341" s="682">
        <v>0</v>
      </c>
      <c r="I341" s="238">
        <v>1</v>
      </c>
      <c r="J341" s="238">
        <v>152.36000000000001</v>
      </c>
      <c r="K341" s="682">
        <v>1</v>
      </c>
      <c r="L341" s="238">
        <v>1</v>
      </c>
      <c r="M341" s="713">
        <v>152.36000000000001</v>
      </c>
    </row>
    <row r="342" spans="1:13" ht="14.4" customHeight="1" x14ac:dyDescent="0.3">
      <c r="A342" s="680" t="s">
        <v>2569</v>
      </c>
      <c r="B342" s="671" t="s">
        <v>2418</v>
      </c>
      <c r="C342" s="671" t="s">
        <v>3035</v>
      </c>
      <c r="D342" s="671" t="s">
        <v>929</v>
      </c>
      <c r="E342" s="671" t="s">
        <v>3036</v>
      </c>
      <c r="F342" s="238"/>
      <c r="G342" s="238"/>
      <c r="H342" s="682">
        <v>0</v>
      </c>
      <c r="I342" s="238">
        <v>1</v>
      </c>
      <c r="J342" s="238">
        <v>304.74</v>
      </c>
      <c r="K342" s="682">
        <v>1</v>
      </c>
      <c r="L342" s="238">
        <v>1</v>
      </c>
      <c r="M342" s="713">
        <v>304.74</v>
      </c>
    </row>
    <row r="343" spans="1:13" ht="14.4" customHeight="1" x14ac:dyDescent="0.3">
      <c r="A343" s="680" t="s">
        <v>2569</v>
      </c>
      <c r="B343" s="671" t="s">
        <v>2421</v>
      </c>
      <c r="C343" s="671" t="s">
        <v>1508</v>
      </c>
      <c r="D343" s="671" t="s">
        <v>1509</v>
      </c>
      <c r="E343" s="671" t="s">
        <v>2457</v>
      </c>
      <c r="F343" s="238"/>
      <c r="G343" s="238"/>
      <c r="H343" s="682">
        <v>0</v>
      </c>
      <c r="I343" s="238">
        <v>2</v>
      </c>
      <c r="J343" s="238">
        <v>368.44</v>
      </c>
      <c r="K343" s="682">
        <v>1</v>
      </c>
      <c r="L343" s="238">
        <v>2</v>
      </c>
      <c r="M343" s="713">
        <v>368.44</v>
      </c>
    </row>
    <row r="344" spans="1:13" ht="14.4" customHeight="1" x14ac:dyDescent="0.3">
      <c r="A344" s="680" t="s">
        <v>2569</v>
      </c>
      <c r="B344" s="671" t="s">
        <v>2426</v>
      </c>
      <c r="C344" s="671" t="s">
        <v>1562</v>
      </c>
      <c r="D344" s="671" t="s">
        <v>1563</v>
      </c>
      <c r="E344" s="671" t="s">
        <v>2475</v>
      </c>
      <c r="F344" s="238"/>
      <c r="G344" s="238"/>
      <c r="H344" s="682">
        <v>0</v>
      </c>
      <c r="I344" s="238">
        <v>2</v>
      </c>
      <c r="J344" s="238">
        <v>233.6</v>
      </c>
      <c r="K344" s="682">
        <v>1</v>
      </c>
      <c r="L344" s="238">
        <v>2</v>
      </c>
      <c r="M344" s="713">
        <v>233.6</v>
      </c>
    </row>
    <row r="345" spans="1:13" ht="14.4" customHeight="1" x14ac:dyDescent="0.3">
      <c r="A345" s="680" t="s">
        <v>2569</v>
      </c>
      <c r="B345" s="671" t="s">
        <v>2426</v>
      </c>
      <c r="C345" s="671" t="s">
        <v>3037</v>
      </c>
      <c r="D345" s="671" t="s">
        <v>2460</v>
      </c>
      <c r="E345" s="671" t="s">
        <v>3038</v>
      </c>
      <c r="F345" s="238"/>
      <c r="G345" s="238"/>
      <c r="H345" s="682">
        <v>0</v>
      </c>
      <c r="I345" s="238">
        <v>1</v>
      </c>
      <c r="J345" s="238">
        <v>87.6</v>
      </c>
      <c r="K345" s="682">
        <v>1</v>
      </c>
      <c r="L345" s="238">
        <v>1</v>
      </c>
      <c r="M345" s="713">
        <v>87.6</v>
      </c>
    </row>
    <row r="346" spans="1:13" ht="14.4" customHeight="1" x14ac:dyDescent="0.3">
      <c r="A346" s="680" t="s">
        <v>2569</v>
      </c>
      <c r="B346" s="671" t="s">
        <v>2461</v>
      </c>
      <c r="C346" s="671" t="s">
        <v>4060</v>
      </c>
      <c r="D346" s="671" t="s">
        <v>4061</v>
      </c>
      <c r="E346" s="671" t="s">
        <v>4062</v>
      </c>
      <c r="F346" s="238">
        <v>5</v>
      </c>
      <c r="G346" s="238">
        <v>555.65</v>
      </c>
      <c r="H346" s="682">
        <v>1</v>
      </c>
      <c r="I346" s="238"/>
      <c r="J346" s="238"/>
      <c r="K346" s="682">
        <v>0</v>
      </c>
      <c r="L346" s="238">
        <v>5</v>
      </c>
      <c r="M346" s="713">
        <v>555.65</v>
      </c>
    </row>
    <row r="347" spans="1:13" ht="14.4" customHeight="1" x14ac:dyDescent="0.3">
      <c r="A347" s="680" t="s">
        <v>2569</v>
      </c>
      <c r="B347" s="671" t="s">
        <v>2462</v>
      </c>
      <c r="C347" s="671" t="s">
        <v>3428</v>
      </c>
      <c r="D347" s="671" t="s">
        <v>3429</v>
      </c>
      <c r="E347" s="671" t="s">
        <v>2457</v>
      </c>
      <c r="F347" s="238">
        <v>3</v>
      </c>
      <c r="G347" s="238">
        <v>209.57999999999998</v>
      </c>
      <c r="H347" s="682">
        <v>1</v>
      </c>
      <c r="I347" s="238"/>
      <c r="J347" s="238"/>
      <c r="K347" s="682">
        <v>0</v>
      </c>
      <c r="L347" s="238">
        <v>3</v>
      </c>
      <c r="M347" s="713">
        <v>209.57999999999998</v>
      </c>
    </row>
    <row r="348" spans="1:13" ht="14.4" customHeight="1" x14ac:dyDescent="0.3">
      <c r="A348" s="680" t="s">
        <v>2569</v>
      </c>
      <c r="B348" s="671" t="s">
        <v>2478</v>
      </c>
      <c r="C348" s="671" t="s">
        <v>3432</v>
      </c>
      <c r="D348" s="671" t="s">
        <v>3238</v>
      </c>
      <c r="E348" s="671" t="s">
        <v>3433</v>
      </c>
      <c r="F348" s="238">
        <v>37</v>
      </c>
      <c r="G348" s="238">
        <v>17078.46</v>
      </c>
      <c r="H348" s="682">
        <v>1</v>
      </c>
      <c r="I348" s="238"/>
      <c r="J348" s="238"/>
      <c r="K348" s="682">
        <v>0</v>
      </c>
      <c r="L348" s="238">
        <v>37</v>
      </c>
      <c r="M348" s="713">
        <v>17078.46</v>
      </c>
    </row>
    <row r="349" spans="1:13" ht="14.4" customHeight="1" x14ac:dyDescent="0.3">
      <c r="A349" s="680" t="s">
        <v>2569</v>
      </c>
      <c r="B349" s="671" t="s">
        <v>2478</v>
      </c>
      <c r="C349" s="671" t="s">
        <v>3434</v>
      </c>
      <c r="D349" s="671" t="s">
        <v>3238</v>
      </c>
      <c r="E349" s="671" t="s">
        <v>3435</v>
      </c>
      <c r="F349" s="238">
        <v>4</v>
      </c>
      <c r="G349" s="238">
        <v>2464.7600000000002</v>
      </c>
      <c r="H349" s="682">
        <v>1</v>
      </c>
      <c r="I349" s="238"/>
      <c r="J349" s="238"/>
      <c r="K349" s="682">
        <v>0</v>
      </c>
      <c r="L349" s="238">
        <v>4</v>
      </c>
      <c r="M349" s="713">
        <v>2464.7600000000002</v>
      </c>
    </row>
    <row r="350" spans="1:13" ht="14.4" customHeight="1" x14ac:dyDescent="0.3">
      <c r="A350" s="680" t="s">
        <v>2569</v>
      </c>
      <c r="B350" s="671" t="s">
        <v>2478</v>
      </c>
      <c r="C350" s="671" t="s">
        <v>3436</v>
      </c>
      <c r="D350" s="671" t="s">
        <v>3238</v>
      </c>
      <c r="E350" s="671" t="s">
        <v>3437</v>
      </c>
      <c r="F350" s="238">
        <v>10</v>
      </c>
      <c r="G350" s="238">
        <v>0</v>
      </c>
      <c r="H350" s="682"/>
      <c r="I350" s="238"/>
      <c r="J350" s="238"/>
      <c r="K350" s="682"/>
      <c r="L350" s="238">
        <v>10</v>
      </c>
      <c r="M350" s="713">
        <v>0</v>
      </c>
    </row>
    <row r="351" spans="1:13" ht="14.4" customHeight="1" x14ac:dyDescent="0.3">
      <c r="A351" s="680" t="s">
        <v>2569</v>
      </c>
      <c r="B351" s="671" t="s">
        <v>2429</v>
      </c>
      <c r="C351" s="671" t="s">
        <v>1145</v>
      </c>
      <c r="D351" s="671" t="s">
        <v>1146</v>
      </c>
      <c r="E351" s="671" t="s">
        <v>2448</v>
      </c>
      <c r="F351" s="238"/>
      <c r="G351" s="238"/>
      <c r="H351" s="682">
        <v>0</v>
      </c>
      <c r="I351" s="238">
        <v>8</v>
      </c>
      <c r="J351" s="238">
        <v>758.4</v>
      </c>
      <c r="K351" s="682">
        <v>1</v>
      </c>
      <c r="L351" s="238">
        <v>8</v>
      </c>
      <c r="M351" s="713">
        <v>758.4</v>
      </c>
    </row>
    <row r="352" spans="1:13" ht="14.4" customHeight="1" x14ac:dyDescent="0.3">
      <c r="A352" s="680" t="s">
        <v>2569</v>
      </c>
      <c r="B352" s="671" t="s">
        <v>2429</v>
      </c>
      <c r="C352" s="671" t="s">
        <v>4092</v>
      </c>
      <c r="D352" s="671" t="s">
        <v>4093</v>
      </c>
      <c r="E352" s="671" t="s">
        <v>4094</v>
      </c>
      <c r="F352" s="238">
        <v>8</v>
      </c>
      <c r="G352" s="238">
        <v>758.4</v>
      </c>
      <c r="H352" s="682">
        <v>1</v>
      </c>
      <c r="I352" s="238"/>
      <c r="J352" s="238"/>
      <c r="K352" s="682">
        <v>0</v>
      </c>
      <c r="L352" s="238">
        <v>8</v>
      </c>
      <c r="M352" s="713">
        <v>758.4</v>
      </c>
    </row>
    <row r="353" spans="1:13" ht="14.4" customHeight="1" x14ac:dyDescent="0.3">
      <c r="A353" s="680" t="s">
        <v>2569</v>
      </c>
      <c r="B353" s="671" t="s">
        <v>2430</v>
      </c>
      <c r="C353" s="671" t="s">
        <v>831</v>
      </c>
      <c r="D353" s="671" t="s">
        <v>832</v>
      </c>
      <c r="E353" s="671" t="s">
        <v>833</v>
      </c>
      <c r="F353" s="238"/>
      <c r="G353" s="238"/>
      <c r="H353" s="682">
        <v>0</v>
      </c>
      <c r="I353" s="238">
        <v>8</v>
      </c>
      <c r="J353" s="238">
        <v>7798</v>
      </c>
      <c r="K353" s="682">
        <v>1</v>
      </c>
      <c r="L353" s="238">
        <v>8</v>
      </c>
      <c r="M353" s="713">
        <v>7798</v>
      </c>
    </row>
    <row r="354" spans="1:13" ht="14.4" customHeight="1" x14ac:dyDescent="0.3">
      <c r="A354" s="680" t="s">
        <v>2569</v>
      </c>
      <c r="B354" s="671" t="s">
        <v>2430</v>
      </c>
      <c r="C354" s="671" t="s">
        <v>3378</v>
      </c>
      <c r="D354" s="671" t="s">
        <v>3379</v>
      </c>
      <c r="E354" s="671" t="s">
        <v>3380</v>
      </c>
      <c r="F354" s="238"/>
      <c r="G354" s="238"/>
      <c r="H354" s="682">
        <v>0</v>
      </c>
      <c r="I354" s="238">
        <v>4</v>
      </c>
      <c r="J354" s="238">
        <v>3844.84</v>
      </c>
      <c r="K354" s="682">
        <v>1</v>
      </c>
      <c r="L354" s="238">
        <v>4</v>
      </c>
      <c r="M354" s="713">
        <v>3844.84</v>
      </c>
    </row>
    <row r="355" spans="1:13" ht="14.4" customHeight="1" x14ac:dyDescent="0.3">
      <c r="A355" s="680" t="s">
        <v>2569</v>
      </c>
      <c r="B355" s="671" t="s">
        <v>2431</v>
      </c>
      <c r="C355" s="671" t="s">
        <v>3917</v>
      </c>
      <c r="D355" s="671" t="s">
        <v>2938</v>
      </c>
      <c r="E355" s="671" t="s">
        <v>3918</v>
      </c>
      <c r="F355" s="238"/>
      <c r="G355" s="238"/>
      <c r="H355" s="682"/>
      <c r="I355" s="238">
        <v>4</v>
      </c>
      <c r="J355" s="238">
        <v>0</v>
      </c>
      <c r="K355" s="682"/>
      <c r="L355" s="238">
        <v>4</v>
      </c>
      <c r="M355" s="713">
        <v>0</v>
      </c>
    </row>
    <row r="356" spans="1:13" ht="14.4" customHeight="1" x14ac:dyDescent="0.3">
      <c r="A356" s="680" t="s">
        <v>2569</v>
      </c>
      <c r="B356" s="671" t="s">
        <v>2431</v>
      </c>
      <c r="C356" s="671" t="s">
        <v>3919</v>
      </c>
      <c r="D356" s="671" t="s">
        <v>3920</v>
      </c>
      <c r="E356" s="671" t="s">
        <v>3921</v>
      </c>
      <c r="F356" s="238"/>
      <c r="G356" s="238"/>
      <c r="H356" s="682">
        <v>0</v>
      </c>
      <c r="I356" s="238">
        <v>19</v>
      </c>
      <c r="J356" s="238">
        <v>4066.5700000000006</v>
      </c>
      <c r="K356" s="682">
        <v>1</v>
      </c>
      <c r="L356" s="238">
        <v>19</v>
      </c>
      <c r="M356" s="713">
        <v>4066.5700000000006</v>
      </c>
    </row>
    <row r="357" spans="1:13" ht="14.4" customHeight="1" x14ac:dyDescent="0.3">
      <c r="A357" s="680" t="s">
        <v>2569</v>
      </c>
      <c r="B357" s="671" t="s">
        <v>2431</v>
      </c>
      <c r="C357" s="671" t="s">
        <v>839</v>
      </c>
      <c r="D357" s="671" t="s">
        <v>840</v>
      </c>
      <c r="E357" s="671" t="s">
        <v>2432</v>
      </c>
      <c r="F357" s="238"/>
      <c r="G357" s="238"/>
      <c r="H357" s="682">
        <v>0</v>
      </c>
      <c r="I357" s="238">
        <v>11</v>
      </c>
      <c r="J357" s="238">
        <v>3665.8599999999997</v>
      </c>
      <c r="K357" s="682">
        <v>1</v>
      </c>
      <c r="L357" s="238">
        <v>11</v>
      </c>
      <c r="M357" s="713">
        <v>3665.8599999999997</v>
      </c>
    </row>
    <row r="358" spans="1:13" ht="14.4" customHeight="1" x14ac:dyDescent="0.3">
      <c r="A358" s="680" t="s">
        <v>2569</v>
      </c>
      <c r="B358" s="671" t="s">
        <v>4645</v>
      </c>
      <c r="C358" s="671" t="s">
        <v>3967</v>
      </c>
      <c r="D358" s="671" t="s">
        <v>3968</v>
      </c>
      <c r="E358" s="671" t="s">
        <v>3969</v>
      </c>
      <c r="F358" s="238"/>
      <c r="G358" s="238"/>
      <c r="H358" s="682">
        <v>0</v>
      </c>
      <c r="I358" s="238">
        <v>2</v>
      </c>
      <c r="J358" s="238">
        <v>3732.8</v>
      </c>
      <c r="K358" s="682">
        <v>1</v>
      </c>
      <c r="L358" s="238">
        <v>2</v>
      </c>
      <c r="M358" s="713">
        <v>3732.8</v>
      </c>
    </row>
    <row r="359" spans="1:13" ht="14.4" customHeight="1" x14ac:dyDescent="0.3">
      <c r="A359" s="680" t="s">
        <v>2569</v>
      </c>
      <c r="B359" s="671" t="s">
        <v>4645</v>
      </c>
      <c r="C359" s="671" t="s">
        <v>3970</v>
      </c>
      <c r="D359" s="671" t="s">
        <v>3523</v>
      </c>
      <c r="E359" s="671" t="s">
        <v>3971</v>
      </c>
      <c r="F359" s="238">
        <v>10</v>
      </c>
      <c r="G359" s="238">
        <v>18664</v>
      </c>
      <c r="H359" s="682">
        <v>1</v>
      </c>
      <c r="I359" s="238"/>
      <c r="J359" s="238"/>
      <c r="K359" s="682">
        <v>0</v>
      </c>
      <c r="L359" s="238">
        <v>10</v>
      </c>
      <c r="M359" s="713">
        <v>18664</v>
      </c>
    </row>
    <row r="360" spans="1:13" ht="14.4" customHeight="1" x14ac:dyDescent="0.3">
      <c r="A360" s="680" t="s">
        <v>2569</v>
      </c>
      <c r="B360" s="671" t="s">
        <v>4645</v>
      </c>
      <c r="C360" s="671" t="s">
        <v>4089</v>
      </c>
      <c r="D360" s="671" t="s">
        <v>4090</v>
      </c>
      <c r="E360" s="671" t="s">
        <v>3969</v>
      </c>
      <c r="F360" s="238">
        <v>1</v>
      </c>
      <c r="G360" s="238">
        <v>1866.4</v>
      </c>
      <c r="H360" s="682">
        <v>1</v>
      </c>
      <c r="I360" s="238"/>
      <c r="J360" s="238"/>
      <c r="K360" s="682">
        <v>0</v>
      </c>
      <c r="L360" s="238">
        <v>1</v>
      </c>
      <c r="M360" s="713">
        <v>1866.4</v>
      </c>
    </row>
    <row r="361" spans="1:13" ht="14.4" customHeight="1" x14ac:dyDescent="0.3">
      <c r="A361" s="680" t="s">
        <v>2569</v>
      </c>
      <c r="B361" s="671" t="s">
        <v>4645</v>
      </c>
      <c r="C361" s="671" t="s">
        <v>3977</v>
      </c>
      <c r="D361" s="671" t="s">
        <v>3978</v>
      </c>
      <c r="E361" s="671" t="s">
        <v>3971</v>
      </c>
      <c r="F361" s="238"/>
      <c r="G361" s="238"/>
      <c r="H361" s="682">
        <v>0</v>
      </c>
      <c r="I361" s="238">
        <v>1</v>
      </c>
      <c r="J361" s="238">
        <v>1866.4</v>
      </c>
      <c r="K361" s="682">
        <v>1</v>
      </c>
      <c r="L361" s="238">
        <v>1</v>
      </c>
      <c r="M361" s="713">
        <v>1866.4</v>
      </c>
    </row>
    <row r="362" spans="1:13" ht="14.4" customHeight="1" x14ac:dyDescent="0.3">
      <c r="A362" s="680" t="s">
        <v>2569</v>
      </c>
      <c r="B362" s="671" t="s">
        <v>2433</v>
      </c>
      <c r="C362" s="671" t="s">
        <v>1152</v>
      </c>
      <c r="D362" s="671" t="s">
        <v>1153</v>
      </c>
      <c r="E362" s="671" t="s">
        <v>753</v>
      </c>
      <c r="F362" s="238"/>
      <c r="G362" s="238"/>
      <c r="H362" s="682"/>
      <c r="I362" s="238">
        <v>1</v>
      </c>
      <c r="J362" s="238">
        <v>0</v>
      </c>
      <c r="K362" s="682"/>
      <c r="L362" s="238">
        <v>1</v>
      </c>
      <c r="M362" s="713">
        <v>0</v>
      </c>
    </row>
    <row r="363" spans="1:13" ht="14.4" customHeight="1" x14ac:dyDescent="0.3">
      <c r="A363" s="680" t="s">
        <v>2569</v>
      </c>
      <c r="B363" s="671" t="s">
        <v>2433</v>
      </c>
      <c r="C363" s="671" t="s">
        <v>1445</v>
      </c>
      <c r="D363" s="671" t="s">
        <v>828</v>
      </c>
      <c r="E363" s="671" t="s">
        <v>1446</v>
      </c>
      <c r="F363" s="238"/>
      <c r="G363" s="238"/>
      <c r="H363" s="682">
        <v>0</v>
      </c>
      <c r="I363" s="238">
        <v>2</v>
      </c>
      <c r="J363" s="238">
        <v>826.44</v>
      </c>
      <c r="K363" s="682">
        <v>1</v>
      </c>
      <c r="L363" s="238">
        <v>2</v>
      </c>
      <c r="M363" s="713">
        <v>826.44</v>
      </c>
    </row>
    <row r="364" spans="1:13" ht="14.4" customHeight="1" x14ac:dyDescent="0.3">
      <c r="A364" s="680" t="s">
        <v>2569</v>
      </c>
      <c r="B364" s="671" t="s">
        <v>2498</v>
      </c>
      <c r="C364" s="671" t="s">
        <v>1962</v>
      </c>
      <c r="D364" s="671" t="s">
        <v>1963</v>
      </c>
      <c r="E364" s="671" t="s">
        <v>1964</v>
      </c>
      <c r="F364" s="238"/>
      <c r="G364" s="238"/>
      <c r="H364" s="682">
        <v>0</v>
      </c>
      <c r="I364" s="238">
        <v>3</v>
      </c>
      <c r="J364" s="238">
        <v>1239.6600000000001</v>
      </c>
      <c r="K364" s="682">
        <v>1</v>
      </c>
      <c r="L364" s="238">
        <v>3</v>
      </c>
      <c r="M364" s="713">
        <v>1239.6600000000001</v>
      </c>
    </row>
    <row r="365" spans="1:13" ht="14.4" customHeight="1" x14ac:dyDescent="0.3">
      <c r="A365" s="680" t="s">
        <v>2569</v>
      </c>
      <c r="B365" s="671" t="s">
        <v>2498</v>
      </c>
      <c r="C365" s="671" t="s">
        <v>4082</v>
      </c>
      <c r="D365" s="671" t="s">
        <v>3947</v>
      </c>
      <c r="E365" s="671" t="s">
        <v>4083</v>
      </c>
      <c r="F365" s="238">
        <v>1</v>
      </c>
      <c r="G365" s="238">
        <v>0</v>
      </c>
      <c r="H365" s="682"/>
      <c r="I365" s="238"/>
      <c r="J365" s="238"/>
      <c r="K365" s="682"/>
      <c r="L365" s="238">
        <v>1</v>
      </c>
      <c r="M365" s="713">
        <v>0</v>
      </c>
    </row>
    <row r="366" spans="1:13" ht="14.4" customHeight="1" x14ac:dyDescent="0.3">
      <c r="A366" s="680" t="s">
        <v>2569</v>
      </c>
      <c r="B366" s="671" t="s">
        <v>2498</v>
      </c>
      <c r="C366" s="671" t="s">
        <v>3949</v>
      </c>
      <c r="D366" s="671" t="s">
        <v>3950</v>
      </c>
      <c r="E366" s="671" t="s">
        <v>1964</v>
      </c>
      <c r="F366" s="238">
        <v>1</v>
      </c>
      <c r="G366" s="238">
        <v>413.22</v>
      </c>
      <c r="H366" s="682">
        <v>1</v>
      </c>
      <c r="I366" s="238"/>
      <c r="J366" s="238"/>
      <c r="K366" s="682">
        <v>0</v>
      </c>
      <c r="L366" s="238">
        <v>1</v>
      </c>
      <c r="M366" s="713">
        <v>413.22</v>
      </c>
    </row>
    <row r="367" spans="1:13" ht="14.4" customHeight="1" x14ac:dyDescent="0.3">
      <c r="A367" s="680" t="s">
        <v>2569</v>
      </c>
      <c r="B367" s="671" t="s">
        <v>2498</v>
      </c>
      <c r="C367" s="671" t="s">
        <v>4081</v>
      </c>
      <c r="D367" s="671" t="s">
        <v>1963</v>
      </c>
      <c r="E367" s="671" t="s">
        <v>1964</v>
      </c>
      <c r="F367" s="238"/>
      <c r="G367" s="238"/>
      <c r="H367" s="682"/>
      <c r="I367" s="238">
        <v>1</v>
      </c>
      <c r="J367" s="238">
        <v>0</v>
      </c>
      <c r="K367" s="682"/>
      <c r="L367" s="238">
        <v>1</v>
      </c>
      <c r="M367" s="713">
        <v>0</v>
      </c>
    </row>
    <row r="368" spans="1:13" ht="14.4" customHeight="1" x14ac:dyDescent="0.3">
      <c r="A368" s="680" t="s">
        <v>2569</v>
      </c>
      <c r="B368" s="671" t="s">
        <v>2498</v>
      </c>
      <c r="C368" s="671" t="s">
        <v>4084</v>
      </c>
      <c r="D368" s="671" t="s">
        <v>4085</v>
      </c>
      <c r="E368" s="671" t="s">
        <v>4048</v>
      </c>
      <c r="F368" s="238">
        <v>1</v>
      </c>
      <c r="G368" s="238">
        <v>413.22</v>
      </c>
      <c r="H368" s="682">
        <v>1</v>
      </c>
      <c r="I368" s="238"/>
      <c r="J368" s="238"/>
      <c r="K368" s="682">
        <v>0</v>
      </c>
      <c r="L368" s="238">
        <v>1</v>
      </c>
      <c r="M368" s="713">
        <v>413.22</v>
      </c>
    </row>
    <row r="369" spans="1:13" ht="14.4" customHeight="1" x14ac:dyDescent="0.3">
      <c r="A369" s="680" t="s">
        <v>2569</v>
      </c>
      <c r="B369" s="671" t="s">
        <v>2435</v>
      </c>
      <c r="C369" s="671" t="s">
        <v>875</v>
      </c>
      <c r="D369" s="671" t="s">
        <v>876</v>
      </c>
      <c r="E369" s="671" t="s">
        <v>869</v>
      </c>
      <c r="F369" s="238"/>
      <c r="G369" s="238"/>
      <c r="H369" s="682">
        <v>0</v>
      </c>
      <c r="I369" s="238">
        <v>16</v>
      </c>
      <c r="J369" s="238">
        <v>22900.16</v>
      </c>
      <c r="K369" s="682">
        <v>1</v>
      </c>
      <c r="L369" s="238">
        <v>16</v>
      </c>
      <c r="M369" s="713">
        <v>22900.16</v>
      </c>
    </row>
    <row r="370" spans="1:13" ht="14.4" customHeight="1" x14ac:dyDescent="0.3">
      <c r="A370" s="680" t="s">
        <v>2569</v>
      </c>
      <c r="B370" s="671" t="s">
        <v>2435</v>
      </c>
      <c r="C370" s="671" t="s">
        <v>4091</v>
      </c>
      <c r="D370" s="671" t="s">
        <v>3987</v>
      </c>
      <c r="E370" s="671" t="s">
        <v>847</v>
      </c>
      <c r="F370" s="238">
        <v>3</v>
      </c>
      <c r="G370" s="238">
        <v>925.41000000000008</v>
      </c>
      <c r="H370" s="682">
        <v>1</v>
      </c>
      <c r="I370" s="238"/>
      <c r="J370" s="238"/>
      <c r="K370" s="682">
        <v>0</v>
      </c>
      <c r="L370" s="238">
        <v>3</v>
      </c>
      <c r="M370" s="713">
        <v>925.41000000000008</v>
      </c>
    </row>
    <row r="371" spans="1:13" ht="14.4" customHeight="1" x14ac:dyDescent="0.3">
      <c r="A371" s="680" t="s">
        <v>2570</v>
      </c>
      <c r="B371" s="671" t="s">
        <v>2421</v>
      </c>
      <c r="C371" s="671" t="s">
        <v>938</v>
      </c>
      <c r="D371" s="671" t="s">
        <v>939</v>
      </c>
      <c r="E371" s="671" t="s">
        <v>2422</v>
      </c>
      <c r="F371" s="238"/>
      <c r="G371" s="238"/>
      <c r="H371" s="682">
        <v>0</v>
      </c>
      <c r="I371" s="238">
        <v>1</v>
      </c>
      <c r="J371" s="238">
        <v>46.05</v>
      </c>
      <c r="K371" s="682">
        <v>1</v>
      </c>
      <c r="L371" s="238">
        <v>1</v>
      </c>
      <c r="M371" s="713">
        <v>46.05</v>
      </c>
    </row>
    <row r="372" spans="1:13" ht="14.4" customHeight="1" x14ac:dyDescent="0.3">
      <c r="A372" s="680" t="s">
        <v>2570</v>
      </c>
      <c r="B372" s="671" t="s">
        <v>2421</v>
      </c>
      <c r="C372" s="671" t="s">
        <v>1515</v>
      </c>
      <c r="D372" s="671" t="s">
        <v>1516</v>
      </c>
      <c r="E372" s="671" t="s">
        <v>2456</v>
      </c>
      <c r="F372" s="238"/>
      <c r="G372" s="238"/>
      <c r="H372" s="682">
        <v>0</v>
      </c>
      <c r="I372" s="238">
        <v>2</v>
      </c>
      <c r="J372" s="238">
        <v>276.32</v>
      </c>
      <c r="K372" s="682">
        <v>1</v>
      </c>
      <c r="L372" s="238">
        <v>2</v>
      </c>
      <c r="M372" s="713">
        <v>276.32</v>
      </c>
    </row>
    <row r="373" spans="1:13" ht="14.4" customHeight="1" x14ac:dyDescent="0.3">
      <c r="A373" s="680" t="s">
        <v>2570</v>
      </c>
      <c r="B373" s="671" t="s">
        <v>2509</v>
      </c>
      <c r="C373" s="671" t="s">
        <v>3047</v>
      </c>
      <c r="D373" s="671" t="s">
        <v>3048</v>
      </c>
      <c r="E373" s="671" t="s">
        <v>3049</v>
      </c>
      <c r="F373" s="238">
        <v>1</v>
      </c>
      <c r="G373" s="238">
        <v>0</v>
      </c>
      <c r="H373" s="682"/>
      <c r="I373" s="238"/>
      <c r="J373" s="238"/>
      <c r="K373" s="682"/>
      <c r="L373" s="238">
        <v>1</v>
      </c>
      <c r="M373" s="713">
        <v>0</v>
      </c>
    </row>
    <row r="374" spans="1:13" ht="14.4" customHeight="1" x14ac:dyDescent="0.3">
      <c r="A374" s="680" t="s">
        <v>2570</v>
      </c>
      <c r="B374" s="671" t="s">
        <v>2435</v>
      </c>
      <c r="C374" s="671" t="s">
        <v>2969</v>
      </c>
      <c r="D374" s="671" t="s">
        <v>2970</v>
      </c>
      <c r="E374" s="671" t="s">
        <v>2971</v>
      </c>
      <c r="F374" s="238"/>
      <c r="G374" s="238"/>
      <c r="H374" s="682">
        <v>0</v>
      </c>
      <c r="I374" s="238">
        <v>2</v>
      </c>
      <c r="J374" s="238">
        <v>388.52</v>
      </c>
      <c r="K374" s="682">
        <v>1</v>
      </c>
      <c r="L374" s="238">
        <v>2</v>
      </c>
      <c r="M374" s="713">
        <v>388.52</v>
      </c>
    </row>
    <row r="375" spans="1:13" ht="14.4" customHeight="1" x14ac:dyDescent="0.3">
      <c r="A375" s="680" t="s">
        <v>2570</v>
      </c>
      <c r="B375" s="671" t="s">
        <v>2435</v>
      </c>
      <c r="C375" s="671" t="s">
        <v>3050</v>
      </c>
      <c r="D375" s="671" t="s">
        <v>868</v>
      </c>
      <c r="E375" s="671" t="s">
        <v>869</v>
      </c>
      <c r="F375" s="238">
        <v>2</v>
      </c>
      <c r="G375" s="238">
        <v>572.20000000000005</v>
      </c>
      <c r="H375" s="682">
        <v>1</v>
      </c>
      <c r="I375" s="238"/>
      <c r="J375" s="238"/>
      <c r="K375" s="682">
        <v>0</v>
      </c>
      <c r="L375" s="238">
        <v>2</v>
      </c>
      <c r="M375" s="713">
        <v>572.20000000000005</v>
      </c>
    </row>
    <row r="376" spans="1:13" ht="14.4" customHeight="1" x14ac:dyDescent="0.3">
      <c r="A376" s="680" t="s">
        <v>2571</v>
      </c>
      <c r="B376" s="671" t="s">
        <v>2453</v>
      </c>
      <c r="C376" s="671" t="s">
        <v>1339</v>
      </c>
      <c r="D376" s="671" t="s">
        <v>1340</v>
      </c>
      <c r="E376" s="671" t="s">
        <v>1341</v>
      </c>
      <c r="F376" s="238"/>
      <c r="G376" s="238"/>
      <c r="H376" s="682">
        <v>0</v>
      </c>
      <c r="I376" s="238">
        <v>3</v>
      </c>
      <c r="J376" s="238">
        <v>242.31</v>
      </c>
      <c r="K376" s="682">
        <v>1</v>
      </c>
      <c r="L376" s="238">
        <v>3</v>
      </c>
      <c r="M376" s="713">
        <v>242.31</v>
      </c>
    </row>
    <row r="377" spans="1:13" ht="14.4" customHeight="1" x14ac:dyDescent="0.3">
      <c r="A377" s="680" t="s">
        <v>2571</v>
      </c>
      <c r="B377" s="671" t="s">
        <v>2453</v>
      </c>
      <c r="C377" s="671" t="s">
        <v>3273</v>
      </c>
      <c r="D377" s="671" t="s">
        <v>2500</v>
      </c>
      <c r="E377" s="671" t="s">
        <v>3274</v>
      </c>
      <c r="F377" s="238">
        <v>2</v>
      </c>
      <c r="G377" s="238">
        <v>0</v>
      </c>
      <c r="H377" s="682"/>
      <c r="I377" s="238"/>
      <c r="J377" s="238"/>
      <c r="K377" s="682"/>
      <c r="L377" s="238">
        <v>2</v>
      </c>
      <c r="M377" s="713">
        <v>0</v>
      </c>
    </row>
    <row r="378" spans="1:13" ht="14.4" customHeight="1" x14ac:dyDescent="0.3">
      <c r="A378" s="680" t="s">
        <v>2571</v>
      </c>
      <c r="B378" s="671" t="s">
        <v>4641</v>
      </c>
      <c r="C378" s="671" t="s">
        <v>4309</v>
      </c>
      <c r="D378" s="671" t="s">
        <v>4310</v>
      </c>
      <c r="E378" s="671" t="s">
        <v>2901</v>
      </c>
      <c r="F378" s="238"/>
      <c r="G378" s="238"/>
      <c r="H378" s="682">
        <v>0</v>
      </c>
      <c r="I378" s="238">
        <v>3</v>
      </c>
      <c r="J378" s="238">
        <v>202.26</v>
      </c>
      <c r="K378" s="682">
        <v>1</v>
      </c>
      <c r="L378" s="238">
        <v>3</v>
      </c>
      <c r="M378" s="713">
        <v>202.26</v>
      </c>
    </row>
    <row r="379" spans="1:13" ht="14.4" customHeight="1" x14ac:dyDescent="0.3">
      <c r="A379" s="680" t="s">
        <v>2571</v>
      </c>
      <c r="B379" s="671" t="s">
        <v>4641</v>
      </c>
      <c r="C379" s="671" t="s">
        <v>4311</v>
      </c>
      <c r="D379" s="671" t="s">
        <v>4310</v>
      </c>
      <c r="E379" s="671" t="s">
        <v>4312</v>
      </c>
      <c r="F379" s="238"/>
      <c r="G379" s="238"/>
      <c r="H379" s="682">
        <v>0</v>
      </c>
      <c r="I379" s="238">
        <v>4</v>
      </c>
      <c r="J379" s="238">
        <v>449.44</v>
      </c>
      <c r="K379" s="682">
        <v>1</v>
      </c>
      <c r="L379" s="238">
        <v>4</v>
      </c>
      <c r="M379" s="713">
        <v>449.44</v>
      </c>
    </row>
    <row r="380" spans="1:13" ht="14.4" customHeight="1" x14ac:dyDescent="0.3">
      <c r="A380" s="680" t="s">
        <v>2571</v>
      </c>
      <c r="B380" s="671" t="s">
        <v>2418</v>
      </c>
      <c r="C380" s="671" t="s">
        <v>1209</v>
      </c>
      <c r="D380" s="671" t="s">
        <v>2439</v>
      </c>
      <c r="E380" s="671" t="s">
        <v>2440</v>
      </c>
      <c r="F380" s="238"/>
      <c r="G380" s="238"/>
      <c r="H380" s="682">
        <v>0</v>
      </c>
      <c r="I380" s="238">
        <v>2</v>
      </c>
      <c r="J380" s="238">
        <v>666.62</v>
      </c>
      <c r="K380" s="682">
        <v>1</v>
      </c>
      <c r="L380" s="238">
        <v>2</v>
      </c>
      <c r="M380" s="713">
        <v>666.62</v>
      </c>
    </row>
    <row r="381" spans="1:13" ht="14.4" customHeight="1" x14ac:dyDescent="0.3">
      <c r="A381" s="680" t="s">
        <v>2572</v>
      </c>
      <c r="B381" s="671" t="s">
        <v>2418</v>
      </c>
      <c r="C381" s="671" t="s">
        <v>928</v>
      </c>
      <c r="D381" s="671" t="s">
        <v>929</v>
      </c>
      <c r="E381" s="671" t="s">
        <v>930</v>
      </c>
      <c r="F381" s="238"/>
      <c r="G381" s="238"/>
      <c r="H381" s="682">
        <v>0</v>
      </c>
      <c r="I381" s="238">
        <v>2</v>
      </c>
      <c r="J381" s="238">
        <v>304.72000000000003</v>
      </c>
      <c r="K381" s="682">
        <v>1</v>
      </c>
      <c r="L381" s="238">
        <v>2</v>
      </c>
      <c r="M381" s="713">
        <v>304.72000000000003</v>
      </c>
    </row>
    <row r="382" spans="1:13" ht="14.4" customHeight="1" x14ac:dyDescent="0.3">
      <c r="A382" s="680" t="s">
        <v>2572</v>
      </c>
      <c r="B382" s="671" t="s">
        <v>2421</v>
      </c>
      <c r="C382" s="671" t="s">
        <v>938</v>
      </c>
      <c r="D382" s="671" t="s">
        <v>939</v>
      </c>
      <c r="E382" s="671" t="s">
        <v>2422</v>
      </c>
      <c r="F382" s="238"/>
      <c r="G382" s="238"/>
      <c r="H382" s="682">
        <v>0</v>
      </c>
      <c r="I382" s="238">
        <v>2</v>
      </c>
      <c r="J382" s="238">
        <v>92.1</v>
      </c>
      <c r="K382" s="682">
        <v>1</v>
      </c>
      <c r="L382" s="238">
        <v>2</v>
      </c>
      <c r="M382" s="713">
        <v>92.1</v>
      </c>
    </row>
    <row r="383" spans="1:13" ht="14.4" customHeight="1" x14ac:dyDescent="0.3">
      <c r="A383" s="680" t="s">
        <v>2572</v>
      </c>
      <c r="B383" s="671" t="s">
        <v>2426</v>
      </c>
      <c r="C383" s="671" t="s">
        <v>2327</v>
      </c>
      <c r="D383" s="671" t="s">
        <v>2428</v>
      </c>
      <c r="E383" s="671" t="s">
        <v>2489</v>
      </c>
      <c r="F383" s="238"/>
      <c r="G383" s="238"/>
      <c r="H383" s="682">
        <v>0</v>
      </c>
      <c r="I383" s="238">
        <v>1</v>
      </c>
      <c r="J383" s="238">
        <v>41.3</v>
      </c>
      <c r="K383" s="682">
        <v>1</v>
      </c>
      <c r="L383" s="238">
        <v>1</v>
      </c>
      <c r="M383" s="713">
        <v>41.3</v>
      </c>
    </row>
    <row r="384" spans="1:13" ht="14.4" customHeight="1" x14ac:dyDescent="0.3">
      <c r="A384" s="680" t="s">
        <v>2572</v>
      </c>
      <c r="B384" s="671" t="s">
        <v>2430</v>
      </c>
      <c r="C384" s="671" t="s">
        <v>831</v>
      </c>
      <c r="D384" s="671" t="s">
        <v>832</v>
      </c>
      <c r="E384" s="671" t="s">
        <v>833</v>
      </c>
      <c r="F384" s="238"/>
      <c r="G384" s="238"/>
      <c r="H384" s="682">
        <v>0</v>
      </c>
      <c r="I384" s="238">
        <v>1</v>
      </c>
      <c r="J384" s="238">
        <v>974.75</v>
      </c>
      <c r="K384" s="682">
        <v>1</v>
      </c>
      <c r="L384" s="238">
        <v>1</v>
      </c>
      <c r="M384" s="713">
        <v>974.75</v>
      </c>
    </row>
    <row r="385" spans="1:13" ht="14.4" customHeight="1" x14ac:dyDescent="0.3">
      <c r="A385" s="680" t="s">
        <v>2572</v>
      </c>
      <c r="B385" s="671" t="s">
        <v>2431</v>
      </c>
      <c r="C385" s="671" t="s">
        <v>839</v>
      </c>
      <c r="D385" s="671" t="s">
        <v>840</v>
      </c>
      <c r="E385" s="671" t="s">
        <v>2432</v>
      </c>
      <c r="F385" s="238"/>
      <c r="G385" s="238"/>
      <c r="H385" s="682">
        <v>0</v>
      </c>
      <c r="I385" s="238">
        <v>2</v>
      </c>
      <c r="J385" s="238">
        <v>666.52</v>
      </c>
      <c r="K385" s="682">
        <v>1</v>
      </c>
      <c r="L385" s="238">
        <v>2</v>
      </c>
      <c r="M385" s="713">
        <v>666.52</v>
      </c>
    </row>
    <row r="386" spans="1:13" ht="14.4" customHeight="1" x14ac:dyDescent="0.3">
      <c r="A386" s="680" t="s">
        <v>2572</v>
      </c>
      <c r="B386" s="671" t="s">
        <v>2435</v>
      </c>
      <c r="C386" s="671" t="s">
        <v>4378</v>
      </c>
      <c r="D386" s="671" t="s">
        <v>4379</v>
      </c>
      <c r="E386" s="671" t="s">
        <v>1162</v>
      </c>
      <c r="F386" s="238"/>
      <c r="G386" s="238"/>
      <c r="H386" s="682">
        <v>0</v>
      </c>
      <c r="I386" s="238">
        <v>27</v>
      </c>
      <c r="J386" s="238">
        <v>874.2600000000001</v>
      </c>
      <c r="K386" s="682">
        <v>1</v>
      </c>
      <c r="L386" s="238">
        <v>27</v>
      </c>
      <c r="M386" s="713">
        <v>874.2600000000001</v>
      </c>
    </row>
    <row r="387" spans="1:13" ht="14.4" customHeight="1" x14ac:dyDescent="0.3">
      <c r="A387" s="680" t="s">
        <v>2572</v>
      </c>
      <c r="B387" s="671" t="s">
        <v>2435</v>
      </c>
      <c r="C387" s="671" t="s">
        <v>1471</v>
      </c>
      <c r="D387" s="671" t="s">
        <v>1472</v>
      </c>
      <c r="E387" s="671" t="s">
        <v>1473</v>
      </c>
      <c r="F387" s="238"/>
      <c r="G387" s="238"/>
      <c r="H387" s="682">
        <v>0</v>
      </c>
      <c r="I387" s="238">
        <v>26</v>
      </c>
      <c r="J387" s="238">
        <v>2738.06</v>
      </c>
      <c r="K387" s="682">
        <v>1</v>
      </c>
      <c r="L387" s="238">
        <v>26</v>
      </c>
      <c r="M387" s="713">
        <v>2738.06</v>
      </c>
    </row>
    <row r="388" spans="1:13" ht="14.4" customHeight="1" x14ac:dyDescent="0.3">
      <c r="A388" s="680" t="s">
        <v>2572</v>
      </c>
      <c r="B388" s="671" t="s">
        <v>2435</v>
      </c>
      <c r="C388" s="671" t="s">
        <v>2001</v>
      </c>
      <c r="D388" s="671" t="s">
        <v>2002</v>
      </c>
      <c r="E388" s="671" t="s">
        <v>2003</v>
      </c>
      <c r="F388" s="238"/>
      <c r="G388" s="238"/>
      <c r="H388" s="682">
        <v>0</v>
      </c>
      <c r="I388" s="238">
        <v>25</v>
      </c>
      <c r="J388" s="238">
        <v>3157</v>
      </c>
      <c r="K388" s="682">
        <v>1</v>
      </c>
      <c r="L388" s="238">
        <v>25</v>
      </c>
      <c r="M388" s="713">
        <v>3157</v>
      </c>
    </row>
    <row r="389" spans="1:13" ht="14.4" customHeight="1" x14ac:dyDescent="0.3">
      <c r="A389" s="680" t="s">
        <v>2574</v>
      </c>
      <c r="B389" s="671" t="s">
        <v>4638</v>
      </c>
      <c r="C389" s="671" t="s">
        <v>2735</v>
      </c>
      <c r="D389" s="671" t="s">
        <v>2736</v>
      </c>
      <c r="E389" s="671" t="s">
        <v>2737</v>
      </c>
      <c r="F389" s="238"/>
      <c r="G389" s="238"/>
      <c r="H389" s="682">
        <v>0</v>
      </c>
      <c r="I389" s="238">
        <v>1</v>
      </c>
      <c r="J389" s="238">
        <v>108.46</v>
      </c>
      <c r="K389" s="682">
        <v>1</v>
      </c>
      <c r="L389" s="238">
        <v>1</v>
      </c>
      <c r="M389" s="713">
        <v>108.46</v>
      </c>
    </row>
    <row r="390" spans="1:13" ht="14.4" customHeight="1" x14ac:dyDescent="0.3">
      <c r="A390" s="680" t="s">
        <v>2574</v>
      </c>
      <c r="B390" s="671" t="s">
        <v>2421</v>
      </c>
      <c r="C390" s="671" t="s">
        <v>2918</v>
      </c>
      <c r="D390" s="671" t="s">
        <v>939</v>
      </c>
      <c r="E390" s="671" t="s">
        <v>1360</v>
      </c>
      <c r="F390" s="238"/>
      <c r="G390" s="238"/>
      <c r="H390" s="682"/>
      <c r="I390" s="238">
        <v>1</v>
      </c>
      <c r="J390" s="238">
        <v>0</v>
      </c>
      <c r="K390" s="682"/>
      <c r="L390" s="238">
        <v>1</v>
      </c>
      <c r="M390" s="713">
        <v>0</v>
      </c>
    </row>
    <row r="391" spans="1:13" ht="14.4" customHeight="1" x14ac:dyDescent="0.3">
      <c r="A391" s="680" t="s">
        <v>2574</v>
      </c>
      <c r="B391" s="671" t="s">
        <v>2421</v>
      </c>
      <c r="C391" s="671" t="s">
        <v>938</v>
      </c>
      <c r="D391" s="671" t="s">
        <v>939</v>
      </c>
      <c r="E391" s="671" t="s">
        <v>2422</v>
      </c>
      <c r="F391" s="238"/>
      <c r="G391" s="238"/>
      <c r="H391" s="682">
        <v>0</v>
      </c>
      <c r="I391" s="238">
        <v>1</v>
      </c>
      <c r="J391" s="238">
        <v>46.05</v>
      </c>
      <c r="K391" s="682">
        <v>1</v>
      </c>
      <c r="L391" s="238">
        <v>1</v>
      </c>
      <c r="M391" s="713">
        <v>46.05</v>
      </c>
    </row>
    <row r="392" spans="1:13" ht="14.4" customHeight="1" x14ac:dyDescent="0.3">
      <c r="A392" s="680" t="s">
        <v>2574</v>
      </c>
      <c r="B392" s="671" t="s">
        <v>2421</v>
      </c>
      <c r="C392" s="671" t="s">
        <v>1515</v>
      </c>
      <c r="D392" s="671" t="s">
        <v>1516</v>
      </c>
      <c r="E392" s="671" t="s">
        <v>2456</v>
      </c>
      <c r="F392" s="238"/>
      <c r="G392" s="238"/>
      <c r="H392" s="682">
        <v>0</v>
      </c>
      <c r="I392" s="238">
        <v>2</v>
      </c>
      <c r="J392" s="238">
        <v>276.32</v>
      </c>
      <c r="K392" s="682">
        <v>1</v>
      </c>
      <c r="L392" s="238">
        <v>2</v>
      </c>
      <c r="M392" s="713">
        <v>276.32</v>
      </c>
    </row>
    <row r="393" spans="1:13" ht="14.4" customHeight="1" x14ac:dyDescent="0.3">
      <c r="A393" s="680" t="s">
        <v>2574</v>
      </c>
      <c r="B393" s="671" t="s">
        <v>2426</v>
      </c>
      <c r="C393" s="671" t="s">
        <v>2042</v>
      </c>
      <c r="D393" s="671" t="s">
        <v>2459</v>
      </c>
      <c r="E393" s="671" t="s">
        <v>2489</v>
      </c>
      <c r="F393" s="238"/>
      <c r="G393" s="238"/>
      <c r="H393" s="682">
        <v>0</v>
      </c>
      <c r="I393" s="238">
        <v>1</v>
      </c>
      <c r="J393" s="238">
        <v>82.59</v>
      </c>
      <c r="K393" s="682">
        <v>1</v>
      </c>
      <c r="L393" s="238">
        <v>1</v>
      </c>
      <c r="M393" s="713">
        <v>82.59</v>
      </c>
    </row>
    <row r="394" spans="1:13" ht="14.4" customHeight="1" x14ac:dyDescent="0.3">
      <c r="A394" s="680" t="s">
        <v>2574</v>
      </c>
      <c r="B394" s="671" t="s">
        <v>2426</v>
      </c>
      <c r="C394" s="671" t="s">
        <v>2327</v>
      </c>
      <c r="D394" s="671" t="s">
        <v>2428</v>
      </c>
      <c r="E394" s="671" t="s">
        <v>2489</v>
      </c>
      <c r="F394" s="238"/>
      <c r="G394" s="238"/>
      <c r="H394" s="682">
        <v>0</v>
      </c>
      <c r="I394" s="238">
        <v>1</v>
      </c>
      <c r="J394" s="238">
        <v>41.3</v>
      </c>
      <c r="K394" s="682">
        <v>1</v>
      </c>
      <c r="L394" s="238">
        <v>1</v>
      </c>
      <c r="M394" s="713">
        <v>41.3</v>
      </c>
    </row>
    <row r="395" spans="1:13" ht="14.4" customHeight="1" x14ac:dyDescent="0.3">
      <c r="A395" s="680" t="s">
        <v>2574</v>
      </c>
      <c r="B395" s="671" t="s">
        <v>2426</v>
      </c>
      <c r="C395" s="671" t="s">
        <v>942</v>
      </c>
      <c r="D395" s="671" t="s">
        <v>2428</v>
      </c>
      <c r="E395" s="671" t="s">
        <v>1360</v>
      </c>
      <c r="F395" s="238"/>
      <c r="G395" s="238"/>
      <c r="H395" s="682">
        <v>0</v>
      </c>
      <c r="I395" s="238">
        <v>1</v>
      </c>
      <c r="J395" s="238">
        <v>68.83</v>
      </c>
      <c r="K395" s="682">
        <v>1</v>
      </c>
      <c r="L395" s="238">
        <v>1</v>
      </c>
      <c r="M395" s="713">
        <v>68.83</v>
      </c>
    </row>
    <row r="396" spans="1:13" ht="14.4" customHeight="1" x14ac:dyDescent="0.3">
      <c r="A396" s="680" t="s">
        <v>2575</v>
      </c>
      <c r="B396" s="671" t="s">
        <v>2418</v>
      </c>
      <c r="C396" s="671" t="s">
        <v>928</v>
      </c>
      <c r="D396" s="671" t="s">
        <v>929</v>
      </c>
      <c r="E396" s="671" t="s">
        <v>930</v>
      </c>
      <c r="F396" s="238"/>
      <c r="G396" s="238"/>
      <c r="H396" s="682">
        <v>0</v>
      </c>
      <c r="I396" s="238">
        <v>2</v>
      </c>
      <c r="J396" s="238">
        <v>304.72000000000003</v>
      </c>
      <c r="K396" s="682">
        <v>1</v>
      </c>
      <c r="L396" s="238">
        <v>2</v>
      </c>
      <c r="M396" s="713">
        <v>304.72000000000003</v>
      </c>
    </row>
    <row r="397" spans="1:13" ht="14.4" customHeight="1" x14ac:dyDescent="0.3">
      <c r="A397" s="680" t="s">
        <v>2575</v>
      </c>
      <c r="B397" s="671" t="s">
        <v>2421</v>
      </c>
      <c r="C397" s="671" t="s">
        <v>2918</v>
      </c>
      <c r="D397" s="671" t="s">
        <v>939</v>
      </c>
      <c r="E397" s="671" t="s">
        <v>1360</v>
      </c>
      <c r="F397" s="238"/>
      <c r="G397" s="238"/>
      <c r="H397" s="682"/>
      <c r="I397" s="238">
        <v>1</v>
      </c>
      <c r="J397" s="238">
        <v>0</v>
      </c>
      <c r="K397" s="682"/>
      <c r="L397" s="238">
        <v>1</v>
      </c>
      <c r="M397" s="713">
        <v>0</v>
      </c>
    </row>
    <row r="398" spans="1:13" ht="14.4" customHeight="1" x14ac:dyDescent="0.3">
      <c r="A398" s="680" t="s">
        <v>2575</v>
      </c>
      <c r="B398" s="671" t="s">
        <v>2421</v>
      </c>
      <c r="C398" s="671" t="s">
        <v>1515</v>
      </c>
      <c r="D398" s="671" t="s">
        <v>1516</v>
      </c>
      <c r="E398" s="671" t="s">
        <v>2456</v>
      </c>
      <c r="F398" s="238"/>
      <c r="G398" s="238"/>
      <c r="H398" s="682">
        <v>0</v>
      </c>
      <c r="I398" s="238">
        <v>1</v>
      </c>
      <c r="J398" s="238">
        <v>138.16</v>
      </c>
      <c r="K398" s="682">
        <v>1</v>
      </c>
      <c r="L398" s="238">
        <v>1</v>
      </c>
      <c r="M398" s="713">
        <v>138.16</v>
      </c>
    </row>
    <row r="399" spans="1:13" ht="14.4" customHeight="1" x14ac:dyDescent="0.3">
      <c r="A399" s="680" t="s">
        <v>2575</v>
      </c>
      <c r="B399" s="671" t="s">
        <v>2429</v>
      </c>
      <c r="C399" s="671" t="s">
        <v>1145</v>
      </c>
      <c r="D399" s="671" t="s">
        <v>1146</v>
      </c>
      <c r="E399" s="671" t="s">
        <v>2448</v>
      </c>
      <c r="F399" s="238"/>
      <c r="G399" s="238"/>
      <c r="H399" s="682">
        <v>0</v>
      </c>
      <c r="I399" s="238">
        <v>1</v>
      </c>
      <c r="J399" s="238">
        <v>94.8</v>
      </c>
      <c r="K399" s="682">
        <v>1</v>
      </c>
      <c r="L399" s="238">
        <v>1</v>
      </c>
      <c r="M399" s="713">
        <v>94.8</v>
      </c>
    </row>
    <row r="400" spans="1:13" ht="14.4" customHeight="1" x14ac:dyDescent="0.3">
      <c r="A400" s="680" t="s">
        <v>2575</v>
      </c>
      <c r="B400" s="671" t="s">
        <v>2433</v>
      </c>
      <c r="C400" s="671" t="s">
        <v>2828</v>
      </c>
      <c r="D400" s="671" t="s">
        <v>828</v>
      </c>
      <c r="E400" s="671" t="s">
        <v>2829</v>
      </c>
      <c r="F400" s="238"/>
      <c r="G400" s="238"/>
      <c r="H400" s="682"/>
      <c r="I400" s="238">
        <v>1</v>
      </c>
      <c r="J400" s="238">
        <v>0</v>
      </c>
      <c r="K400" s="682"/>
      <c r="L400" s="238">
        <v>1</v>
      </c>
      <c r="M400" s="713">
        <v>0</v>
      </c>
    </row>
    <row r="401" spans="1:13" ht="14.4" customHeight="1" x14ac:dyDescent="0.3">
      <c r="A401" s="680" t="s">
        <v>2575</v>
      </c>
      <c r="B401" s="671" t="s">
        <v>2433</v>
      </c>
      <c r="C401" s="671" t="s">
        <v>1152</v>
      </c>
      <c r="D401" s="671" t="s">
        <v>1153</v>
      </c>
      <c r="E401" s="671" t="s">
        <v>753</v>
      </c>
      <c r="F401" s="238"/>
      <c r="G401" s="238"/>
      <c r="H401" s="682"/>
      <c r="I401" s="238">
        <v>1</v>
      </c>
      <c r="J401" s="238">
        <v>0</v>
      </c>
      <c r="K401" s="682"/>
      <c r="L401" s="238">
        <v>1</v>
      </c>
      <c r="M401" s="713">
        <v>0</v>
      </c>
    </row>
    <row r="402" spans="1:13" ht="14.4" customHeight="1" x14ac:dyDescent="0.3">
      <c r="A402" s="680" t="s">
        <v>2576</v>
      </c>
      <c r="B402" s="671" t="s">
        <v>2415</v>
      </c>
      <c r="C402" s="671" t="s">
        <v>3075</v>
      </c>
      <c r="D402" s="671" t="s">
        <v>3076</v>
      </c>
      <c r="E402" s="671" t="s">
        <v>3077</v>
      </c>
      <c r="F402" s="238"/>
      <c r="G402" s="238"/>
      <c r="H402" s="682">
        <v>0</v>
      </c>
      <c r="I402" s="238">
        <v>1</v>
      </c>
      <c r="J402" s="238">
        <v>254.23</v>
      </c>
      <c r="K402" s="682">
        <v>1</v>
      </c>
      <c r="L402" s="238">
        <v>1</v>
      </c>
      <c r="M402" s="713">
        <v>254.23</v>
      </c>
    </row>
    <row r="403" spans="1:13" ht="14.4" customHeight="1" x14ac:dyDescent="0.3">
      <c r="A403" s="680" t="s">
        <v>2576</v>
      </c>
      <c r="B403" s="671" t="s">
        <v>2418</v>
      </c>
      <c r="C403" s="671" t="s">
        <v>2030</v>
      </c>
      <c r="D403" s="671" t="s">
        <v>2486</v>
      </c>
      <c r="E403" s="671" t="s">
        <v>2487</v>
      </c>
      <c r="F403" s="238"/>
      <c r="G403" s="238"/>
      <c r="H403" s="682">
        <v>0</v>
      </c>
      <c r="I403" s="238">
        <v>1</v>
      </c>
      <c r="J403" s="238">
        <v>79.36</v>
      </c>
      <c r="K403" s="682">
        <v>1</v>
      </c>
      <c r="L403" s="238">
        <v>1</v>
      </c>
      <c r="M403" s="713">
        <v>79.36</v>
      </c>
    </row>
    <row r="404" spans="1:13" ht="14.4" customHeight="1" x14ac:dyDescent="0.3">
      <c r="A404" s="680" t="s">
        <v>2576</v>
      </c>
      <c r="B404" s="671" t="s">
        <v>2426</v>
      </c>
      <c r="C404" s="671" t="s">
        <v>2042</v>
      </c>
      <c r="D404" s="671" t="s">
        <v>2459</v>
      </c>
      <c r="E404" s="671" t="s">
        <v>2489</v>
      </c>
      <c r="F404" s="238"/>
      <c r="G404" s="238"/>
      <c r="H404" s="682">
        <v>0</v>
      </c>
      <c r="I404" s="238">
        <v>1</v>
      </c>
      <c r="J404" s="238">
        <v>82.59</v>
      </c>
      <c r="K404" s="682">
        <v>1</v>
      </c>
      <c r="L404" s="238">
        <v>1</v>
      </c>
      <c r="M404" s="713">
        <v>82.59</v>
      </c>
    </row>
    <row r="405" spans="1:13" ht="14.4" customHeight="1" x14ac:dyDescent="0.3">
      <c r="A405" s="680" t="s">
        <v>2576</v>
      </c>
      <c r="B405" s="671" t="s">
        <v>2426</v>
      </c>
      <c r="C405" s="671" t="s">
        <v>1526</v>
      </c>
      <c r="D405" s="671" t="s">
        <v>2459</v>
      </c>
      <c r="E405" s="671" t="s">
        <v>1360</v>
      </c>
      <c r="F405" s="238"/>
      <c r="G405" s="238"/>
      <c r="H405" s="682">
        <v>0</v>
      </c>
      <c r="I405" s="238">
        <v>1</v>
      </c>
      <c r="J405" s="238">
        <v>137.66</v>
      </c>
      <c r="K405" s="682">
        <v>1</v>
      </c>
      <c r="L405" s="238">
        <v>1</v>
      </c>
      <c r="M405" s="713">
        <v>137.66</v>
      </c>
    </row>
    <row r="406" spans="1:13" ht="14.4" customHeight="1" x14ac:dyDescent="0.3">
      <c r="A406" s="680" t="s">
        <v>2576</v>
      </c>
      <c r="B406" s="671" t="s">
        <v>2426</v>
      </c>
      <c r="C406" s="671" t="s">
        <v>1562</v>
      </c>
      <c r="D406" s="671" t="s">
        <v>1563</v>
      </c>
      <c r="E406" s="671" t="s">
        <v>2475</v>
      </c>
      <c r="F406" s="238"/>
      <c r="G406" s="238"/>
      <c r="H406" s="682">
        <v>0</v>
      </c>
      <c r="I406" s="238">
        <v>2</v>
      </c>
      <c r="J406" s="238">
        <v>233.6</v>
      </c>
      <c r="K406" s="682">
        <v>1</v>
      </c>
      <c r="L406" s="238">
        <v>2</v>
      </c>
      <c r="M406" s="713">
        <v>233.6</v>
      </c>
    </row>
    <row r="407" spans="1:13" ht="14.4" customHeight="1" x14ac:dyDescent="0.3">
      <c r="A407" s="680" t="s">
        <v>2576</v>
      </c>
      <c r="B407" s="671" t="s">
        <v>2426</v>
      </c>
      <c r="C407" s="671" t="s">
        <v>2327</v>
      </c>
      <c r="D407" s="671" t="s">
        <v>2428</v>
      </c>
      <c r="E407" s="671" t="s">
        <v>2489</v>
      </c>
      <c r="F407" s="238"/>
      <c r="G407" s="238"/>
      <c r="H407" s="682">
        <v>0</v>
      </c>
      <c r="I407" s="238">
        <v>1</v>
      </c>
      <c r="J407" s="238">
        <v>41.3</v>
      </c>
      <c r="K407" s="682">
        <v>1</v>
      </c>
      <c r="L407" s="238">
        <v>1</v>
      </c>
      <c r="M407" s="713">
        <v>41.3</v>
      </c>
    </row>
    <row r="408" spans="1:13" ht="14.4" customHeight="1" x14ac:dyDescent="0.3">
      <c r="A408" s="680" t="s">
        <v>2576</v>
      </c>
      <c r="B408" s="671" t="s">
        <v>2509</v>
      </c>
      <c r="C408" s="671" t="s">
        <v>3457</v>
      </c>
      <c r="D408" s="671" t="s">
        <v>3048</v>
      </c>
      <c r="E408" s="671" t="s">
        <v>3458</v>
      </c>
      <c r="F408" s="238">
        <v>1</v>
      </c>
      <c r="G408" s="238">
        <v>141.34</v>
      </c>
      <c r="H408" s="682">
        <v>1</v>
      </c>
      <c r="I408" s="238"/>
      <c r="J408" s="238"/>
      <c r="K408" s="682">
        <v>0</v>
      </c>
      <c r="L408" s="238">
        <v>1</v>
      </c>
      <c r="M408" s="713">
        <v>141.34</v>
      </c>
    </row>
    <row r="409" spans="1:13" ht="14.4" customHeight="1" x14ac:dyDescent="0.3">
      <c r="A409" s="680" t="s">
        <v>2576</v>
      </c>
      <c r="B409" s="671" t="s">
        <v>4633</v>
      </c>
      <c r="C409" s="671" t="s">
        <v>3459</v>
      </c>
      <c r="D409" s="671" t="s">
        <v>3460</v>
      </c>
      <c r="E409" s="671" t="s">
        <v>3020</v>
      </c>
      <c r="F409" s="238">
        <v>1</v>
      </c>
      <c r="G409" s="238">
        <v>306.04000000000002</v>
      </c>
      <c r="H409" s="682">
        <v>1</v>
      </c>
      <c r="I409" s="238"/>
      <c r="J409" s="238"/>
      <c r="K409" s="682">
        <v>0</v>
      </c>
      <c r="L409" s="238">
        <v>1</v>
      </c>
      <c r="M409" s="713">
        <v>306.04000000000002</v>
      </c>
    </row>
    <row r="410" spans="1:13" ht="14.4" customHeight="1" x14ac:dyDescent="0.3">
      <c r="A410" s="680" t="s">
        <v>2576</v>
      </c>
      <c r="B410" s="671" t="s">
        <v>4633</v>
      </c>
      <c r="C410" s="671" t="s">
        <v>3461</v>
      </c>
      <c r="D410" s="671" t="s">
        <v>3462</v>
      </c>
      <c r="E410" s="671" t="s">
        <v>3027</v>
      </c>
      <c r="F410" s="238">
        <v>1</v>
      </c>
      <c r="G410" s="238">
        <v>612.08000000000004</v>
      </c>
      <c r="H410" s="682">
        <v>1</v>
      </c>
      <c r="I410" s="238"/>
      <c r="J410" s="238"/>
      <c r="K410" s="682">
        <v>0</v>
      </c>
      <c r="L410" s="238">
        <v>1</v>
      </c>
      <c r="M410" s="713">
        <v>612.08000000000004</v>
      </c>
    </row>
    <row r="411" spans="1:13" ht="14.4" customHeight="1" x14ac:dyDescent="0.3">
      <c r="A411" s="680" t="s">
        <v>2576</v>
      </c>
      <c r="B411" s="671" t="s">
        <v>2433</v>
      </c>
      <c r="C411" s="671" t="s">
        <v>827</v>
      </c>
      <c r="D411" s="671" t="s">
        <v>828</v>
      </c>
      <c r="E411" s="671" t="s">
        <v>2434</v>
      </c>
      <c r="F411" s="238"/>
      <c r="G411" s="238"/>
      <c r="H411" s="682"/>
      <c r="I411" s="238">
        <v>2</v>
      </c>
      <c r="J411" s="238">
        <v>0</v>
      </c>
      <c r="K411" s="682"/>
      <c r="L411" s="238">
        <v>2</v>
      </c>
      <c r="M411" s="713">
        <v>0</v>
      </c>
    </row>
    <row r="412" spans="1:13" ht="14.4" customHeight="1" x14ac:dyDescent="0.3">
      <c r="A412" s="680" t="s">
        <v>2576</v>
      </c>
      <c r="B412" s="671" t="s">
        <v>2435</v>
      </c>
      <c r="C412" s="671" t="s">
        <v>871</v>
      </c>
      <c r="D412" s="671" t="s">
        <v>872</v>
      </c>
      <c r="E412" s="671" t="s">
        <v>873</v>
      </c>
      <c r="F412" s="238"/>
      <c r="G412" s="238"/>
      <c r="H412" s="682">
        <v>0</v>
      </c>
      <c r="I412" s="238">
        <v>11</v>
      </c>
      <c r="J412" s="238">
        <v>966.57</v>
      </c>
      <c r="K412" s="682">
        <v>1</v>
      </c>
      <c r="L412" s="238">
        <v>11</v>
      </c>
      <c r="M412" s="713">
        <v>966.57</v>
      </c>
    </row>
    <row r="413" spans="1:13" ht="14.4" customHeight="1" x14ac:dyDescent="0.3">
      <c r="A413" s="680" t="s">
        <v>2577</v>
      </c>
      <c r="B413" s="671" t="s">
        <v>2415</v>
      </c>
      <c r="C413" s="671" t="s">
        <v>3075</v>
      </c>
      <c r="D413" s="671" t="s">
        <v>3076</v>
      </c>
      <c r="E413" s="671" t="s">
        <v>3077</v>
      </c>
      <c r="F413" s="238"/>
      <c r="G413" s="238"/>
      <c r="H413" s="682">
        <v>0</v>
      </c>
      <c r="I413" s="238">
        <v>1</v>
      </c>
      <c r="J413" s="238">
        <v>254.23</v>
      </c>
      <c r="K413" s="682">
        <v>1</v>
      </c>
      <c r="L413" s="238">
        <v>1</v>
      </c>
      <c r="M413" s="713">
        <v>254.23</v>
      </c>
    </row>
    <row r="414" spans="1:13" ht="14.4" customHeight="1" x14ac:dyDescent="0.3">
      <c r="A414" s="680" t="s">
        <v>2577</v>
      </c>
      <c r="B414" s="671" t="s">
        <v>2418</v>
      </c>
      <c r="C414" s="671" t="s">
        <v>928</v>
      </c>
      <c r="D414" s="671" t="s">
        <v>929</v>
      </c>
      <c r="E414" s="671" t="s">
        <v>930</v>
      </c>
      <c r="F414" s="238"/>
      <c r="G414" s="238"/>
      <c r="H414" s="682">
        <v>0</v>
      </c>
      <c r="I414" s="238">
        <v>1</v>
      </c>
      <c r="J414" s="238">
        <v>152.36000000000001</v>
      </c>
      <c r="K414" s="682">
        <v>1</v>
      </c>
      <c r="L414" s="238">
        <v>1</v>
      </c>
      <c r="M414" s="713">
        <v>152.36000000000001</v>
      </c>
    </row>
    <row r="415" spans="1:13" ht="14.4" customHeight="1" x14ac:dyDescent="0.3">
      <c r="A415" s="680" t="s">
        <v>2577</v>
      </c>
      <c r="B415" s="671" t="s">
        <v>2421</v>
      </c>
      <c r="C415" s="671" t="s">
        <v>2918</v>
      </c>
      <c r="D415" s="671" t="s">
        <v>939</v>
      </c>
      <c r="E415" s="671" t="s">
        <v>1360</v>
      </c>
      <c r="F415" s="238"/>
      <c r="G415" s="238"/>
      <c r="H415" s="682"/>
      <c r="I415" s="238">
        <v>1</v>
      </c>
      <c r="J415" s="238">
        <v>0</v>
      </c>
      <c r="K415" s="682"/>
      <c r="L415" s="238">
        <v>1</v>
      </c>
      <c r="M415" s="713">
        <v>0</v>
      </c>
    </row>
    <row r="416" spans="1:13" ht="14.4" customHeight="1" x14ac:dyDescent="0.3">
      <c r="A416" s="680" t="s">
        <v>2577</v>
      </c>
      <c r="B416" s="671" t="s">
        <v>2421</v>
      </c>
      <c r="C416" s="671" t="s">
        <v>938</v>
      </c>
      <c r="D416" s="671" t="s">
        <v>939</v>
      </c>
      <c r="E416" s="671" t="s">
        <v>2422</v>
      </c>
      <c r="F416" s="238"/>
      <c r="G416" s="238"/>
      <c r="H416" s="682">
        <v>0</v>
      </c>
      <c r="I416" s="238">
        <v>1</v>
      </c>
      <c r="J416" s="238">
        <v>46.05</v>
      </c>
      <c r="K416" s="682">
        <v>1</v>
      </c>
      <c r="L416" s="238">
        <v>1</v>
      </c>
      <c r="M416" s="713">
        <v>46.05</v>
      </c>
    </row>
    <row r="417" spans="1:13" ht="14.4" customHeight="1" x14ac:dyDescent="0.3">
      <c r="A417" s="680" t="s">
        <v>2577</v>
      </c>
      <c r="B417" s="671" t="s">
        <v>2421</v>
      </c>
      <c r="C417" s="671" t="s">
        <v>3081</v>
      </c>
      <c r="D417" s="671" t="s">
        <v>1516</v>
      </c>
      <c r="E417" s="671" t="s">
        <v>1360</v>
      </c>
      <c r="F417" s="238"/>
      <c r="G417" s="238"/>
      <c r="H417" s="682"/>
      <c r="I417" s="238">
        <v>1</v>
      </c>
      <c r="J417" s="238">
        <v>0</v>
      </c>
      <c r="K417" s="682"/>
      <c r="L417" s="238">
        <v>1</v>
      </c>
      <c r="M417" s="713">
        <v>0</v>
      </c>
    </row>
    <row r="418" spans="1:13" ht="14.4" customHeight="1" x14ac:dyDescent="0.3">
      <c r="A418" s="680" t="s">
        <v>2577</v>
      </c>
      <c r="B418" s="671" t="s">
        <v>2426</v>
      </c>
      <c r="C418" s="671" t="s">
        <v>1526</v>
      </c>
      <c r="D418" s="671" t="s">
        <v>2459</v>
      </c>
      <c r="E418" s="671" t="s">
        <v>1360</v>
      </c>
      <c r="F418" s="238"/>
      <c r="G418" s="238"/>
      <c r="H418" s="682">
        <v>0</v>
      </c>
      <c r="I418" s="238">
        <v>2</v>
      </c>
      <c r="J418" s="238">
        <v>275.32</v>
      </c>
      <c r="K418" s="682">
        <v>1</v>
      </c>
      <c r="L418" s="238">
        <v>2</v>
      </c>
      <c r="M418" s="713">
        <v>275.32</v>
      </c>
    </row>
    <row r="419" spans="1:13" ht="14.4" customHeight="1" x14ac:dyDescent="0.3">
      <c r="A419" s="680" t="s">
        <v>2577</v>
      </c>
      <c r="B419" s="671" t="s">
        <v>2426</v>
      </c>
      <c r="C419" s="671" t="s">
        <v>1562</v>
      </c>
      <c r="D419" s="671" t="s">
        <v>1563</v>
      </c>
      <c r="E419" s="671" t="s">
        <v>2475</v>
      </c>
      <c r="F419" s="238"/>
      <c r="G419" s="238"/>
      <c r="H419" s="682">
        <v>0</v>
      </c>
      <c r="I419" s="238">
        <v>2</v>
      </c>
      <c r="J419" s="238">
        <v>233.6</v>
      </c>
      <c r="K419" s="682">
        <v>1</v>
      </c>
      <c r="L419" s="238">
        <v>2</v>
      </c>
      <c r="M419" s="713">
        <v>233.6</v>
      </c>
    </row>
    <row r="420" spans="1:13" ht="14.4" customHeight="1" x14ac:dyDescent="0.3">
      <c r="A420" s="680" t="s">
        <v>2577</v>
      </c>
      <c r="B420" s="671" t="s">
        <v>2426</v>
      </c>
      <c r="C420" s="671" t="s">
        <v>2327</v>
      </c>
      <c r="D420" s="671" t="s">
        <v>2428</v>
      </c>
      <c r="E420" s="671" t="s">
        <v>2489</v>
      </c>
      <c r="F420" s="238"/>
      <c r="G420" s="238"/>
      <c r="H420" s="682">
        <v>0</v>
      </c>
      <c r="I420" s="238">
        <v>3</v>
      </c>
      <c r="J420" s="238">
        <v>123.89999999999999</v>
      </c>
      <c r="K420" s="682">
        <v>1</v>
      </c>
      <c r="L420" s="238">
        <v>3</v>
      </c>
      <c r="M420" s="713">
        <v>123.89999999999999</v>
      </c>
    </row>
    <row r="421" spans="1:13" ht="14.4" customHeight="1" x14ac:dyDescent="0.3">
      <c r="A421" s="680" t="s">
        <v>2577</v>
      </c>
      <c r="B421" s="671" t="s">
        <v>2426</v>
      </c>
      <c r="C421" s="671" t="s">
        <v>3037</v>
      </c>
      <c r="D421" s="671" t="s">
        <v>2460</v>
      </c>
      <c r="E421" s="671" t="s">
        <v>3038</v>
      </c>
      <c r="F421" s="238"/>
      <c r="G421" s="238"/>
      <c r="H421" s="682">
        <v>0</v>
      </c>
      <c r="I421" s="238">
        <v>2</v>
      </c>
      <c r="J421" s="238">
        <v>175.2</v>
      </c>
      <c r="K421" s="682">
        <v>1</v>
      </c>
      <c r="L421" s="238">
        <v>2</v>
      </c>
      <c r="M421" s="713">
        <v>175.2</v>
      </c>
    </row>
    <row r="422" spans="1:13" ht="14.4" customHeight="1" x14ac:dyDescent="0.3">
      <c r="A422" s="680" t="s">
        <v>2577</v>
      </c>
      <c r="B422" s="671" t="s">
        <v>2467</v>
      </c>
      <c r="C422" s="671" t="s">
        <v>1454</v>
      </c>
      <c r="D422" s="671" t="s">
        <v>2468</v>
      </c>
      <c r="E422" s="671" t="s">
        <v>2469</v>
      </c>
      <c r="F422" s="238"/>
      <c r="G422" s="238"/>
      <c r="H422" s="682">
        <v>0</v>
      </c>
      <c r="I422" s="238">
        <v>4</v>
      </c>
      <c r="J422" s="238">
        <v>807</v>
      </c>
      <c r="K422" s="682">
        <v>1</v>
      </c>
      <c r="L422" s="238">
        <v>4</v>
      </c>
      <c r="M422" s="713">
        <v>807</v>
      </c>
    </row>
    <row r="423" spans="1:13" ht="14.4" customHeight="1" x14ac:dyDescent="0.3">
      <c r="A423" s="680" t="s">
        <v>2577</v>
      </c>
      <c r="B423" s="671" t="s">
        <v>2429</v>
      </c>
      <c r="C423" s="671" t="s">
        <v>1145</v>
      </c>
      <c r="D423" s="671" t="s">
        <v>1146</v>
      </c>
      <c r="E423" s="671" t="s">
        <v>2448</v>
      </c>
      <c r="F423" s="238"/>
      <c r="G423" s="238"/>
      <c r="H423" s="682">
        <v>0</v>
      </c>
      <c r="I423" s="238">
        <v>1</v>
      </c>
      <c r="J423" s="238">
        <v>94.8</v>
      </c>
      <c r="K423" s="682">
        <v>1</v>
      </c>
      <c r="L423" s="238">
        <v>1</v>
      </c>
      <c r="M423" s="713">
        <v>94.8</v>
      </c>
    </row>
    <row r="424" spans="1:13" ht="14.4" customHeight="1" x14ac:dyDescent="0.3">
      <c r="A424" s="680" t="s">
        <v>2577</v>
      </c>
      <c r="B424" s="671" t="s">
        <v>2430</v>
      </c>
      <c r="C424" s="671" t="s">
        <v>831</v>
      </c>
      <c r="D424" s="671" t="s">
        <v>832</v>
      </c>
      <c r="E424" s="671" t="s">
        <v>833</v>
      </c>
      <c r="F424" s="238"/>
      <c r="G424" s="238"/>
      <c r="H424" s="682">
        <v>0</v>
      </c>
      <c r="I424" s="238">
        <v>2</v>
      </c>
      <c r="J424" s="238">
        <v>1949.5</v>
      </c>
      <c r="K424" s="682">
        <v>1</v>
      </c>
      <c r="L424" s="238">
        <v>2</v>
      </c>
      <c r="M424" s="713">
        <v>1949.5</v>
      </c>
    </row>
    <row r="425" spans="1:13" ht="14.4" customHeight="1" x14ac:dyDescent="0.3">
      <c r="A425" s="680" t="s">
        <v>2577</v>
      </c>
      <c r="B425" s="671" t="s">
        <v>2430</v>
      </c>
      <c r="C425" s="671" t="s">
        <v>3468</v>
      </c>
      <c r="D425" s="671" t="s">
        <v>3469</v>
      </c>
      <c r="E425" s="671" t="s">
        <v>3470</v>
      </c>
      <c r="F425" s="238"/>
      <c r="G425" s="238"/>
      <c r="H425" s="682">
        <v>0</v>
      </c>
      <c r="I425" s="238">
        <v>1</v>
      </c>
      <c r="J425" s="238">
        <v>1309.48</v>
      </c>
      <c r="K425" s="682">
        <v>1</v>
      </c>
      <c r="L425" s="238">
        <v>1</v>
      </c>
      <c r="M425" s="713">
        <v>1309.48</v>
      </c>
    </row>
    <row r="426" spans="1:13" ht="14.4" customHeight="1" x14ac:dyDescent="0.3">
      <c r="A426" s="680" t="s">
        <v>2577</v>
      </c>
      <c r="B426" s="671" t="s">
        <v>2431</v>
      </c>
      <c r="C426" s="671" t="s">
        <v>839</v>
      </c>
      <c r="D426" s="671" t="s">
        <v>840</v>
      </c>
      <c r="E426" s="671" t="s">
        <v>2432</v>
      </c>
      <c r="F426" s="238"/>
      <c r="G426" s="238"/>
      <c r="H426" s="682">
        <v>0</v>
      </c>
      <c r="I426" s="238">
        <v>1</v>
      </c>
      <c r="J426" s="238">
        <v>333.26</v>
      </c>
      <c r="K426" s="682">
        <v>1</v>
      </c>
      <c r="L426" s="238">
        <v>1</v>
      </c>
      <c r="M426" s="713">
        <v>333.26</v>
      </c>
    </row>
    <row r="427" spans="1:13" ht="14.4" customHeight="1" x14ac:dyDescent="0.3">
      <c r="A427" s="680" t="s">
        <v>2577</v>
      </c>
      <c r="B427" s="671" t="s">
        <v>2433</v>
      </c>
      <c r="C427" s="671" t="s">
        <v>2828</v>
      </c>
      <c r="D427" s="671" t="s">
        <v>828</v>
      </c>
      <c r="E427" s="671" t="s">
        <v>2829</v>
      </c>
      <c r="F427" s="238"/>
      <c r="G427" s="238"/>
      <c r="H427" s="682"/>
      <c r="I427" s="238">
        <v>1</v>
      </c>
      <c r="J427" s="238">
        <v>0</v>
      </c>
      <c r="K427" s="682"/>
      <c r="L427" s="238">
        <v>1</v>
      </c>
      <c r="M427" s="713">
        <v>0</v>
      </c>
    </row>
    <row r="428" spans="1:13" ht="14.4" customHeight="1" x14ac:dyDescent="0.3">
      <c r="A428" s="680" t="s">
        <v>2577</v>
      </c>
      <c r="B428" s="671" t="s">
        <v>2433</v>
      </c>
      <c r="C428" s="671" t="s">
        <v>1152</v>
      </c>
      <c r="D428" s="671" t="s">
        <v>1153</v>
      </c>
      <c r="E428" s="671" t="s">
        <v>753</v>
      </c>
      <c r="F428" s="238"/>
      <c r="G428" s="238"/>
      <c r="H428" s="682"/>
      <c r="I428" s="238">
        <v>3</v>
      </c>
      <c r="J428" s="238">
        <v>0</v>
      </c>
      <c r="K428" s="682"/>
      <c r="L428" s="238">
        <v>3</v>
      </c>
      <c r="M428" s="713">
        <v>0</v>
      </c>
    </row>
    <row r="429" spans="1:13" ht="14.4" customHeight="1" x14ac:dyDescent="0.3">
      <c r="A429" s="680" t="s">
        <v>2577</v>
      </c>
      <c r="B429" s="671" t="s">
        <v>2433</v>
      </c>
      <c r="C429" s="671" t="s">
        <v>2295</v>
      </c>
      <c r="D429" s="671" t="s">
        <v>2296</v>
      </c>
      <c r="E429" s="671" t="s">
        <v>2297</v>
      </c>
      <c r="F429" s="238"/>
      <c r="G429" s="238"/>
      <c r="H429" s="682"/>
      <c r="I429" s="238">
        <v>1</v>
      </c>
      <c r="J429" s="238">
        <v>0</v>
      </c>
      <c r="K429" s="682"/>
      <c r="L429" s="238">
        <v>1</v>
      </c>
      <c r="M429" s="713">
        <v>0</v>
      </c>
    </row>
    <row r="430" spans="1:13" ht="14.4" customHeight="1" x14ac:dyDescent="0.3">
      <c r="A430" s="680" t="s">
        <v>2577</v>
      </c>
      <c r="B430" s="671" t="s">
        <v>2498</v>
      </c>
      <c r="C430" s="671" t="s">
        <v>3088</v>
      </c>
      <c r="D430" s="671" t="s">
        <v>1963</v>
      </c>
      <c r="E430" s="671" t="s">
        <v>3089</v>
      </c>
      <c r="F430" s="238"/>
      <c r="G430" s="238"/>
      <c r="H430" s="682"/>
      <c r="I430" s="238">
        <v>1</v>
      </c>
      <c r="J430" s="238">
        <v>0</v>
      </c>
      <c r="K430" s="682"/>
      <c r="L430" s="238">
        <v>1</v>
      </c>
      <c r="M430" s="713">
        <v>0</v>
      </c>
    </row>
    <row r="431" spans="1:13" ht="14.4" customHeight="1" x14ac:dyDescent="0.3">
      <c r="A431" s="680" t="s">
        <v>2577</v>
      </c>
      <c r="B431" s="671" t="s">
        <v>2435</v>
      </c>
      <c r="C431" s="671" t="s">
        <v>1164</v>
      </c>
      <c r="D431" s="671" t="s">
        <v>1165</v>
      </c>
      <c r="E431" s="671" t="s">
        <v>2449</v>
      </c>
      <c r="F431" s="238"/>
      <c r="G431" s="238"/>
      <c r="H431" s="682">
        <v>0</v>
      </c>
      <c r="I431" s="238">
        <v>19</v>
      </c>
      <c r="J431" s="238">
        <v>2043.2600000000002</v>
      </c>
      <c r="K431" s="682">
        <v>1</v>
      </c>
      <c r="L431" s="238">
        <v>19</v>
      </c>
      <c r="M431" s="713">
        <v>2043.2600000000002</v>
      </c>
    </row>
    <row r="432" spans="1:13" ht="14.4" customHeight="1" x14ac:dyDescent="0.3">
      <c r="A432" s="680" t="s">
        <v>2579</v>
      </c>
      <c r="B432" s="671" t="s">
        <v>2433</v>
      </c>
      <c r="C432" s="671" t="s">
        <v>2828</v>
      </c>
      <c r="D432" s="671" t="s">
        <v>828</v>
      </c>
      <c r="E432" s="671" t="s">
        <v>2829</v>
      </c>
      <c r="F432" s="238"/>
      <c r="G432" s="238"/>
      <c r="H432" s="682"/>
      <c r="I432" s="238">
        <v>1</v>
      </c>
      <c r="J432" s="238">
        <v>0</v>
      </c>
      <c r="K432" s="682"/>
      <c r="L432" s="238">
        <v>1</v>
      </c>
      <c r="M432" s="713">
        <v>0</v>
      </c>
    </row>
    <row r="433" spans="1:13" ht="14.4" customHeight="1" x14ac:dyDescent="0.3">
      <c r="A433" s="680" t="s">
        <v>2580</v>
      </c>
      <c r="B433" s="671" t="s">
        <v>2418</v>
      </c>
      <c r="C433" s="671" t="s">
        <v>1201</v>
      </c>
      <c r="D433" s="671" t="s">
        <v>2437</v>
      </c>
      <c r="E433" s="671" t="s">
        <v>2438</v>
      </c>
      <c r="F433" s="238"/>
      <c r="G433" s="238"/>
      <c r="H433" s="682">
        <v>0</v>
      </c>
      <c r="I433" s="238">
        <v>1</v>
      </c>
      <c r="J433" s="238">
        <v>333.31</v>
      </c>
      <c r="K433" s="682">
        <v>1</v>
      </c>
      <c r="L433" s="238">
        <v>1</v>
      </c>
      <c r="M433" s="713">
        <v>333.31</v>
      </c>
    </row>
    <row r="434" spans="1:13" ht="14.4" customHeight="1" x14ac:dyDescent="0.3">
      <c r="A434" s="680" t="s">
        <v>2580</v>
      </c>
      <c r="B434" s="671" t="s">
        <v>2418</v>
      </c>
      <c r="C434" s="671" t="s">
        <v>928</v>
      </c>
      <c r="D434" s="671" t="s">
        <v>929</v>
      </c>
      <c r="E434" s="671" t="s">
        <v>930</v>
      </c>
      <c r="F434" s="238"/>
      <c r="G434" s="238"/>
      <c r="H434" s="682">
        <v>0</v>
      </c>
      <c r="I434" s="238">
        <v>1</v>
      </c>
      <c r="J434" s="238">
        <v>152.36000000000001</v>
      </c>
      <c r="K434" s="682">
        <v>1</v>
      </c>
      <c r="L434" s="238">
        <v>1</v>
      </c>
      <c r="M434" s="713">
        <v>152.36000000000001</v>
      </c>
    </row>
    <row r="435" spans="1:13" ht="14.4" customHeight="1" x14ac:dyDescent="0.3">
      <c r="A435" s="680" t="s">
        <v>2580</v>
      </c>
      <c r="B435" s="671" t="s">
        <v>2463</v>
      </c>
      <c r="C435" s="671" t="s">
        <v>3107</v>
      </c>
      <c r="D435" s="671" t="s">
        <v>3108</v>
      </c>
      <c r="E435" s="671" t="s">
        <v>3109</v>
      </c>
      <c r="F435" s="238"/>
      <c r="G435" s="238"/>
      <c r="H435" s="682">
        <v>0</v>
      </c>
      <c r="I435" s="238">
        <v>1</v>
      </c>
      <c r="J435" s="238">
        <v>603.38</v>
      </c>
      <c r="K435" s="682">
        <v>1</v>
      </c>
      <c r="L435" s="238">
        <v>1</v>
      </c>
      <c r="M435" s="713">
        <v>603.38</v>
      </c>
    </row>
    <row r="436" spans="1:13" ht="14.4" customHeight="1" x14ac:dyDescent="0.3">
      <c r="A436" s="680" t="s">
        <v>2580</v>
      </c>
      <c r="B436" s="671" t="s">
        <v>2435</v>
      </c>
      <c r="C436" s="671" t="s">
        <v>3114</v>
      </c>
      <c r="D436" s="671" t="s">
        <v>3115</v>
      </c>
      <c r="E436" s="671" t="s">
        <v>1162</v>
      </c>
      <c r="F436" s="238"/>
      <c r="G436" s="238"/>
      <c r="H436" s="682">
        <v>0</v>
      </c>
      <c r="I436" s="238">
        <v>60</v>
      </c>
      <c r="J436" s="238">
        <v>3948.6000000000004</v>
      </c>
      <c r="K436" s="682">
        <v>1</v>
      </c>
      <c r="L436" s="238">
        <v>60</v>
      </c>
      <c r="M436" s="713">
        <v>3948.6000000000004</v>
      </c>
    </row>
    <row r="437" spans="1:13" ht="14.4" customHeight="1" x14ac:dyDescent="0.3">
      <c r="A437" s="680" t="s">
        <v>2580</v>
      </c>
      <c r="B437" s="671" t="s">
        <v>2435</v>
      </c>
      <c r="C437" s="671" t="s">
        <v>3471</v>
      </c>
      <c r="D437" s="671" t="s">
        <v>3472</v>
      </c>
      <c r="E437" s="671" t="s">
        <v>1688</v>
      </c>
      <c r="F437" s="238"/>
      <c r="G437" s="238"/>
      <c r="H437" s="682">
        <v>0</v>
      </c>
      <c r="I437" s="238">
        <v>8</v>
      </c>
      <c r="J437" s="238">
        <v>48383.92</v>
      </c>
      <c r="K437" s="682">
        <v>1</v>
      </c>
      <c r="L437" s="238">
        <v>8</v>
      </c>
      <c r="M437" s="713">
        <v>48383.92</v>
      </c>
    </row>
    <row r="438" spans="1:13" ht="14.4" customHeight="1" x14ac:dyDescent="0.3">
      <c r="A438" s="680" t="s">
        <v>2581</v>
      </c>
      <c r="B438" s="671" t="s">
        <v>2418</v>
      </c>
      <c r="C438" s="671" t="s">
        <v>3035</v>
      </c>
      <c r="D438" s="671" t="s">
        <v>929</v>
      </c>
      <c r="E438" s="671" t="s">
        <v>3036</v>
      </c>
      <c r="F438" s="238"/>
      <c r="G438" s="238"/>
      <c r="H438" s="682">
        <v>0</v>
      </c>
      <c r="I438" s="238">
        <v>1</v>
      </c>
      <c r="J438" s="238">
        <v>304.74</v>
      </c>
      <c r="K438" s="682">
        <v>1</v>
      </c>
      <c r="L438" s="238">
        <v>1</v>
      </c>
      <c r="M438" s="713">
        <v>304.74</v>
      </c>
    </row>
    <row r="439" spans="1:13" ht="14.4" customHeight="1" x14ac:dyDescent="0.3">
      <c r="A439" s="680" t="s">
        <v>2581</v>
      </c>
      <c r="B439" s="671" t="s">
        <v>2421</v>
      </c>
      <c r="C439" s="671" t="s">
        <v>2918</v>
      </c>
      <c r="D439" s="671" t="s">
        <v>939</v>
      </c>
      <c r="E439" s="671" t="s">
        <v>1360</v>
      </c>
      <c r="F439" s="238"/>
      <c r="G439" s="238"/>
      <c r="H439" s="682"/>
      <c r="I439" s="238">
        <v>2</v>
      </c>
      <c r="J439" s="238">
        <v>0</v>
      </c>
      <c r="K439" s="682"/>
      <c r="L439" s="238">
        <v>2</v>
      </c>
      <c r="M439" s="713">
        <v>0</v>
      </c>
    </row>
    <row r="440" spans="1:13" ht="14.4" customHeight="1" x14ac:dyDescent="0.3">
      <c r="A440" s="680" t="s">
        <v>2581</v>
      </c>
      <c r="B440" s="671" t="s">
        <v>2421</v>
      </c>
      <c r="C440" s="671" t="s">
        <v>3081</v>
      </c>
      <c r="D440" s="671" t="s">
        <v>1516</v>
      </c>
      <c r="E440" s="671" t="s">
        <v>1360</v>
      </c>
      <c r="F440" s="238"/>
      <c r="G440" s="238"/>
      <c r="H440" s="682"/>
      <c r="I440" s="238">
        <v>1</v>
      </c>
      <c r="J440" s="238">
        <v>0</v>
      </c>
      <c r="K440" s="682"/>
      <c r="L440" s="238">
        <v>1</v>
      </c>
      <c r="M440" s="713">
        <v>0</v>
      </c>
    </row>
    <row r="441" spans="1:13" ht="14.4" customHeight="1" x14ac:dyDescent="0.3">
      <c r="A441" s="680" t="s">
        <v>2581</v>
      </c>
      <c r="B441" s="671" t="s">
        <v>2509</v>
      </c>
      <c r="C441" s="671" t="s">
        <v>3112</v>
      </c>
      <c r="D441" s="671" t="s">
        <v>2288</v>
      </c>
      <c r="E441" s="671" t="s">
        <v>3113</v>
      </c>
      <c r="F441" s="238"/>
      <c r="G441" s="238"/>
      <c r="H441" s="682">
        <v>0</v>
      </c>
      <c r="I441" s="238">
        <v>1</v>
      </c>
      <c r="J441" s="238">
        <v>80.47</v>
      </c>
      <c r="K441" s="682">
        <v>1</v>
      </c>
      <c r="L441" s="238">
        <v>1</v>
      </c>
      <c r="M441" s="713">
        <v>80.47</v>
      </c>
    </row>
    <row r="442" spans="1:13" ht="14.4" customHeight="1" x14ac:dyDescent="0.3">
      <c r="A442" s="680" t="s">
        <v>2581</v>
      </c>
      <c r="B442" s="671" t="s">
        <v>2435</v>
      </c>
      <c r="C442" s="671" t="s">
        <v>4422</v>
      </c>
      <c r="D442" s="671" t="s">
        <v>4423</v>
      </c>
      <c r="E442" s="671" t="s">
        <v>2449</v>
      </c>
      <c r="F442" s="238">
        <v>4</v>
      </c>
      <c r="G442" s="238">
        <v>210.64</v>
      </c>
      <c r="H442" s="682">
        <v>1</v>
      </c>
      <c r="I442" s="238"/>
      <c r="J442" s="238"/>
      <c r="K442" s="682">
        <v>0</v>
      </c>
      <c r="L442" s="238">
        <v>4</v>
      </c>
      <c r="M442" s="713">
        <v>210.64</v>
      </c>
    </row>
    <row r="443" spans="1:13" ht="14.4" customHeight="1" x14ac:dyDescent="0.3">
      <c r="A443" s="680" t="s">
        <v>2581</v>
      </c>
      <c r="B443" s="671" t="s">
        <v>2435</v>
      </c>
      <c r="C443" s="671" t="s">
        <v>1164</v>
      </c>
      <c r="D443" s="671" t="s">
        <v>1165</v>
      </c>
      <c r="E443" s="671" t="s">
        <v>2449</v>
      </c>
      <c r="F443" s="238"/>
      <c r="G443" s="238"/>
      <c r="H443" s="682">
        <v>0</v>
      </c>
      <c r="I443" s="238">
        <v>20</v>
      </c>
      <c r="J443" s="238">
        <v>2150.8000000000002</v>
      </c>
      <c r="K443" s="682">
        <v>1</v>
      </c>
      <c r="L443" s="238">
        <v>20</v>
      </c>
      <c r="M443" s="713">
        <v>2150.8000000000002</v>
      </c>
    </row>
    <row r="444" spans="1:13" ht="14.4" customHeight="1" x14ac:dyDescent="0.3">
      <c r="A444" s="680" t="s">
        <v>2581</v>
      </c>
      <c r="B444" s="671" t="s">
        <v>2435</v>
      </c>
      <c r="C444" s="671" t="s">
        <v>875</v>
      </c>
      <c r="D444" s="671" t="s">
        <v>876</v>
      </c>
      <c r="E444" s="671" t="s">
        <v>869</v>
      </c>
      <c r="F444" s="238"/>
      <c r="G444" s="238"/>
      <c r="H444" s="682">
        <v>0</v>
      </c>
      <c r="I444" s="238">
        <v>10</v>
      </c>
      <c r="J444" s="238">
        <v>14312.6</v>
      </c>
      <c r="K444" s="682">
        <v>1</v>
      </c>
      <c r="L444" s="238">
        <v>10</v>
      </c>
      <c r="M444" s="713">
        <v>14312.6</v>
      </c>
    </row>
    <row r="445" spans="1:13" ht="14.4" customHeight="1" x14ac:dyDescent="0.3">
      <c r="A445" s="680" t="s">
        <v>2581</v>
      </c>
      <c r="B445" s="671" t="s">
        <v>2435</v>
      </c>
      <c r="C445" s="671" t="s">
        <v>1160</v>
      </c>
      <c r="D445" s="671" t="s">
        <v>2450</v>
      </c>
      <c r="E445" s="671" t="s">
        <v>1162</v>
      </c>
      <c r="F445" s="238"/>
      <c r="G445" s="238"/>
      <c r="H445" s="682">
        <v>0</v>
      </c>
      <c r="I445" s="238">
        <v>30</v>
      </c>
      <c r="J445" s="238">
        <v>947.7</v>
      </c>
      <c r="K445" s="682">
        <v>1</v>
      </c>
      <c r="L445" s="238">
        <v>30</v>
      </c>
      <c r="M445" s="713">
        <v>947.7</v>
      </c>
    </row>
    <row r="446" spans="1:13" ht="14.4" customHeight="1" x14ac:dyDescent="0.3">
      <c r="A446" s="680" t="s">
        <v>2581</v>
      </c>
      <c r="B446" s="671" t="s">
        <v>2435</v>
      </c>
      <c r="C446" s="671" t="s">
        <v>4378</v>
      </c>
      <c r="D446" s="671" t="s">
        <v>4379</v>
      </c>
      <c r="E446" s="671" t="s">
        <v>1162</v>
      </c>
      <c r="F446" s="238"/>
      <c r="G446" s="238"/>
      <c r="H446" s="682">
        <v>0</v>
      </c>
      <c r="I446" s="238">
        <v>20</v>
      </c>
      <c r="J446" s="238">
        <v>631.79999999999995</v>
      </c>
      <c r="K446" s="682">
        <v>1</v>
      </c>
      <c r="L446" s="238">
        <v>20</v>
      </c>
      <c r="M446" s="713">
        <v>631.79999999999995</v>
      </c>
    </row>
    <row r="447" spans="1:13" ht="14.4" customHeight="1" x14ac:dyDescent="0.3">
      <c r="A447" s="680" t="s">
        <v>2581</v>
      </c>
      <c r="B447" s="671" t="s">
        <v>2435</v>
      </c>
      <c r="C447" s="671" t="s">
        <v>2969</v>
      </c>
      <c r="D447" s="671" t="s">
        <v>2970</v>
      </c>
      <c r="E447" s="671" t="s">
        <v>2971</v>
      </c>
      <c r="F447" s="238"/>
      <c r="G447" s="238"/>
      <c r="H447" s="682">
        <v>0</v>
      </c>
      <c r="I447" s="238">
        <v>4</v>
      </c>
      <c r="J447" s="238">
        <v>777.04</v>
      </c>
      <c r="K447" s="682">
        <v>1</v>
      </c>
      <c r="L447" s="238">
        <v>4</v>
      </c>
      <c r="M447" s="713">
        <v>777.04</v>
      </c>
    </row>
    <row r="448" spans="1:13" ht="14.4" customHeight="1" x14ac:dyDescent="0.3">
      <c r="A448" s="680" t="s">
        <v>2581</v>
      </c>
      <c r="B448" s="671" t="s">
        <v>2435</v>
      </c>
      <c r="C448" s="671" t="s">
        <v>871</v>
      </c>
      <c r="D448" s="671" t="s">
        <v>872</v>
      </c>
      <c r="E448" s="671" t="s">
        <v>873</v>
      </c>
      <c r="F448" s="238"/>
      <c r="G448" s="238"/>
      <c r="H448" s="682">
        <v>0</v>
      </c>
      <c r="I448" s="238">
        <v>65</v>
      </c>
      <c r="J448" s="238">
        <v>5711.55</v>
      </c>
      <c r="K448" s="682">
        <v>1</v>
      </c>
      <c r="L448" s="238">
        <v>65</v>
      </c>
      <c r="M448" s="713">
        <v>5711.55</v>
      </c>
    </row>
    <row r="449" spans="1:13" ht="14.4" customHeight="1" x14ac:dyDescent="0.3">
      <c r="A449" s="680" t="s">
        <v>2581</v>
      </c>
      <c r="B449" s="671" t="s">
        <v>2435</v>
      </c>
      <c r="C449" s="671" t="s">
        <v>4425</v>
      </c>
      <c r="D449" s="671" t="s">
        <v>4426</v>
      </c>
      <c r="E449" s="671" t="s">
        <v>1162</v>
      </c>
      <c r="F449" s="238"/>
      <c r="G449" s="238"/>
      <c r="H449" s="682">
        <v>0</v>
      </c>
      <c r="I449" s="238">
        <v>170</v>
      </c>
      <c r="J449" s="238">
        <v>5370.3</v>
      </c>
      <c r="K449" s="682">
        <v>1</v>
      </c>
      <c r="L449" s="238">
        <v>170</v>
      </c>
      <c r="M449" s="713">
        <v>5370.3</v>
      </c>
    </row>
    <row r="450" spans="1:13" ht="14.4" customHeight="1" x14ac:dyDescent="0.3">
      <c r="A450" s="680" t="s">
        <v>2581</v>
      </c>
      <c r="B450" s="671" t="s">
        <v>2435</v>
      </c>
      <c r="C450" s="671" t="s">
        <v>4427</v>
      </c>
      <c r="D450" s="671" t="s">
        <v>4428</v>
      </c>
      <c r="E450" s="671" t="s">
        <v>1162</v>
      </c>
      <c r="F450" s="238"/>
      <c r="G450" s="238"/>
      <c r="H450" s="682">
        <v>0</v>
      </c>
      <c r="I450" s="238">
        <v>75</v>
      </c>
      <c r="J450" s="238">
        <v>2369.25</v>
      </c>
      <c r="K450" s="682">
        <v>1</v>
      </c>
      <c r="L450" s="238">
        <v>75</v>
      </c>
      <c r="M450" s="713">
        <v>2369.25</v>
      </c>
    </row>
    <row r="451" spans="1:13" ht="14.4" customHeight="1" x14ac:dyDescent="0.3">
      <c r="A451" s="680" t="s">
        <v>2581</v>
      </c>
      <c r="B451" s="671" t="s">
        <v>2435</v>
      </c>
      <c r="C451" s="671" t="s">
        <v>4382</v>
      </c>
      <c r="D451" s="671" t="s">
        <v>4383</v>
      </c>
      <c r="E451" s="671" t="s">
        <v>1162</v>
      </c>
      <c r="F451" s="238"/>
      <c r="G451" s="238"/>
      <c r="H451" s="682">
        <v>0</v>
      </c>
      <c r="I451" s="238">
        <v>150</v>
      </c>
      <c r="J451" s="238">
        <v>4738.5</v>
      </c>
      <c r="K451" s="682">
        <v>1</v>
      </c>
      <c r="L451" s="238">
        <v>150</v>
      </c>
      <c r="M451" s="713">
        <v>4738.5</v>
      </c>
    </row>
    <row r="452" spans="1:13" ht="14.4" customHeight="1" x14ac:dyDescent="0.3">
      <c r="A452" s="680" t="s">
        <v>2581</v>
      </c>
      <c r="B452" s="671" t="s">
        <v>2435</v>
      </c>
      <c r="C452" s="671" t="s">
        <v>1471</v>
      </c>
      <c r="D452" s="671" t="s">
        <v>1472</v>
      </c>
      <c r="E452" s="671" t="s">
        <v>1473</v>
      </c>
      <c r="F452" s="238"/>
      <c r="G452" s="238"/>
      <c r="H452" s="682">
        <v>0</v>
      </c>
      <c r="I452" s="238">
        <v>32</v>
      </c>
      <c r="J452" s="238">
        <v>3369.92</v>
      </c>
      <c r="K452" s="682">
        <v>1</v>
      </c>
      <c r="L452" s="238">
        <v>32</v>
      </c>
      <c r="M452" s="713">
        <v>3369.92</v>
      </c>
    </row>
    <row r="453" spans="1:13" ht="14.4" customHeight="1" x14ac:dyDescent="0.3">
      <c r="A453" s="680" t="s">
        <v>2581</v>
      </c>
      <c r="B453" s="671" t="s">
        <v>2435</v>
      </c>
      <c r="C453" s="671" t="s">
        <v>4384</v>
      </c>
      <c r="D453" s="671" t="s">
        <v>4385</v>
      </c>
      <c r="E453" s="671" t="s">
        <v>1473</v>
      </c>
      <c r="F453" s="238"/>
      <c r="G453" s="238"/>
      <c r="H453" s="682">
        <v>0</v>
      </c>
      <c r="I453" s="238">
        <v>32</v>
      </c>
      <c r="J453" s="238">
        <v>3471.04</v>
      </c>
      <c r="K453" s="682">
        <v>1</v>
      </c>
      <c r="L453" s="238">
        <v>32</v>
      </c>
      <c r="M453" s="713">
        <v>3471.04</v>
      </c>
    </row>
    <row r="454" spans="1:13" ht="14.4" customHeight="1" x14ac:dyDescent="0.3">
      <c r="A454" s="680" t="s">
        <v>2581</v>
      </c>
      <c r="B454" s="671" t="s">
        <v>2435</v>
      </c>
      <c r="C454" s="671" t="s">
        <v>4391</v>
      </c>
      <c r="D454" s="671" t="s">
        <v>4392</v>
      </c>
      <c r="E454" s="671" t="s">
        <v>1162</v>
      </c>
      <c r="F454" s="238"/>
      <c r="G454" s="238"/>
      <c r="H454" s="682">
        <v>0</v>
      </c>
      <c r="I454" s="238">
        <v>50</v>
      </c>
      <c r="J454" s="238">
        <v>1579.5</v>
      </c>
      <c r="K454" s="682">
        <v>1</v>
      </c>
      <c r="L454" s="238">
        <v>50</v>
      </c>
      <c r="M454" s="713">
        <v>1579.5</v>
      </c>
    </row>
    <row r="455" spans="1:13" ht="14.4" customHeight="1" x14ac:dyDescent="0.3">
      <c r="A455" s="680" t="s">
        <v>2581</v>
      </c>
      <c r="B455" s="671" t="s">
        <v>2435</v>
      </c>
      <c r="C455" s="671" t="s">
        <v>3114</v>
      </c>
      <c r="D455" s="671" t="s">
        <v>3115</v>
      </c>
      <c r="E455" s="671" t="s">
        <v>1162</v>
      </c>
      <c r="F455" s="238"/>
      <c r="G455" s="238"/>
      <c r="H455" s="682">
        <v>0</v>
      </c>
      <c r="I455" s="238">
        <v>140</v>
      </c>
      <c r="J455" s="238">
        <v>9213.4000000000015</v>
      </c>
      <c r="K455" s="682">
        <v>1</v>
      </c>
      <c r="L455" s="238">
        <v>140</v>
      </c>
      <c r="M455" s="713">
        <v>9213.4000000000015</v>
      </c>
    </row>
    <row r="456" spans="1:13" ht="14.4" customHeight="1" x14ac:dyDescent="0.3">
      <c r="A456" s="680" t="s">
        <v>2581</v>
      </c>
      <c r="B456" s="671" t="s">
        <v>2435</v>
      </c>
      <c r="C456" s="671" t="s">
        <v>3988</v>
      </c>
      <c r="D456" s="671" t="s">
        <v>3989</v>
      </c>
      <c r="E456" s="671" t="s">
        <v>869</v>
      </c>
      <c r="F456" s="238"/>
      <c r="G456" s="238"/>
      <c r="H456" s="682">
        <v>0</v>
      </c>
      <c r="I456" s="238">
        <v>10</v>
      </c>
      <c r="J456" s="238">
        <v>14312.6</v>
      </c>
      <c r="K456" s="682">
        <v>1</v>
      </c>
      <c r="L456" s="238">
        <v>10</v>
      </c>
      <c r="M456" s="713">
        <v>14312.6</v>
      </c>
    </row>
    <row r="457" spans="1:13" ht="14.4" customHeight="1" x14ac:dyDescent="0.3">
      <c r="A457" s="680" t="s">
        <v>2581</v>
      </c>
      <c r="B457" s="671" t="s">
        <v>2435</v>
      </c>
      <c r="C457" s="671" t="s">
        <v>4424</v>
      </c>
      <c r="D457" s="671" t="s">
        <v>4423</v>
      </c>
      <c r="E457" s="671" t="s">
        <v>4374</v>
      </c>
      <c r="F457" s="238">
        <v>4</v>
      </c>
      <c r="G457" s="238">
        <v>2527.48</v>
      </c>
      <c r="H457" s="682">
        <v>1</v>
      </c>
      <c r="I457" s="238"/>
      <c r="J457" s="238"/>
      <c r="K457" s="682">
        <v>0</v>
      </c>
      <c r="L457" s="238">
        <v>4</v>
      </c>
      <c r="M457" s="713">
        <v>2527.48</v>
      </c>
    </row>
    <row r="458" spans="1:13" ht="14.4" customHeight="1" x14ac:dyDescent="0.3">
      <c r="A458" s="680" t="s">
        <v>2581</v>
      </c>
      <c r="B458" s="671" t="s">
        <v>2435</v>
      </c>
      <c r="C458" s="671" t="s">
        <v>2972</v>
      </c>
      <c r="D458" s="671" t="s">
        <v>2973</v>
      </c>
      <c r="E458" s="671" t="s">
        <v>2974</v>
      </c>
      <c r="F458" s="238"/>
      <c r="G458" s="238"/>
      <c r="H458" s="682">
        <v>0</v>
      </c>
      <c r="I458" s="238">
        <v>9</v>
      </c>
      <c r="J458" s="238">
        <v>757.71</v>
      </c>
      <c r="K458" s="682">
        <v>1</v>
      </c>
      <c r="L458" s="238">
        <v>9</v>
      </c>
      <c r="M458" s="713">
        <v>757.71</v>
      </c>
    </row>
    <row r="459" spans="1:13" ht="14.4" customHeight="1" x14ac:dyDescent="0.3">
      <c r="A459" s="680" t="s">
        <v>2581</v>
      </c>
      <c r="B459" s="671" t="s">
        <v>2435</v>
      </c>
      <c r="C459" s="671" t="s">
        <v>2975</v>
      </c>
      <c r="D459" s="671" t="s">
        <v>2976</v>
      </c>
      <c r="E459" s="671" t="s">
        <v>2974</v>
      </c>
      <c r="F459" s="238"/>
      <c r="G459" s="238"/>
      <c r="H459" s="682">
        <v>0</v>
      </c>
      <c r="I459" s="238">
        <v>24</v>
      </c>
      <c r="J459" s="238">
        <v>2020.5599999999997</v>
      </c>
      <c r="K459" s="682">
        <v>1</v>
      </c>
      <c r="L459" s="238">
        <v>24</v>
      </c>
      <c r="M459" s="713">
        <v>2020.5599999999997</v>
      </c>
    </row>
    <row r="460" spans="1:13" ht="14.4" customHeight="1" x14ac:dyDescent="0.3">
      <c r="A460" s="680" t="s">
        <v>2581</v>
      </c>
      <c r="B460" s="671" t="s">
        <v>2435</v>
      </c>
      <c r="C460" s="671" t="s">
        <v>3116</v>
      </c>
      <c r="D460" s="671" t="s">
        <v>3117</v>
      </c>
      <c r="E460" s="671" t="s">
        <v>1162</v>
      </c>
      <c r="F460" s="238"/>
      <c r="G460" s="238"/>
      <c r="H460" s="682">
        <v>0</v>
      </c>
      <c r="I460" s="238">
        <v>39</v>
      </c>
      <c r="J460" s="238">
        <v>2566.59</v>
      </c>
      <c r="K460" s="682">
        <v>1</v>
      </c>
      <c r="L460" s="238">
        <v>39</v>
      </c>
      <c r="M460" s="713">
        <v>2566.59</v>
      </c>
    </row>
    <row r="461" spans="1:13" ht="14.4" customHeight="1" x14ac:dyDescent="0.3">
      <c r="A461" s="680" t="s">
        <v>2581</v>
      </c>
      <c r="B461" s="671" t="s">
        <v>2435</v>
      </c>
      <c r="C461" s="671" t="s">
        <v>2977</v>
      </c>
      <c r="D461" s="671" t="s">
        <v>2978</v>
      </c>
      <c r="E461" s="671" t="s">
        <v>2974</v>
      </c>
      <c r="F461" s="238"/>
      <c r="G461" s="238"/>
      <c r="H461" s="682">
        <v>0</v>
      </c>
      <c r="I461" s="238">
        <v>7</v>
      </c>
      <c r="J461" s="238">
        <v>589.32999999999993</v>
      </c>
      <c r="K461" s="682">
        <v>1</v>
      </c>
      <c r="L461" s="238">
        <v>7</v>
      </c>
      <c r="M461" s="713">
        <v>589.32999999999993</v>
      </c>
    </row>
    <row r="462" spans="1:13" ht="14.4" customHeight="1" x14ac:dyDescent="0.3">
      <c r="A462" s="680" t="s">
        <v>2581</v>
      </c>
      <c r="B462" s="671" t="s">
        <v>2435</v>
      </c>
      <c r="C462" s="671" t="s">
        <v>598</v>
      </c>
      <c r="D462" s="671" t="s">
        <v>599</v>
      </c>
      <c r="E462" s="671" t="s">
        <v>600</v>
      </c>
      <c r="F462" s="238">
        <v>24</v>
      </c>
      <c r="G462" s="238">
        <v>34349.519999999997</v>
      </c>
      <c r="H462" s="682">
        <v>1</v>
      </c>
      <c r="I462" s="238"/>
      <c r="J462" s="238"/>
      <c r="K462" s="682">
        <v>0</v>
      </c>
      <c r="L462" s="238">
        <v>24</v>
      </c>
      <c r="M462" s="713">
        <v>34349.519999999997</v>
      </c>
    </row>
    <row r="463" spans="1:13" ht="14.4" customHeight="1" x14ac:dyDescent="0.3">
      <c r="A463" s="680" t="s">
        <v>2582</v>
      </c>
      <c r="B463" s="671" t="s">
        <v>4634</v>
      </c>
      <c r="C463" s="671" t="s">
        <v>2681</v>
      </c>
      <c r="D463" s="671" t="s">
        <v>2682</v>
      </c>
      <c r="E463" s="671" t="s">
        <v>2672</v>
      </c>
      <c r="F463" s="238"/>
      <c r="G463" s="238"/>
      <c r="H463" s="682">
        <v>0</v>
      </c>
      <c r="I463" s="238">
        <v>55</v>
      </c>
      <c r="J463" s="238">
        <v>48780.05</v>
      </c>
      <c r="K463" s="682">
        <v>1</v>
      </c>
      <c r="L463" s="238">
        <v>55</v>
      </c>
      <c r="M463" s="713">
        <v>48780.05</v>
      </c>
    </row>
    <row r="464" spans="1:13" ht="14.4" customHeight="1" x14ac:dyDescent="0.3">
      <c r="A464" s="680" t="s">
        <v>2582</v>
      </c>
      <c r="B464" s="671" t="s">
        <v>2451</v>
      </c>
      <c r="C464" s="671" t="s">
        <v>1441</v>
      </c>
      <c r="D464" s="671" t="s">
        <v>1442</v>
      </c>
      <c r="E464" s="671" t="s">
        <v>1443</v>
      </c>
      <c r="F464" s="238"/>
      <c r="G464" s="238"/>
      <c r="H464" s="682">
        <v>0</v>
      </c>
      <c r="I464" s="238">
        <v>160</v>
      </c>
      <c r="J464" s="238">
        <v>97347.199999999983</v>
      </c>
      <c r="K464" s="682">
        <v>1</v>
      </c>
      <c r="L464" s="238">
        <v>160</v>
      </c>
      <c r="M464" s="713">
        <v>97347.199999999983</v>
      </c>
    </row>
    <row r="465" spans="1:13" ht="14.4" customHeight="1" x14ac:dyDescent="0.3">
      <c r="A465" s="680" t="s">
        <v>2582</v>
      </c>
      <c r="B465" s="671" t="s">
        <v>2451</v>
      </c>
      <c r="C465" s="671" t="s">
        <v>2721</v>
      </c>
      <c r="D465" s="671" t="s">
        <v>2722</v>
      </c>
      <c r="E465" s="671" t="s">
        <v>2672</v>
      </c>
      <c r="F465" s="238"/>
      <c r="G465" s="238"/>
      <c r="H465" s="682">
        <v>0</v>
      </c>
      <c r="I465" s="238">
        <v>18</v>
      </c>
      <c r="J465" s="238">
        <v>15964.380000000001</v>
      </c>
      <c r="K465" s="682">
        <v>1</v>
      </c>
      <c r="L465" s="238">
        <v>18</v>
      </c>
      <c r="M465" s="713">
        <v>15964.380000000001</v>
      </c>
    </row>
    <row r="466" spans="1:13" ht="14.4" customHeight="1" x14ac:dyDescent="0.3">
      <c r="A466" s="680" t="s">
        <v>2582</v>
      </c>
      <c r="B466" s="671" t="s">
        <v>4635</v>
      </c>
      <c r="C466" s="671" t="s">
        <v>2678</v>
      </c>
      <c r="D466" s="671" t="s">
        <v>2679</v>
      </c>
      <c r="E466" s="671" t="s">
        <v>2680</v>
      </c>
      <c r="F466" s="238"/>
      <c r="G466" s="238"/>
      <c r="H466" s="682">
        <v>0</v>
      </c>
      <c r="I466" s="238">
        <v>6</v>
      </c>
      <c r="J466" s="238">
        <v>5321.46</v>
      </c>
      <c r="K466" s="682">
        <v>1</v>
      </c>
      <c r="L466" s="238">
        <v>6</v>
      </c>
      <c r="M466" s="713">
        <v>5321.46</v>
      </c>
    </row>
    <row r="467" spans="1:13" ht="14.4" customHeight="1" x14ac:dyDescent="0.3">
      <c r="A467" s="680" t="s">
        <v>2582</v>
      </c>
      <c r="B467" s="671" t="s">
        <v>4635</v>
      </c>
      <c r="C467" s="671" t="s">
        <v>2725</v>
      </c>
      <c r="D467" s="671" t="s">
        <v>2679</v>
      </c>
      <c r="E467" s="671" t="s">
        <v>2726</v>
      </c>
      <c r="F467" s="238">
        <v>1</v>
      </c>
      <c r="G467" s="238">
        <v>0</v>
      </c>
      <c r="H467" s="682"/>
      <c r="I467" s="238"/>
      <c r="J467" s="238"/>
      <c r="K467" s="682"/>
      <c r="L467" s="238">
        <v>1</v>
      </c>
      <c r="M467" s="713">
        <v>0</v>
      </c>
    </row>
    <row r="468" spans="1:13" ht="14.4" customHeight="1" x14ac:dyDescent="0.3">
      <c r="A468" s="680" t="s">
        <v>2582</v>
      </c>
      <c r="B468" s="671" t="s">
        <v>4636</v>
      </c>
      <c r="C468" s="671" t="s">
        <v>2723</v>
      </c>
      <c r="D468" s="671" t="s">
        <v>2724</v>
      </c>
      <c r="E468" s="671" t="s">
        <v>2672</v>
      </c>
      <c r="F468" s="238"/>
      <c r="G468" s="238"/>
      <c r="H468" s="682">
        <v>0</v>
      </c>
      <c r="I468" s="238">
        <v>3</v>
      </c>
      <c r="J468" s="238">
        <v>4989.21</v>
      </c>
      <c r="K468" s="682">
        <v>1</v>
      </c>
      <c r="L468" s="238">
        <v>3</v>
      </c>
      <c r="M468" s="713">
        <v>4989.21</v>
      </c>
    </row>
    <row r="469" spans="1:13" ht="14.4" customHeight="1" x14ac:dyDescent="0.3">
      <c r="A469" s="680" t="s">
        <v>2582</v>
      </c>
      <c r="B469" s="671" t="s">
        <v>4638</v>
      </c>
      <c r="C469" s="671" t="s">
        <v>3476</v>
      </c>
      <c r="D469" s="671" t="s">
        <v>3477</v>
      </c>
      <c r="E469" s="671" t="s">
        <v>3478</v>
      </c>
      <c r="F469" s="238"/>
      <c r="G469" s="238"/>
      <c r="H469" s="682">
        <v>0</v>
      </c>
      <c r="I469" s="238">
        <v>1</v>
      </c>
      <c r="J469" s="238">
        <v>65.069999999999993</v>
      </c>
      <c r="K469" s="682">
        <v>1</v>
      </c>
      <c r="L469" s="238">
        <v>1</v>
      </c>
      <c r="M469" s="713">
        <v>65.069999999999993</v>
      </c>
    </row>
    <row r="470" spans="1:13" ht="14.4" customHeight="1" x14ac:dyDescent="0.3">
      <c r="A470" s="680" t="s">
        <v>2582</v>
      </c>
      <c r="B470" s="671" t="s">
        <v>4638</v>
      </c>
      <c r="C470" s="671" t="s">
        <v>2735</v>
      </c>
      <c r="D470" s="671" t="s">
        <v>2736</v>
      </c>
      <c r="E470" s="671" t="s">
        <v>2737</v>
      </c>
      <c r="F470" s="238"/>
      <c r="G470" s="238"/>
      <c r="H470" s="682">
        <v>0</v>
      </c>
      <c r="I470" s="238">
        <v>1</v>
      </c>
      <c r="J470" s="238">
        <v>108.46</v>
      </c>
      <c r="K470" s="682">
        <v>1</v>
      </c>
      <c r="L470" s="238">
        <v>1</v>
      </c>
      <c r="M470" s="713">
        <v>108.46</v>
      </c>
    </row>
    <row r="471" spans="1:13" ht="14.4" customHeight="1" x14ac:dyDescent="0.3">
      <c r="A471" s="680" t="s">
        <v>2582</v>
      </c>
      <c r="B471" s="671" t="s">
        <v>4638</v>
      </c>
      <c r="C471" s="671" t="s">
        <v>2738</v>
      </c>
      <c r="D471" s="671" t="s">
        <v>2739</v>
      </c>
      <c r="E471" s="671" t="s">
        <v>2740</v>
      </c>
      <c r="F471" s="238"/>
      <c r="G471" s="238"/>
      <c r="H471" s="682">
        <v>0</v>
      </c>
      <c r="I471" s="238">
        <v>1</v>
      </c>
      <c r="J471" s="238">
        <v>130.15</v>
      </c>
      <c r="K471" s="682">
        <v>1</v>
      </c>
      <c r="L471" s="238">
        <v>1</v>
      </c>
      <c r="M471" s="713">
        <v>130.15</v>
      </c>
    </row>
    <row r="472" spans="1:13" ht="14.4" customHeight="1" x14ac:dyDescent="0.3">
      <c r="A472" s="680" t="s">
        <v>2582</v>
      </c>
      <c r="B472" s="671" t="s">
        <v>4638</v>
      </c>
      <c r="C472" s="671" t="s">
        <v>2684</v>
      </c>
      <c r="D472" s="671" t="s">
        <v>2685</v>
      </c>
      <c r="E472" s="671" t="s">
        <v>2686</v>
      </c>
      <c r="F472" s="238"/>
      <c r="G472" s="238"/>
      <c r="H472" s="682">
        <v>0</v>
      </c>
      <c r="I472" s="238">
        <v>4</v>
      </c>
      <c r="J472" s="238">
        <v>202.28</v>
      </c>
      <c r="K472" s="682">
        <v>1</v>
      </c>
      <c r="L472" s="238">
        <v>4</v>
      </c>
      <c r="M472" s="713">
        <v>202.28</v>
      </c>
    </row>
    <row r="473" spans="1:13" ht="14.4" customHeight="1" x14ac:dyDescent="0.3">
      <c r="A473" s="680" t="s">
        <v>2582</v>
      </c>
      <c r="B473" s="671" t="s">
        <v>4638</v>
      </c>
      <c r="C473" s="671" t="s">
        <v>2741</v>
      </c>
      <c r="D473" s="671" t="s">
        <v>2742</v>
      </c>
      <c r="E473" s="671" t="s">
        <v>2743</v>
      </c>
      <c r="F473" s="238"/>
      <c r="G473" s="238"/>
      <c r="H473" s="682">
        <v>0</v>
      </c>
      <c r="I473" s="238">
        <v>1</v>
      </c>
      <c r="J473" s="238">
        <v>86.76</v>
      </c>
      <c r="K473" s="682">
        <v>1</v>
      </c>
      <c r="L473" s="238">
        <v>1</v>
      </c>
      <c r="M473" s="713">
        <v>86.76</v>
      </c>
    </row>
    <row r="474" spans="1:13" ht="14.4" customHeight="1" x14ac:dyDescent="0.3">
      <c r="A474" s="680" t="s">
        <v>2583</v>
      </c>
      <c r="B474" s="671" t="s">
        <v>4634</v>
      </c>
      <c r="C474" s="671" t="s">
        <v>2681</v>
      </c>
      <c r="D474" s="671" t="s">
        <v>2682</v>
      </c>
      <c r="E474" s="671" t="s">
        <v>2672</v>
      </c>
      <c r="F474" s="238"/>
      <c r="G474" s="238"/>
      <c r="H474" s="682">
        <v>0</v>
      </c>
      <c r="I474" s="238">
        <v>44</v>
      </c>
      <c r="J474" s="238">
        <v>39024.04</v>
      </c>
      <c r="K474" s="682">
        <v>1</v>
      </c>
      <c r="L474" s="238">
        <v>44</v>
      </c>
      <c r="M474" s="713">
        <v>39024.04</v>
      </c>
    </row>
    <row r="475" spans="1:13" ht="14.4" customHeight="1" x14ac:dyDescent="0.3">
      <c r="A475" s="680" t="s">
        <v>2583</v>
      </c>
      <c r="B475" s="671" t="s">
        <v>2451</v>
      </c>
      <c r="C475" s="671" t="s">
        <v>1441</v>
      </c>
      <c r="D475" s="671" t="s">
        <v>1442</v>
      </c>
      <c r="E475" s="671" t="s">
        <v>1443</v>
      </c>
      <c r="F475" s="238"/>
      <c r="G475" s="238"/>
      <c r="H475" s="682">
        <v>0</v>
      </c>
      <c r="I475" s="238">
        <v>38</v>
      </c>
      <c r="J475" s="238">
        <v>23119.96</v>
      </c>
      <c r="K475" s="682">
        <v>1</v>
      </c>
      <c r="L475" s="238">
        <v>38</v>
      </c>
      <c r="M475" s="713">
        <v>23119.96</v>
      </c>
    </row>
    <row r="476" spans="1:13" ht="14.4" customHeight="1" x14ac:dyDescent="0.3">
      <c r="A476" s="680" t="s">
        <v>2583</v>
      </c>
      <c r="B476" s="671" t="s">
        <v>2451</v>
      </c>
      <c r="C476" s="671" t="s">
        <v>2721</v>
      </c>
      <c r="D476" s="671" t="s">
        <v>2722</v>
      </c>
      <c r="E476" s="671" t="s">
        <v>2672</v>
      </c>
      <c r="F476" s="238"/>
      <c r="G476" s="238"/>
      <c r="H476" s="682">
        <v>0</v>
      </c>
      <c r="I476" s="238">
        <v>3</v>
      </c>
      <c r="J476" s="238">
        <v>2660.73</v>
      </c>
      <c r="K476" s="682">
        <v>1</v>
      </c>
      <c r="L476" s="238">
        <v>3</v>
      </c>
      <c r="M476" s="713">
        <v>2660.73</v>
      </c>
    </row>
    <row r="477" spans="1:13" ht="14.4" customHeight="1" x14ac:dyDescent="0.3">
      <c r="A477" s="680" t="s">
        <v>2583</v>
      </c>
      <c r="B477" s="671" t="s">
        <v>4635</v>
      </c>
      <c r="C477" s="671" t="s">
        <v>2678</v>
      </c>
      <c r="D477" s="671" t="s">
        <v>2679</v>
      </c>
      <c r="E477" s="671" t="s">
        <v>2680</v>
      </c>
      <c r="F477" s="238"/>
      <c r="G477" s="238"/>
      <c r="H477" s="682">
        <v>0</v>
      </c>
      <c r="I477" s="238">
        <v>2</v>
      </c>
      <c r="J477" s="238">
        <v>1773.82</v>
      </c>
      <c r="K477" s="682">
        <v>1</v>
      </c>
      <c r="L477" s="238">
        <v>2</v>
      </c>
      <c r="M477" s="713">
        <v>1773.82</v>
      </c>
    </row>
    <row r="478" spans="1:13" ht="14.4" customHeight="1" x14ac:dyDescent="0.3">
      <c r="A478" s="680" t="s">
        <v>2583</v>
      </c>
      <c r="B478" s="671" t="s">
        <v>4636</v>
      </c>
      <c r="C478" s="671" t="s">
        <v>2723</v>
      </c>
      <c r="D478" s="671" t="s">
        <v>2724</v>
      </c>
      <c r="E478" s="671" t="s">
        <v>2672</v>
      </c>
      <c r="F478" s="238"/>
      <c r="G478" s="238"/>
      <c r="H478" s="682">
        <v>0</v>
      </c>
      <c r="I478" s="238">
        <v>8</v>
      </c>
      <c r="J478" s="238">
        <v>13304.560000000001</v>
      </c>
      <c r="K478" s="682">
        <v>1</v>
      </c>
      <c r="L478" s="238">
        <v>8</v>
      </c>
      <c r="M478" s="713">
        <v>13304.560000000001</v>
      </c>
    </row>
    <row r="479" spans="1:13" ht="14.4" customHeight="1" x14ac:dyDescent="0.3">
      <c r="A479" s="680" t="s">
        <v>2583</v>
      </c>
      <c r="B479" s="671" t="s">
        <v>4638</v>
      </c>
      <c r="C479" s="671" t="s">
        <v>2684</v>
      </c>
      <c r="D479" s="671" t="s">
        <v>2685</v>
      </c>
      <c r="E479" s="671" t="s">
        <v>2686</v>
      </c>
      <c r="F479" s="238"/>
      <c r="G479" s="238"/>
      <c r="H479" s="682">
        <v>0</v>
      </c>
      <c r="I479" s="238">
        <v>4</v>
      </c>
      <c r="J479" s="238">
        <v>202.28</v>
      </c>
      <c r="K479" s="682">
        <v>1</v>
      </c>
      <c r="L479" s="238">
        <v>4</v>
      </c>
      <c r="M479" s="713">
        <v>202.28</v>
      </c>
    </row>
    <row r="480" spans="1:13" ht="14.4" customHeight="1" x14ac:dyDescent="0.3">
      <c r="A480" s="680" t="s">
        <v>2583</v>
      </c>
      <c r="B480" s="671" t="s">
        <v>2418</v>
      </c>
      <c r="C480" s="671" t="s">
        <v>928</v>
      </c>
      <c r="D480" s="671" t="s">
        <v>929</v>
      </c>
      <c r="E480" s="671" t="s">
        <v>930</v>
      </c>
      <c r="F480" s="238"/>
      <c r="G480" s="238"/>
      <c r="H480" s="682">
        <v>0</v>
      </c>
      <c r="I480" s="238">
        <v>1</v>
      </c>
      <c r="J480" s="238">
        <v>152.36000000000001</v>
      </c>
      <c r="K480" s="682">
        <v>1</v>
      </c>
      <c r="L480" s="238">
        <v>1</v>
      </c>
      <c r="M480" s="713">
        <v>152.36000000000001</v>
      </c>
    </row>
    <row r="481" spans="1:13" ht="14.4" customHeight="1" x14ac:dyDescent="0.3">
      <c r="A481" s="680" t="s">
        <v>2583</v>
      </c>
      <c r="B481" s="671" t="s">
        <v>2433</v>
      </c>
      <c r="C481" s="671" t="s">
        <v>2828</v>
      </c>
      <c r="D481" s="671" t="s">
        <v>828</v>
      </c>
      <c r="E481" s="671" t="s">
        <v>2829</v>
      </c>
      <c r="F481" s="238"/>
      <c r="G481" s="238"/>
      <c r="H481" s="682"/>
      <c r="I481" s="238">
        <v>1</v>
      </c>
      <c r="J481" s="238">
        <v>0</v>
      </c>
      <c r="K481" s="682"/>
      <c r="L481" s="238">
        <v>1</v>
      </c>
      <c r="M481" s="713">
        <v>0</v>
      </c>
    </row>
    <row r="482" spans="1:13" ht="14.4" customHeight="1" x14ac:dyDescent="0.3">
      <c r="A482" s="680" t="s">
        <v>2584</v>
      </c>
      <c r="B482" s="671" t="s">
        <v>2418</v>
      </c>
      <c r="C482" s="671" t="s">
        <v>4520</v>
      </c>
      <c r="D482" s="671" t="s">
        <v>4521</v>
      </c>
      <c r="E482" s="671" t="s">
        <v>4522</v>
      </c>
      <c r="F482" s="238"/>
      <c r="G482" s="238"/>
      <c r="H482" s="682">
        <v>0</v>
      </c>
      <c r="I482" s="238">
        <v>2</v>
      </c>
      <c r="J482" s="238">
        <v>317.44</v>
      </c>
      <c r="K482" s="682">
        <v>1</v>
      </c>
      <c r="L482" s="238">
        <v>2</v>
      </c>
      <c r="M482" s="713">
        <v>317.44</v>
      </c>
    </row>
    <row r="483" spans="1:13" ht="14.4" customHeight="1" x14ac:dyDescent="0.3">
      <c r="A483" s="680" t="s">
        <v>2584</v>
      </c>
      <c r="B483" s="671" t="s">
        <v>2426</v>
      </c>
      <c r="C483" s="671" t="s">
        <v>3037</v>
      </c>
      <c r="D483" s="671" t="s">
        <v>2460</v>
      </c>
      <c r="E483" s="671" t="s">
        <v>3038</v>
      </c>
      <c r="F483" s="238"/>
      <c r="G483" s="238"/>
      <c r="H483" s="682">
        <v>0</v>
      </c>
      <c r="I483" s="238">
        <v>1</v>
      </c>
      <c r="J483" s="238">
        <v>87.6</v>
      </c>
      <c r="K483" s="682">
        <v>1</v>
      </c>
      <c r="L483" s="238">
        <v>1</v>
      </c>
      <c r="M483" s="713">
        <v>87.6</v>
      </c>
    </row>
    <row r="484" spans="1:13" ht="14.4" customHeight="1" x14ac:dyDescent="0.3">
      <c r="A484" s="680" t="s">
        <v>2585</v>
      </c>
      <c r="B484" s="671" t="s">
        <v>4662</v>
      </c>
      <c r="C484" s="671" t="s">
        <v>4439</v>
      </c>
      <c r="D484" s="671" t="s">
        <v>4440</v>
      </c>
      <c r="E484" s="671" t="s">
        <v>1250</v>
      </c>
      <c r="F484" s="238">
        <v>3</v>
      </c>
      <c r="G484" s="238">
        <v>101.19</v>
      </c>
      <c r="H484" s="682">
        <v>1</v>
      </c>
      <c r="I484" s="238"/>
      <c r="J484" s="238"/>
      <c r="K484" s="682">
        <v>0</v>
      </c>
      <c r="L484" s="238">
        <v>3</v>
      </c>
      <c r="M484" s="713">
        <v>101.19</v>
      </c>
    </row>
    <row r="485" spans="1:13" ht="14.4" customHeight="1" x14ac:dyDescent="0.3">
      <c r="A485" s="680" t="s">
        <v>2585</v>
      </c>
      <c r="B485" s="671" t="s">
        <v>4661</v>
      </c>
      <c r="C485" s="671" t="s">
        <v>4435</v>
      </c>
      <c r="D485" s="671" t="s">
        <v>4436</v>
      </c>
      <c r="E485" s="671" t="s">
        <v>4437</v>
      </c>
      <c r="F485" s="238">
        <v>1</v>
      </c>
      <c r="G485" s="238">
        <v>0</v>
      </c>
      <c r="H485" s="682"/>
      <c r="I485" s="238"/>
      <c r="J485" s="238"/>
      <c r="K485" s="682"/>
      <c r="L485" s="238">
        <v>1</v>
      </c>
      <c r="M485" s="713">
        <v>0</v>
      </c>
    </row>
    <row r="486" spans="1:13" ht="14.4" customHeight="1" x14ac:dyDescent="0.3">
      <c r="A486" s="680" t="s">
        <v>2585</v>
      </c>
      <c r="B486" s="671" t="s">
        <v>2418</v>
      </c>
      <c r="C486" s="671" t="s">
        <v>4431</v>
      </c>
      <c r="D486" s="671" t="s">
        <v>2437</v>
      </c>
      <c r="E486" s="671" t="s">
        <v>4432</v>
      </c>
      <c r="F486" s="238">
        <v>2</v>
      </c>
      <c r="G486" s="238">
        <v>0</v>
      </c>
      <c r="H486" s="682"/>
      <c r="I486" s="238"/>
      <c r="J486" s="238"/>
      <c r="K486" s="682"/>
      <c r="L486" s="238">
        <v>2</v>
      </c>
      <c r="M486" s="713">
        <v>0</v>
      </c>
    </row>
    <row r="487" spans="1:13" ht="14.4" customHeight="1" x14ac:dyDescent="0.3">
      <c r="A487" s="680" t="s">
        <v>2585</v>
      </c>
      <c r="B487" s="671" t="s">
        <v>2418</v>
      </c>
      <c r="C487" s="671" t="s">
        <v>1201</v>
      </c>
      <c r="D487" s="671" t="s">
        <v>2437</v>
      </c>
      <c r="E487" s="671" t="s">
        <v>2438</v>
      </c>
      <c r="F487" s="238"/>
      <c r="G487" s="238"/>
      <c r="H487" s="682">
        <v>0</v>
      </c>
      <c r="I487" s="238">
        <v>3</v>
      </c>
      <c r="J487" s="238">
        <v>999.93000000000006</v>
      </c>
      <c r="K487" s="682">
        <v>1</v>
      </c>
      <c r="L487" s="238">
        <v>3</v>
      </c>
      <c r="M487" s="713">
        <v>999.93000000000006</v>
      </c>
    </row>
    <row r="488" spans="1:13" ht="14.4" customHeight="1" x14ac:dyDescent="0.3">
      <c r="A488" s="680" t="s">
        <v>2585</v>
      </c>
      <c r="B488" s="671" t="s">
        <v>2418</v>
      </c>
      <c r="C488" s="671" t="s">
        <v>1209</v>
      </c>
      <c r="D488" s="671" t="s">
        <v>2439</v>
      </c>
      <c r="E488" s="671" t="s">
        <v>2440</v>
      </c>
      <c r="F488" s="238"/>
      <c r="G488" s="238"/>
      <c r="H488" s="682">
        <v>0</v>
      </c>
      <c r="I488" s="238">
        <v>1</v>
      </c>
      <c r="J488" s="238">
        <v>333.31</v>
      </c>
      <c r="K488" s="682">
        <v>1</v>
      </c>
      <c r="L488" s="238">
        <v>1</v>
      </c>
      <c r="M488" s="713">
        <v>333.31</v>
      </c>
    </row>
    <row r="489" spans="1:13" ht="14.4" customHeight="1" x14ac:dyDescent="0.3">
      <c r="A489" s="680" t="s">
        <v>2585</v>
      </c>
      <c r="B489" s="671" t="s">
        <v>2418</v>
      </c>
      <c r="C489" s="671" t="s">
        <v>2905</v>
      </c>
      <c r="D489" s="671" t="s">
        <v>2906</v>
      </c>
      <c r="E489" s="671" t="s">
        <v>2907</v>
      </c>
      <c r="F489" s="238"/>
      <c r="G489" s="238"/>
      <c r="H489" s="682">
        <v>0</v>
      </c>
      <c r="I489" s="238">
        <v>1</v>
      </c>
      <c r="J489" s="238">
        <v>333.31</v>
      </c>
      <c r="K489" s="682">
        <v>1</v>
      </c>
      <c r="L489" s="238">
        <v>1</v>
      </c>
      <c r="M489" s="713">
        <v>333.31</v>
      </c>
    </row>
    <row r="490" spans="1:13" ht="14.4" customHeight="1" x14ac:dyDescent="0.3">
      <c r="A490" s="680" t="s">
        <v>2585</v>
      </c>
      <c r="B490" s="671" t="s">
        <v>2418</v>
      </c>
      <c r="C490" s="671" t="s">
        <v>928</v>
      </c>
      <c r="D490" s="671" t="s">
        <v>929</v>
      </c>
      <c r="E490" s="671" t="s">
        <v>930</v>
      </c>
      <c r="F490" s="238"/>
      <c r="G490" s="238"/>
      <c r="H490" s="682">
        <v>0</v>
      </c>
      <c r="I490" s="238">
        <v>2</v>
      </c>
      <c r="J490" s="238">
        <v>304.72000000000003</v>
      </c>
      <c r="K490" s="682">
        <v>1</v>
      </c>
      <c r="L490" s="238">
        <v>2</v>
      </c>
      <c r="M490" s="713">
        <v>304.72000000000003</v>
      </c>
    </row>
    <row r="491" spans="1:13" ht="14.4" customHeight="1" x14ac:dyDescent="0.3">
      <c r="A491" s="680" t="s">
        <v>2585</v>
      </c>
      <c r="B491" s="671" t="s">
        <v>2418</v>
      </c>
      <c r="C491" s="671" t="s">
        <v>3035</v>
      </c>
      <c r="D491" s="671" t="s">
        <v>929</v>
      </c>
      <c r="E491" s="671" t="s">
        <v>3036</v>
      </c>
      <c r="F491" s="238"/>
      <c r="G491" s="238"/>
      <c r="H491" s="682">
        <v>0</v>
      </c>
      <c r="I491" s="238">
        <v>1</v>
      </c>
      <c r="J491" s="238">
        <v>304.74</v>
      </c>
      <c r="K491" s="682">
        <v>1</v>
      </c>
      <c r="L491" s="238">
        <v>1</v>
      </c>
      <c r="M491" s="713">
        <v>304.74</v>
      </c>
    </row>
    <row r="492" spans="1:13" ht="14.4" customHeight="1" x14ac:dyDescent="0.3">
      <c r="A492" s="680" t="s">
        <v>2585</v>
      </c>
      <c r="B492" s="671" t="s">
        <v>2418</v>
      </c>
      <c r="C492" s="671" t="s">
        <v>3132</v>
      </c>
      <c r="D492" s="671" t="s">
        <v>2437</v>
      </c>
      <c r="E492" s="671" t="s">
        <v>2438</v>
      </c>
      <c r="F492" s="238">
        <v>2</v>
      </c>
      <c r="G492" s="238">
        <v>666.62</v>
      </c>
      <c r="H492" s="682">
        <v>1</v>
      </c>
      <c r="I492" s="238"/>
      <c r="J492" s="238"/>
      <c r="K492" s="682">
        <v>0</v>
      </c>
      <c r="L492" s="238">
        <v>2</v>
      </c>
      <c r="M492" s="713">
        <v>666.62</v>
      </c>
    </row>
    <row r="493" spans="1:13" ht="14.4" customHeight="1" x14ac:dyDescent="0.3">
      <c r="A493" s="680" t="s">
        <v>2585</v>
      </c>
      <c r="B493" s="671" t="s">
        <v>2421</v>
      </c>
      <c r="C493" s="671" t="s">
        <v>938</v>
      </c>
      <c r="D493" s="671" t="s">
        <v>939</v>
      </c>
      <c r="E493" s="671" t="s">
        <v>2422</v>
      </c>
      <c r="F493" s="238"/>
      <c r="G493" s="238"/>
      <c r="H493" s="682">
        <v>0</v>
      </c>
      <c r="I493" s="238">
        <v>1</v>
      </c>
      <c r="J493" s="238">
        <v>46.05</v>
      </c>
      <c r="K493" s="682">
        <v>1</v>
      </c>
      <c r="L493" s="238">
        <v>1</v>
      </c>
      <c r="M493" s="713">
        <v>46.05</v>
      </c>
    </row>
    <row r="494" spans="1:13" ht="14.4" customHeight="1" x14ac:dyDescent="0.3">
      <c r="A494" s="680" t="s">
        <v>2585</v>
      </c>
      <c r="B494" s="671" t="s">
        <v>2421</v>
      </c>
      <c r="C494" s="671" t="s">
        <v>1515</v>
      </c>
      <c r="D494" s="671" t="s">
        <v>1516</v>
      </c>
      <c r="E494" s="671" t="s">
        <v>2456</v>
      </c>
      <c r="F494" s="238"/>
      <c r="G494" s="238"/>
      <c r="H494" s="682">
        <v>0</v>
      </c>
      <c r="I494" s="238">
        <v>2</v>
      </c>
      <c r="J494" s="238">
        <v>276.32</v>
      </c>
      <c r="K494" s="682">
        <v>1</v>
      </c>
      <c r="L494" s="238">
        <v>2</v>
      </c>
      <c r="M494" s="713">
        <v>276.32</v>
      </c>
    </row>
    <row r="495" spans="1:13" ht="14.4" customHeight="1" x14ac:dyDescent="0.3">
      <c r="A495" s="680" t="s">
        <v>2585</v>
      </c>
      <c r="B495" s="671" t="s">
        <v>2421</v>
      </c>
      <c r="C495" s="671" t="s">
        <v>3135</v>
      </c>
      <c r="D495" s="671" t="s">
        <v>1509</v>
      </c>
      <c r="E495" s="671" t="s">
        <v>2475</v>
      </c>
      <c r="F495" s="238">
        <v>1</v>
      </c>
      <c r="G495" s="238">
        <v>0</v>
      </c>
      <c r="H495" s="682"/>
      <c r="I495" s="238"/>
      <c r="J495" s="238"/>
      <c r="K495" s="682"/>
      <c r="L495" s="238">
        <v>1</v>
      </c>
      <c r="M495" s="713">
        <v>0</v>
      </c>
    </row>
    <row r="496" spans="1:13" ht="14.4" customHeight="1" x14ac:dyDescent="0.3">
      <c r="A496" s="680" t="s">
        <v>2585</v>
      </c>
      <c r="B496" s="671" t="s">
        <v>2426</v>
      </c>
      <c r="C496" s="671" t="s">
        <v>1562</v>
      </c>
      <c r="D496" s="671" t="s">
        <v>1563</v>
      </c>
      <c r="E496" s="671" t="s">
        <v>2475</v>
      </c>
      <c r="F496" s="238"/>
      <c r="G496" s="238"/>
      <c r="H496" s="682">
        <v>0</v>
      </c>
      <c r="I496" s="238">
        <v>4</v>
      </c>
      <c r="J496" s="238">
        <v>467.2</v>
      </c>
      <c r="K496" s="682">
        <v>1</v>
      </c>
      <c r="L496" s="238">
        <v>4</v>
      </c>
      <c r="M496" s="713">
        <v>467.2</v>
      </c>
    </row>
    <row r="497" spans="1:13" ht="14.4" customHeight="1" x14ac:dyDescent="0.3">
      <c r="A497" s="680" t="s">
        <v>2585</v>
      </c>
      <c r="B497" s="671" t="s">
        <v>2426</v>
      </c>
      <c r="C497" s="671" t="s">
        <v>942</v>
      </c>
      <c r="D497" s="671" t="s">
        <v>2428</v>
      </c>
      <c r="E497" s="671" t="s">
        <v>1360</v>
      </c>
      <c r="F497" s="238"/>
      <c r="G497" s="238"/>
      <c r="H497" s="682">
        <v>0</v>
      </c>
      <c r="I497" s="238">
        <v>1</v>
      </c>
      <c r="J497" s="238">
        <v>68.83</v>
      </c>
      <c r="K497" s="682">
        <v>1</v>
      </c>
      <c r="L497" s="238">
        <v>1</v>
      </c>
      <c r="M497" s="713">
        <v>68.83</v>
      </c>
    </row>
    <row r="498" spans="1:13" ht="14.4" customHeight="1" x14ac:dyDescent="0.3">
      <c r="A498" s="680" t="s">
        <v>2585</v>
      </c>
      <c r="B498" s="671" t="s">
        <v>2426</v>
      </c>
      <c r="C498" s="671" t="s">
        <v>1523</v>
      </c>
      <c r="D498" s="671" t="s">
        <v>2460</v>
      </c>
      <c r="E498" s="671" t="s">
        <v>2456</v>
      </c>
      <c r="F498" s="238"/>
      <c r="G498" s="238"/>
      <c r="H498" s="682">
        <v>0</v>
      </c>
      <c r="I498" s="238">
        <v>2</v>
      </c>
      <c r="J498" s="238">
        <v>125.14</v>
      </c>
      <c r="K498" s="682">
        <v>1</v>
      </c>
      <c r="L498" s="238">
        <v>2</v>
      </c>
      <c r="M498" s="713">
        <v>125.14</v>
      </c>
    </row>
    <row r="499" spans="1:13" ht="14.4" customHeight="1" x14ac:dyDescent="0.3">
      <c r="A499" s="680" t="s">
        <v>2585</v>
      </c>
      <c r="B499" s="671" t="s">
        <v>2478</v>
      </c>
      <c r="C499" s="671" t="s">
        <v>3432</v>
      </c>
      <c r="D499" s="671" t="s">
        <v>3238</v>
      </c>
      <c r="E499" s="671" t="s">
        <v>3433</v>
      </c>
      <c r="F499" s="238">
        <v>6</v>
      </c>
      <c r="G499" s="238">
        <v>2769.48</v>
      </c>
      <c r="H499" s="682">
        <v>1</v>
      </c>
      <c r="I499" s="238"/>
      <c r="J499" s="238"/>
      <c r="K499" s="682">
        <v>0</v>
      </c>
      <c r="L499" s="238">
        <v>6</v>
      </c>
      <c r="M499" s="713">
        <v>2769.48</v>
      </c>
    </row>
    <row r="500" spans="1:13" ht="14.4" customHeight="1" x14ac:dyDescent="0.3">
      <c r="A500" s="680" t="s">
        <v>2585</v>
      </c>
      <c r="B500" s="671" t="s">
        <v>2435</v>
      </c>
      <c r="C500" s="671" t="s">
        <v>1164</v>
      </c>
      <c r="D500" s="671" t="s">
        <v>1165</v>
      </c>
      <c r="E500" s="671" t="s">
        <v>2449</v>
      </c>
      <c r="F500" s="238"/>
      <c r="G500" s="238"/>
      <c r="H500" s="682">
        <v>0</v>
      </c>
      <c r="I500" s="238">
        <v>65</v>
      </c>
      <c r="J500" s="238">
        <v>6990.1</v>
      </c>
      <c r="K500" s="682">
        <v>1</v>
      </c>
      <c r="L500" s="238">
        <v>65</v>
      </c>
      <c r="M500" s="713">
        <v>6990.1</v>
      </c>
    </row>
    <row r="501" spans="1:13" ht="14.4" customHeight="1" x14ac:dyDescent="0.3">
      <c r="A501" s="680" t="s">
        <v>2585</v>
      </c>
      <c r="B501" s="671" t="s">
        <v>2435</v>
      </c>
      <c r="C501" s="671" t="s">
        <v>875</v>
      </c>
      <c r="D501" s="671" t="s">
        <v>876</v>
      </c>
      <c r="E501" s="671" t="s">
        <v>869</v>
      </c>
      <c r="F501" s="238"/>
      <c r="G501" s="238"/>
      <c r="H501" s="682">
        <v>0</v>
      </c>
      <c r="I501" s="238">
        <v>7</v>
      </c>
      <c r="J501" s="238">
        <v>10018.82</v>
      </c>
      <c r="K501" s="682">
        <v>1</v>
      </c>
      <c r="L501" s="238">
        <v>7</v>
      </c>
      <c r="M501" s="713">
        <v>10018.82</v>
      </c>
    </row>
    <row r="502" spans="1:13" ht="14.4" customHeight="1" x14ac:dyDescent="0.3">
      <c r="A502" s="680" t="s">
        <v>2585</v>
      </c>
      <c r="B502" s="671" t="s">
        <v>2435</v>
      </c>
      <c r="C502" s="671" t="s">
        <v>1160</v>
      </c>
      <c r="D502" s="671" t="s">
        <v>2450</v>
      </c>
      <c r="E502" s="671" t="s">
        <v>1162</v>
      </c>
      <c r="F502" s="238"/>
      <c r="G502" s="238"/>
      <c r="H502" s="682">
        <v>0</v>
      </c>
      <c r="I502" s="238">
        <v>10</v>
      </c>
      <c r="J502" s="238">
        <v>326</v>
      </c>
      <c r="K502" s="682">
        <v>1</v>
      </c>
      <c r="L502" s="238">
        <v>10</v>
      </c>
      <c r="M502" s="713">
        <v>326</v>
      </c>
    </row>
    <row r="503" spans="1:13" ht="14.4" customHeight="1" x14ac:dyDescent="0.3">
      <c r="A503" s="680" t="s">
        <v>2585</v>
      </c>
      <c r="B503" s="671" t="s">
        <v>2435</v>
      </c>
      <c r="C503" s="671" t="s">
        <v>4378</v>
      </c>
      <c r="D503" s="671" t="s">
        <v>4379</v>
      </c>
      <c r="E503" s="671" t="s">
        <v>1162</v>
      </c>
      <c r="F503" s="238"/>
      <c r="G503" s="238"/>
      <c r="H503" s="682">
        <v>0</v>
      </c>
      <c r="I503" s="238">
        <v>10</v>
      </c>
      <c r="J503" s="238">
        <v>323.8</v>
      </c>
      <c r="K503" s="682">
        <v>1</v>
      </c>
      <c r="L503" s="238">
        <v>10</v>
      </c>
      <c r="M503" s="713">
        <v>323.8</v>
      </c>
    </row>
    <row r="504" spans="1:13" ht="14.4" customHeight="1" x14ac:dyDescent="0.3">
      <c r="A504" s="680" t="s">
        <v>2585</v>
      </c>
      <c r="B504" s="671" t="s">
        <v>2435</v>
      </c>
      <c r="C504" s="671" t="s">
        <v>4166</v>
      </c>
      <c r="D504" s="671" t="s">
        <v>4167</v>
      </c>
      <c r="E504" s="671" t="s">
        <v>1162</v>
      </c>
      <c r="F504" s="238"/>
      <c r="G504" s="238"/>
      <c r="H504" s="682">
        <v>0</v>
      </c>
      <c r="I504" s="238">
        <v>50</v>
      </c>
      <c r="J504" s="238">
        <v>1579.5</v>
      </c>
      <c r="K504" s="682">
        <v>1</v>
      </c>
      <c r="L504" s="238">
        <v>50</v>
      </c>
      <c r="M504" s="713">
        <v>1579.5</v>
      </c>
    </row>
    <row r="505" spans="1:13" ht="14.4" customHeight="1" x14ac:dyDescent="0.3">
      <c r="A505" s="680" t="s">
        <v>2585</v>
      </c>
      <c r="B505" s="671" t="s">
        <v>2435</v>
      </c>
      <c r="C505" s="671" t="s">
        <v>3138</v>
      </c>
      <c r="D505" s="671" t="s">
        <v>3139</v>
      </c>
      <c r="E505" s="671" t="s">
        <v>1162</v>
      </c>
      <c r="F505" s="238"/>
      <c r="G505" s="238"/>
      <c r="H505" s="682">
        <v>0</v>
      </c>
      <c r="I505" s="238">
        <v>20</v>
      </c>
      <c r="J505" s="238">
        <v>647.6</v>
      </c>
      <c r="K505" s="682">
        <v>1</v>
      </c>
      <c r="L505" s="238">
        <v>20</v>
      </c>
      <c r="M505" s="713">
        <v>647.6</v>
      </c>
    </row>
    <row r="506" spans="1:13" ht="14.4" customHeight="1" x14ac:dyDescent="0.3">
      <c r="A506" s="680" t="s">
        <v>2585</v>
      </c>
      <c r="B506" s="671" t="s">
        <v>2435</v>
      </c>
      <c r="C506" s="671" t="s">
        <v>2969</v>
      </c>
      <c r="D506" s="671" t="s">
        <v>2970</v>
      </c>
      <c r="E506" s="671" t="s">
        <v>2971</v>
      </c>
      <c r="F506" s="238"/>
      <c r="G506" s="238"/>
      <c r="H506" s="682">
        <v>0</v>
      </c>
      <c r="I506" s="238">
        <v>30</v>
      </c>
      <c r="J506" s="238">
        <v>5757.2999999999993</v>
      </c>
      <c r="K506" s="682">
        <v>1</v>
      </c>
      <c r="L506" s="238">
        <v>30</v>
      </c>
      <c r="M506" s="713">
        <v>5757.2999999999993</v>
      </c>
    </row>
    <row r="507" spans="1:13" ht="14.4" customHeight="1" x14ac:dyDescent="0.3">
      <c r="A507" s="680" t="s">
        <v>2585</v>
      </c>
      <c r="B507" s="671" t="s">
        <v>2435</v>
      </c>
      <c r="C507" s="671" t="s">
        <v>3986</v>
      </c>
      <c r="D507" s="671" t="s">
        <v>3987</v>
      </c>
      <c r="E507" s="671" t="s">
        <v>847</v>
      </c>
      <c r="F507" s="238">
        <v>25</v>
      </c>
      <c r="G507" s="238">
        <v>8343.75</v>
      </c>
      <c r="H507" s="682">
        <v>1</v>
      </c>
      <c r="I507" s="238"/>
      <c r="J507" s="238"/>
      <c r="K507" s="682">
        <v>0</v>
      </c>
      <c r="L507" s="238">
        <v>25</v>
      </c>
      <c r="M507" s="713">
        <v>8343.75</v>
      </c>
    </row>
    <row r="508" spans="1:13" ht="14.4" customHeight="1" x14ac:dyDescent="0.3">
      <c r="A508" s="680" t="s">
        <v>2585</v>
      </c>
      <c r="B508" s="671" t="s">
        <v>2435</v>
      </c>
      <c r="C508" s="671" t="s">
        <v>3007</v>
      </c>
      <c r="D508" s="671" t="s">
        <v>3008</v>
      </c>
      <c r="E508" s="671" t="s">
        <v>1162</v>
      </c>
      <c r="F508" s="238"/>
      <c r="G508" s="238"/>
      <c r="H508" s="682">
        <v>0</v>
      </c>
      <c r="I508" s="238">
        <v>55</v>
      </c>
      <c r="J508" s="238">
        <v>1737.4499999999998</v>
      </c>
      <c r="K508" s="682">
        <v>1</v>
      </c>
      <c r="L508" s="238">
        <v>55</v>
      </c>
      <c r="M508" s="713">
        <v>1737.4499999999998</v>
      </c>
    </row>
    <row r="509" spans="1:13" ht="14.4" customHeight="1" x14ac:dyDescent="0.3">
      <c r="A509" s="680" t="s">
        <v>2585</v>
      </c>
      <c r="B509" s="671" t="s">
        <v>2435</v>
      </c>
      <c r="C509" s="671" t="s">
        <v>3009</v>
      </c>
      <c r="D509" s="671" t="s">
        <v>3010</v>
      </c>
      <c r="E509" s="671" t="s">
        <v>1162</v>
      </c>
      <c r="F509" s="238"/>
      <c r="G509" s="238"/>
      <c r="H509" s="682">
        <v>0</v>
      </c>
      <c r="I509" s="238">
        <v>20</v>
      </c>
      <c r="J509" s="238">
        <v>631.79999999999995</v>
      </c>
      <c r="K509" s="682">
        <v>1</v>
      </c>
      <c r="L509" s="238">
        <v>20</v>
      </c>
      <c r="M509" s="713">
        <v>631.79999999999995</v>
      </c>
    </row>
    <row r="510" spans="1:13" ht="14.4" customHeight="1" x14ac:dyDescent="0.3">
      <c r="A510" s="680" t="s">
        <v>2585</v>
      </c>
      <c r="B510" s="671" t="s">
        <v>2435</v>
      </c>
      <c r="C510" s="671" t="s">
        <v>4382</v>
      </c>
      <c r="D510" s="671" t="s">
        <v>4383</v>
      </c>
      <c r="E510" s="671" t="s">
        <v>1162</v>
      </c>
      <c r="F510" s="238"/>
      <c r="G510" s="238"/>
      <c r="H510" s="682">
        <v>0</v>
      </c>
      <c r="I510" s="238">
        <v>10</v>
      </c>
      <c r="J510" s="238">
        <v>315.89999999999998</v>
      </c>
      <c r="K510" s="682">
        <v>1</v>
      </c>
      <c r="L510" s="238">
        <v>10</v>
      </c>
      <c r="M510" s="713">
        <v>315.89999999999998</v>
      </c>
    </row>
    <row r="511" spans="1:13" ht="14.4" customHeight="1" x14ac:dyDescent="0.3">
      <c r="A511" s="680" t="s">
        <v>2585</v>
      </c>
      <c r="B511" s="671" t="s">
        <v>2435</v>
      </c>
      <c r="C511" s="671" t="s">
        <v>1471</v>
      </c>
      <c r="D511" s="671" t="s">
        <v>1472</v>
      </c>
      <c r="E511" s="671" t="s">
        <v>1473</v>
      </c>
      <c r="F511" s="238"/>
      <c r="G511" s="238"/>
      <c r="H511" s="682">
        <v>0</v>
      </c>
      <c r="I511" s="238">
        <v>81</v>
      </c>
      <c r="J511" s="238">
        <v>8530.11</v>
      </c>
      <c r="K511" s="682">
        <v>1</v>
      </c>
      <c r="L511" s="238">
        <v>81</v>
      </c>
      <c r="M511" s="713">
        <v>8530.11</v>
      </c>
    </row>
    <row r="512" spans="1:13" ht="14.4" customHeight="1" x14ac:dyDescent="0.3">
      <c r="A512" s="680" t="s">
        <v>2585</v>
      </c>
      <c r="B512" s="671" t="s">
        <v>2435</v>
      </c>
      <c r="C512" s="671" t="s">
        <v>4384</v>
      </c>
      <c r="D512" s="671" t="s">
        <v>4385</v>
      </c>
      <c r="E512" s="671" t="s">
        <v>1473</v>
      </c>
      <c r="F512" s="238"/>
      <c r="G512" s="238"/>
      <c r="H512" s="682">
        <v>0</v>
      </c>
      <c r="I512" s="238">
        <v>20</v>
      </c>
      <c r="J512" s="238">
        <v>2169.4</v>
      </c>
      <c r="K512" s="682">
        <v>1</v>
      </c>
      <c r="L512" s="238">
        <v>20</v>
      </c>
      <c r="M512" s="713">
        <v>2169.4</v>
      </c>
    </row>
    <row r="513" spans="1:13" ht="14.4" customHeight="1" x14ac:dyDescent="0.3">
      <c r="A513" s="680" t="s">
        <v>2585</v>
      </c>
      <c r="B513" s="671" t="s">
        <v>2435</v>
      </c>
      <c r="C513" s="671" t="s">
        <v>3114</v>
      </c>
      <c r="D513" s="671" t="s">
        <v>3115</v>
      </c>
      <c r="E513" s="671" t="s">
        <v>1162</v>
      </c>
      <c r="F513" s="238"/>
      <c r="G513" s="238"/>
      <c r="H513" s="682">
        <v>0</v>
      </c>
      <c r="I513" s="238">
        <v>160</v>
      </c>
      <c r="J513" s="238">
        <v>10529.6</v>
      </c>
      <c r="K513" s="682">
        <v>1</v>
      </c>
      <c r="L513" s="238">
        <v>160</v>
      </c>
      <c r="M513" s="713">
        <v>10529.6</v>
      </c>
    </row>
    <row r="514" spans="1:13" ht="14.4" customHeight="1" x14ac:dyDescent="0.3">
      <c r="A514" s="680" t="s">
        <v>2585</v>
      </c>
      <c r="B514" s="671" t="s">
        <v>2435</v>
      </c>
      <c r="C514" s="671" t="s">
        <v>3988</v>
      </c>
      <c r="D514" s="671" t="s">
        <v>3989</v>
      </c>
      <c r="E514" s="671" t="s">
        <v>869</v>
      </c>
      <c r="F514" s="238"/>
      <c r="G514" s="238"/>
      <c r="H514" s="682">
        <v>0</v>
      </c>
      <c r="I514" s="238">
        <v>20</v>
      </c>
      <c r="J514" s="238">
        <v>28625.200000000001</v>
      </c>
      <c r="K514" s="682">
        <v>1</v>
      </c>
      <c r="L514" s="238">
        <v>20</v>
      </c>
      <c r="M514" s="713">
        <v>28625.200000000001</v>
      </c>
    </row>
    <row r="515" spans="1:13" ht="14.4" customHeight="1" x14ac:dyDescent="0.3">
      <c r="A515" s="680" t="s">
        <v>2585</v>
      </c>
      <c r="B515" s="671" t="s">
        <v>2435</v>
      </c>
      <c r="C515" s="671" t="s">
        <v>4170</v>
      </c>
      <c r="D515" s="671" t="s">
        <v>4171</v>
      </c>
      <c r="E515" s="671" t="s">
        <v>1162</v>
      </c>
      <c r="F515" s="238"/>
      <c r="G515" s="238"/>
      <c r="H515" s="682">
        <v>0</v>
      </c>
      <c r="I515" s="238">
        <v>35</v>
      </c>
      <c r="J515" s="238">
        <v>1105.6500000000001</v>
      </c>
      <c r="K515" s="682">
        <v>1</v>
      </c>
      <c r="L515" s="238">
        <v>35</v>
      </c>
      <c r="M515" s="713">
        <v>1105.6500000000001</v>
      </c>
    </row>
    <row r="516" spans="1:13" ht="14.4" customHeight="1" x14ac:dyDescent="0.3">
      <c r="A516" s="680" t="s">
        <v>2585</v>
      </c>
      <c r="B516" s="671" t="s">
        <v>2435</v>
      </c>
      <c r="C516" s="671" t="s">
        <v>4386</v>
      </c>
      <c r="D516" s="671" t="s">
        <v>4387</v>
      </c>
      <c r="E516" s="671" t="s">
        <v>1473</v>
      </c>
      <c r="F516" s="238"/>
      <c r="G516" s="238"/>
      <c r="H516" s="682">
        <v>0</v>
      </c>
      <c r="I516" s="238">
        <v>32</v>
      </c>
      <c r="J516" s="238">
        <v>5156.16</v>
      </c>
      <c r="K516" s="682">
        <v>1</v>
      </c>
      <c r="L516" s="238">
        <v>32</v>
      </c>
      <c r="M516" s="713">
        <v>5156.16</v>
      </c>
    </row>
    <row r="517" spans="1:13" ht="14.4" customHeight="1" x14ac:dyDescent="0.3">
      <c r="A517" s="680" t="s">
        <v>2585</v>
      </c>
      <c r="B517" s="671" t="s">
        <v>2435</v>
      </c>
      <c r="C517" s="671" t="s">
        <v>4370</v>
      </c>
      <c r="D517" s="671" t="s">
        <v>4371</v>
      </c>
      <c r="E517" s="671" t="s">
        <v>4372</v>
      </c>
      <c r="F517" s="238">
        <v>48</v>
      </c>
      <c r="G517" s="238">
        <v>40440</v>
      </c>
      <c r="H517" s="682">
        <v>1</v>
      </c>
      <c r="I517" s="238"/>
      <c r="J517" s="238"/>
      <c r="K517" s="682">
        <v>0</v>
      </c>
      <c r="L517" s="238">
        <v>48</v>
      </c>
      <c r="M517" s="713">
        <v>40440</v>
      </c>
    </row>
    <row r="518" spans="1:13" ht="14.4" customHeight="1" x14ac:dyDescent="0.3">
      <c r="A518" s="680" t="s">
        <v>2585</v>
      </c>
      <c r="B518" s="671" t="s">
        <v>2435</v>
      </c>
      <c r="C518" s="671" t="s">
        <v>2972</v>
      </c>
      <c r="D518" s="671" t="s">
        <v>2973</v>
      </c>
      <c r="E518" s="671" t="s">
        <v>2974</v>
      </c>
      <c r="F518" s="238"/>
      <c r="G518" s="238"/>
      <c r="H518" s="682">
        <v>0</v>
      </c>
      <c r="I518" s="238">
        <v>30</v>
      </c>
      <c r="J518" s="238">
        <v>2525.6999999999998</v>
      </c>
      <c r="K518" s="682">
        <v>1</v>
      </c>
      <c r="L518" s="238">
        <v>30</v>
      </c>
      <c r="M518" s="713">
        <v>2525.6999999999998</v>
      </c>
    </row>
    <row r="519" spans="1:13" ht="14.4" customHeight="1" x14ac:dyDescent="0.3">
      <c r="A519" s="680" t="s">
        <v>2585</v>
      </c>
      <c r="B519" s="671" t="s">
        <v>2435</v>
      </c>
      <c r="C519" s="671" t="s">
        <v>4446</v>
      </c>
      <c r="D519" s="671" t="s">
        <v>4447</v>
      </c>
      <c r="E519" s="671" t="s">
        <v>4448</v>
      </c>
      <c r="F519" s="238">
        <v>10</v>
      </c>
      <c r="G519" s="238">
        <v>14312.3</v>
      </c>
      <c r="H519" s="682">
        <v>1</v>
      </c>
      <c r="I519" s="238"/>
      <c r="J519" s="238"/>
      <c r="K519" s="682">
        <v>0</v>
      </c>
      <c r="L519" s="238">
        <v>10</v>
      </c>
      <c r="M519" s="713">
        <v>14312.3</v>
      </c>
    </row>
    <row r="520" spans="1:13" ht="14.4" customHeight="1" x14ac:dyDescent="0.3">
      <c r="A520" s="680" t="s">
        <v>2585</v>
      </c>
      <c r="B520" s="671" t="s">
        <v>2435</v>
      </c>
      <c r="C520" s="671" t="s">
        <v>3833</v>
      </c>
      <c r="D520" s="671" t="s">
        <v>3834</v>
      </c>
      <c r="E520" s="671" t="s">
        <v>2974</v>
      </c>
      <c r="F520" s="238"/>
      <c r="G520" s="238"/>
      <c r="H520" s="682">
        <v>0</v>
      </c>
      <c r="I520" s="238">
        <v>101</v>
      </c>
      <c r="J520" s="238">
        <v>8503.19</v>
      </c>
      <c r="K520" s="682">
        <v>1</v>
      </c>
      <c r="L520" s="238">
        <v>101</v>
      </c>
      <c r="M520" s="713">
        <v>8503.19</v>
      </c>
    </row>
    <row r="521" spans="1:13" ht="14.4" customHeight="1" x14ac:dyDescent="0.3">
      <c r="A521" s="680" t="s">
        <v>2585</v>
      </c>
      <c r="B521" s="671" t="s">
        <v>2435</v>
      </c>
      <c r="C521" s="671" t="s">
        <v>2977</v>
      </c>
      <c r="D521" s="671" t="s">
        <v>2978</v>
      </c>
      <c r="E521" s="671" t="s">
        <v>2974</v>
      </c>
      <c r="F521" s="238"/>
      <c r="G521" s="238"/>
      <c r="H521" s="682">
        <v>0</v>
      </c>
      <c r="I521" s="238">
        <v>10</v>
      </c>
      <c r="J521" s="238">
        <v>841.9</v>
      </c>
      <c r="K521" s="682">
        <v>1</v>
      </c>
      <c r="L521" s="238">
        <v>10</v>
      </c>
      <c r="M521" s="713">
        <v>841.9</v>
      </c>
    </row>
    <row r="522" spans="1:13" ht="14.4" customHeight="1" x14ac:dyDescent="0.3">
      <c r="A522" s="680" t="s">
        <v>2585</v>
      </c>
      <c r="B522" s="671" t="s">
        <v>2435</v>
      </c>
      <c r="C522" s="671" t="s">
        <v>598</v>
      </c>
      <c r="D522" s="671" t="s">
        <v>599</v>
      </c>
      <c r="E522" s="671" t="s">
        <v>600</v>
      </c>
      <c r="F522" s="238">
        <v>10</v>
      </c>
      <c r="G522" s="238">
        <v>14312.3</v>
      </c>
      <c r="H522" s="682">
        <v>1</v>
      </c>
      <c r="I522" s="238"/>
      <c r="J522" s="238"/>
      <c r="K522" s="682">
        <v>0</v>
      </c>
      <c r="L522" s="238">
        <v>10</v>
      </c>
      <c r="M522" s="713">
        <v>14312.3</v>
      </c>
    </row>
    <row r="523" spans="1:13" ht="14.4" customHeight="1" x14ac:dyDescent="0.3">
      <c r="A523" s="680" t="s">
        <v>2586</v>
      </c>
      <c r="B523" s="671" t="s">
        <v>4663</v>
      </c>
      <c r="C523" s="671" t="s">
        <v>4319</v>
      </c>
      <c r="D523" s="671" t="s">
        <v>4320</v>
      </c>
      <c r="E523" s="671" t="s">
        <v>4321</v>
      </c>
      <c r="F523" s="238"/>
      <c r="G523" s="238"/>
      <c r="H523" s="682">
        <v>0</v>
      </c>
      <c r="I523" s="238">
        <v>2</v>
      </c>
      <c r="J523" s="238">
        <v>391.84</v>
      </c>
      <c r="K523" s="682">
        <v>1</v>
      </c>
      <c r="L523" s="238">
        <v>2</v>
      </c>
      <c r="M523" s="713">
        <v>391.84</v>
      </c>
    </row>
    <row r="524" spans="1:13" ht="14.4" customHeight="1" x14ac:dyDescent="0.3">
      <c r="A524" s="680" t="s">
        <v>2586</v>
      </c>
      <c r="B524" s="671" t="s">
        <v>4640</v>
      </c>
      <c r="C524" s="671" t="s">
        <v>4314</v>
      </c>
      <c r="D524" s="671" t="s">
        <v>4315</v>
      </c>
      <c r="E524" s="671" t="s">
        <v>1938</v>
      </c>
      <c r="F524" s="238"/>
      <c r="G524" s="238"/>
      <c r="H524" s="682">
        <v>0</v>
      </c>
      <c r="I524" s="238">
        <v>1</v>
      </c>
      <c r="J524" s="238">
        <v>270.69</v>
      </c>
      <c r="K524" s="682">
        <v>1</v>
      </c>
      <c r="L524" s="238">
        <v>1</v>
      </c>
      <c r="M524" s="713">
        <v>270.69</v>
      </c>
    </row>
    <row r="525" spans="1:13" ht="14.4" customHeight="1" x14ac:dyDescent="0.3">
      <c r="A525" s="680" t="s">
        <v>2586</v>
      </c>
      <c r="B525" s="671" t="s">
        <v>4640</v>
      </c>
      <c r="C525" s="671" t="s">
        <v>4316</v>
      </c>
      <c r="D525" s="671" t="s">
        <v>4317</v>
      </c>
      <c r="E525" s="671" t="s">
        <v>1938</v>
      </c>
      <c r="F525" s="238">
        <v>1</v>
      </c>
      <c r="G525" s="238">
        <v>268.22000000000003</v>
      </c>
      <c r="H525" s="682">
        <v>1</v>
      </c>
      <c r="I525" s="238"/>
      <c r="J525" s="238"/>
      <c r="K525" s="682">
        <v>0</v>
      </c>
      <c r="L525" s="238">
        <v>1</v>
      </c>
      <c r="M525" s="713">
        <v>268.22000000000003</v>
      </c>
    </row>
    <row r="526" spans="1:13" ht="14.4" customHeight="1" x14ac:dyDescent="0.3">
      <c r="A526" s="680" t="s">
        <v>2586</v>
      </c>
      <c r="B526" s="671" t="s">
        <v>2453</v>
      </c>
      <c r="C526" s="671" t="s">
        <v>3271</v>
      </c>
      <c r="D526" s="671" t="s">
        <v>3272</v>
      </c>
      <c r="E526" s="671" t="s">
        <v>1341</v>
      </c>
      <c r="F526" s="238">
        <v>3</v>
      </c>
      <c r="G526" s="238">
        <v>242.31</v>
      </c>
      <c r="H526" s="682">
        <v>1</v>
      </c>
      <c r="I526" s="238"/>
      <c r="J526" s="238"/>
      <c r="K526" s="682">
        <v>0</v>
      </c>
      <c r="L526" s="238">
        <v>3</v>
      </c>
      <c r="M526" s="713">
        <v>242.31</v>
      </c>
    </row>
    <row r="527" spans="1:13" ht="14.4" customHeight="1" x14ac:dyDescent="0.3">
      <c r="A527" s="680" t="s">
        <v>2586</v>
      </c>
      <c r="B527" s="671" t="s">
        <v>4641</v>
      </c>
      <c r="C527" s="671" t="s">
        <v>4325</v>
      </c>
      <c r="D527" s="671" t="s">
        <v>4310</v>
      </c>
      <c r="E527" s="671" t="s">
        <v>4326</v>
      </c>
      <c r="F527" s="238">
        <v>1</v>
      </c>
      <c r="G527" s="238">
        <v>0</v>
      </c>
      <c r="H527" s="682"/>
      <c r="I527" s="238"/>
      <c r="J527" s="238"/>
      <c r="K527" s="682"/>
      <c r="L527" s="238">
        <v>1</v>
      </c>
      <c r="M527" s="713">
        <v>0</v>
      </c>
    </row>
    <row r="528" spans="1:13" ht="14.4" customHeight="1" x14ac:dyDescent="0.3">
      <c r="A528" s="680" t="s">
        <v>2586</v>
      </c>
      <c r="B528" s="671" t="s">
        <v>4641</v>
      </c>
      <c r="C528" s="671" t="s">
        <v>4327</v>
      </c>
      <c r="D528" s="671" t="s">
        <v>3016</v>
      </c>
      <c r="E528" s="671" t="s">
        <v>4328</v>
      </c>
      <c r="F528" s="238">
        <v>1</v>
      </c>
      <c r="G528" s="238">
        <v>0</v>
      </c>
      <c r="H528" s="682"/>
      <c r="I528" s="238"/>
      <c r="J528" s="238"/>
      <c r="K528" s="682"/>
      <c r="L528" s="238">
        <v>1</v>
      </c>
      <c r="M528" s="713">
        <v>0</v>
      </c>
    </row>
    <row r="529" spans="1:13" ht="14.4" customHeight="1" x14ac:dyDescent="0.3">
      <c r="A529" s="680" t="s">
        <v>2586</v>
      </c>
      <c r="B529" s="671" t="s">
        <v>4664</v>
      </c>
      <c r="C529" s="671" t="s">
        <v>4330</v>
      </c>
      <c r="D529" s="671" t="s">
        <v>4331</v>
      </c>
      <c r="E529" s="671" t="s">
        <v>4332</v>
      </c>
      <c r="F529" s="238"/>
      <c r="G529" s="238"/>
      <c r="H529" s="682">
        <v>0</v>
      </c>
      <c r="I529" s="238">
        <v>1</v>
      </c>
      <c r="J529" s="238">
        <v>605.65</v>
      </c>
      <c r="K529" s="682">
        <v>1</v>
      </c>
      <c r="L529" s="238">
        <v>1</v>
      </c>
      <c r="M529" s="713">
        <v>605.65</v>
      </c>
    </row>
    <row r="530" spans="1:13" ht="14.4" customHeight="1" x14ac:dyDescent="0.3">
      <c r="A530" s="680" t="s">
        <v>2586</v>
      </c>
      <c r="B530" s="671" t="s">
        <v>2426</v>
      </c>
      <c r="C530" s="671" t="s">
        <v>3802</v>
      </c>
      <c r="D530" s="671" t="s">
        <v>3803</v>
      </c>
      <c r="E530" s="671" t="s">
        <v>3804</v>
      </c>
      <c r="F530" s="238"/>
      <c r="G530" s="238"/>
      <c r="H530" s="682">
        <v>0</v>
      </c>
      <c r="I530" s="238">
        <v>1</v>
      </c>
      <c r="J530" s="238">
        <v>175.19</v>
      </c>
      <c r="K530" s="682">
        <v>1</v>
      </c>
      <c r="L530" s="238">
        <v>1</v>
      </c>
      <c r="M530" s="713">
        <v>175.19</v>
      </c>
    </row>
    <row r="531" spans="1:13" ht="14.4" customHeight="1" x14ac:dyDescent="0.3">
      <c r="A531" s="680" t="s">
        <v>2594</v>
      </c>
      <c r="B531" s="671" t="s">
        <v>2418</v>
      </c>
      <c r="C531" s="671" t="s">
        <v>1201</v>
      </c>
      <c r="D531" s="671" t="s">
        <v>2437</v>
      </c>
      <c r="E531" s="671" t="s">
        <v>2438</v>
      </c>
      <c r="F531" s="238"/>
      <c r="G531" s="238"/>
      <c r="H531" s="682">
        <v>0</v>
      </c>
      <c r="I531" s="238">
        <v>1</v>
      </c>
      <c r="J531" s="238">
        <v>333.31</v>
      </c>
      <c r="K531" s="682">
        <v>1</v>
      </c>
      <c r="L531" s="238">
        <v>1</v>
      </c>
      <c r="M531" s="713">
        <v>333.31</v>
      </c>
    </row>
    <row r="532" spans="1:13" ht="14.4" customHeight="1" x14ac:dyDescent="0.3">
      <c r="A532" s="680" t="s">
        <v>2587</v>
      </c>
      <c r="B532" s="671" t="s">
        <v>2418</v>
      </c>
      <c r="C532" s="671" t="s">
        <v>1201</v>
      </c>
      <c r="D532" s="671" t="s">
        <v>2437</v>
      </c>
      <c r="E532" s="671" t="s">
        <v>2438</v>
      </c>
      <c r="F532" s="238"/>
      <c r="G532" s="238"/>
      <c r="H532" s="682">
        <v>0</v>
      </c>
      <c r="I532" s="238">
        <v>2</v>
      </c>
      <c r="J532" s="238">
        <v>666.62</v>
      </c>
      <c r="K532" s="682">
        <v>1</v>
      </c>
      <c r="L532" s="238">
        <v>2</v>
      </c>
      <c r="M532" s="713">
        <v>666.62</v>
      </c>
    </row>
    <row r="533" spans="1:13" ht="14.4" customHeight="1" x14ac:dyDescent="0.3">
      <c r="A533" s="680" t="s">
        <v>2587</v>
      </c>
      <c r="B533" s="671" t="s">
        <v>2418</v>
      </c>
      <c r="C533" s="671" t="s">
        <v>928</v>
      </c>
      <c r="D533" s="671" t="s">
        <v>929</v>
      </c>
      <c r="E533" s="671" t="s">
        <v>930</v>
      </c>
      <c r="F533" s="238"/>
      <c r="G533" s="238"/>
      <c r="H533" s="682">
        <v>0</v>
      </c>
      <c r="I533" s="238">
        <v>15</v>
      </c>
      <c r="J533" s="238">
        <v>2285.4000000000005</v>
      </c>
      <c r="K533" s="682">
        <v>1</v>
      </c>
      <c r="L533" s="238">
        <v>15</v>
      </c>
      <c r="M533" s="713">
        <v>2285.4000000000005</v>
      </c>
    </row>
    <row r="534" spans="1:13" ht="14.4" customHeight="1" x14ac:dyDescent="0.3">
      <c r="A534" s="680" t="s">
        <v>2587</v>
      </c>
      <c r="B534" s="671" t="s">
        <v>2418</v>
      </c>
      <c r="C534" s="671" t="s">
        <v>3132</v>
      </c>
      <c r="D534" s="671" t="s">
        <v>2437</v>
      </c>
      <c r="E534" s="671" t="s">
        <v>2438</v>
      </c>
      <c r="F534" s="238">
        <v>1</v>
      </c>
      <c r="G534" s="238">
        <v>333.31</v>
      </c>
      <c r="H534" s="682">
        <v>1</v>
      </c>
      <c r="I534" s="238"/>
      <c r="J534" s="238"/>
      <c r="K534" s="682">
        <v>0</v>
      </c>
      <c r="L534" s="238">
        <v>1</v>
      </c>
      <c r="M534" s="713">
        <v>333.31</v>
      </c>
    </row>
    <row r="535" spans="1:13" ht="14.4" customHeight="1" x14ac:dyDescent="0.3">
      <c r="A535" s="680" t="s">
        <v>2587</v>
      </c>
      <c r="B535" s="671" t="s">
        <v>2421</v>
      </c>
      <c r="C535" s="671" t="s">
        <v>4549</v>
      </c>
      <c r="D535" s="671" t="s">
        <v>4550</v>
      </c>
      <c r="E535" s="671" t="s">
        <v>2457</v>
      </c>
      <c r="F535" s="238">
        <v>4</v>
      </c>
      <c r="G535" s="238">
        <v>736.88</v>
      </c>
      <c r="H535" s="682">
        <v>1</v>
      </c>
      <c r="I535" s="238"/>
      <c r="J535" s="238"/>
      <c r="K535" s="682">
        <v>0</v>
      </c>
      <c r="L535" s="238">
        <v>4</v>
      </c>
      <c r="M535" s="713">
        <v>736.88</v>
      </c>
    </row>
    <row r="536" spans="1:13" ht="14.4" customHeight="1" x14ac:dyDescent="0.3">
      <c r="A536" s="680" t="s">
        <v>2587</v>
      </c>
      <c r="B536" s="671" t="s">
        <v>2421</v>
      </c>
      <c r="C536" s="671" t="s">
        <v>938</v>
      </c>
      <c r="D536" s="671" t="s">
        <v>939</v>
      </c>
      <c r="E536" s="671" t="s">
        <v>2422</v>
      </c>
      <c r="F536" s="238"/>
      <c r="G536" s="238"/>
      <c r="H536" s="682">
        <v>0</v>
      </c>
      <c r="I536" s="238">
        <v>7</v>
      </c>
      <c r="J536" s="238">
        <v>322.34999999999997</v>
      </c>
      <c r="K536" s="682">
        <v>1</v>
      </c>
      <c r="L536" s="238">
        <v>7</v>
      </c>
      <c r="M536" s="713">
        <v>322.34999999999997</v>
      </c>
    </row>
    <row r="537" spans="1:13" ht="14.4" customHeight="1" x14ac:dyDescent="0.3">
      <c r="A537" s="680" t="s">
        <v>2587</v>
      </c>
      <c r="B537" s="671" t="s">
        <v>2421</v>
      </c>
      <c r="C537" s="671" t="s">
        <v>1515</v>
      </c>
      <c r="D537" s="671" t="s">
        <v>1516</v>
      </c>
      <c r="E537" s="671" t="s">
        <v>2456</v>
      </c>
      <c r="F537" s="238"/>
      <c r="G537" s="238"/>
      <c r="H537" s="682">
        <v>0</v>
      </c>
      <c r="I537" s="238">
        <v>3</v>
      </c>
      <c r="J537" s="238">
        <v>414.48</v>
      </c>
      <c r="K537" s="682">
        <v>1</v>
      </c>
      <c r="L537" s="238">
        <v>3</v>
      </c>
      <c r="M537" s="713">
        <v>414.48</v>
      </c>
    </row>
    <row r="538" spans="1:13" ht="14.4" customHeight="1" x14ac:dyDescent="0.3">
      <c r="A538" s="680" t="s">
        <v>2587</v>
      </c>
      <c r="B538" s="671" t="s">
        <v>2421</v>
      </c>
      <c r="C538" s="671" t="s">
        <v>1508</v>
      </c>
      <c r="D538" s="671" t="s">
        <v>1509</v>
      </c>
      <c r="E538" s="671" t="s">
        <v>2457</v>
      </c>
      <c r="F538" s="238"/>
      <c r="G538" s="238"/>
      <c r="H538" s="682">
        <v>0</v>
      </c>
      <c r="I538" s="238">
        <v>1</v>
      </c>
      <c r="J538" s="238">
        <v>184.22</v>
      </c>
      <c r="K538" s="682">
        <v>1</v>
      </c>
      <c r="L538" s="238">
        <v>1</v>
      </c>
      <c r="M538" s="713">
        <v>184.22</v>
      </c>
    </row>
    <row r="539" spans="1:13" ht="14.4" customHeight="1" x14ac:dyDescent="0.3">
      <c r="A539" s="680" t="s">
        <v>2587</v>
      </c>
      <c r="B539" s="671" t="s">
        <v>2421</v>
      </c>
      <c r="C539" s="671" t="s">
        <v>1529</v>
      </c>
      <c r="D539" s="671" t="s">
        <v>939</v>
      </c>
      <c r="E539" s="671" t="s">
        <v>2458</v>
      </c>
      <c r="F539" s="238"/>
      <c r="G539" s="238"/>
      <c r="H539" s="682">
        <v>0</v>
      </c>
      <c r="I539" s="238">
        <v>2</v>
      </c>
      <c r="J539" s="238">
        <v>207.42</v>
      </c>
      <c r="K539" s="682">
        <v>1</v>
      </c>
      <c r="L539" s="238">
        <v>2</v>
      </c>
      <c r="M539" s="713">
        <v>207.42</v>
      </c>
    </row>
    <row r="540" spans="1:13" ht="14.4" customHeight="1" x14ac:dyDescent="0.3">
      <c r="A540" s="680" t="s">
        <v>2587</v>
      </c>
      <c r="B540" s="671" t="s">
        <v>2421</v>
      </c>
      <c r="C540" s="671" t="s">
        <v>4551</v>
      </c>
      <c r="D540" s="671" t="s">
        <v>1509</v>
      </c>
      <c r="E540" s="671" t="s">
        <v>2457</v>
      </c>
      <c r="F540" s="238">
        <v>1</v>
      </c>
      <c r="G540" s="238">
        <v>184.22</v>
      </c>
      <c r="H540" s="682">
        <v>1</v>
      </c>
      <c r="I540" s="238"/>
      <c r="J540" s="238"/>
      <c r="K540" s="682">
        <v>0</v>
      </c>
      <c r="L540" s="238">
        <v>1</v>
      </c>
      <c r="M540" s="713">
        <v>184.22</v>
      </c>
    </row>
    <row r="541" spans="1:13" ht="14.4" customHeight="1" x14ac:dyDescent="0.3">
      <c r="A541" s="680" t="s">
        <v>2587</v>
      </c>
      <c r="B541" s="671" t="s">
        <v>2421</v>
      </c>
      <c r="C541" s="671" t="s">
        <v>4552</v>
      </c>
      <c r="D541" s="671" t="s">
        <v>1509</v>
      </c>
      <c r="E541" s="671" t="s">
        <v>2457</v>
      </c>
      <c r="F541" s="238">
        <v>1</v>
      </c>
      <c r="G541" s="238">
        <v>0</v>
      </c>
      <c r="H541" s="682"/>
      <c r="I541" s="238"/>
      <c r="J541" s="238"/>
      <c r="K541" s="682"/>
      <c r="L541" s="238">
        <v>1</v>
      </c>
      <c r="M541" s="713">
        <v>0</v>
      </c>
    </row>
    <row r="542" spans="1:13" ht="14.4" customHeight="1" x14ac:dyDescent="0.3">
      <c r="A542" s="680" t="s">
        <v>2587</v>
      </c>
      <c r="B542" s="671" t="s">
        <v>2426</v>
      </c>
      <c r="C542" s="671" t="s">
        <v>2042</v>
      </c>
      <c r="D542" s="671" t="s">
        <v>2459</v>
      </c>
      <c r="E542" s="671" t="s">
        <v>2489</v>
      </c>
      <c r="F542" s="238"/>
      <c r="G542" s="238"/>
      <c r="H542" s="682">
        <v>0</v>
      </c>
      <c r="I542" s="238">
        <v>1</v>
      </c>
      <c r="J542" s="238">
        <v>82.59</v>
      </c>
      <c r="K542" s="682">
        <v>1</v>
      </c>
      <c r="L542" s="238">
        <v>1</v>
      </c>
      <c r="M542" s="713">
        <v>82.59</v>
      </c>
    </row>
    <row r="543" spans="1:13" ht="14.4" customHeight="1" x14ac:dyDescent="0.3">
      <c r="A543" s="680" t="s">
        <v>2587</v>
      </c>
      <c r="B543" s="671" t="s">
        <v>2426</v>
      </c>
      <c r="C543" s="671" t="s">
        <v>1526</v>
      </c>
      <c r="D543" s="671" t="s">
        <v>2459</v>
      </c>
      <c r="E543" s="671" t="s">
        <v>1360</v>
      </c>
      <c r="F543" s="238"/>
      <c r="G543" s="238"/>
      <c r="H543" s="682">
        <v>0</v>
      </c>
      <c r="I543" s="238">
        <v>7</v>
      </c>
      <c r="J543" s="238">
        <v>963.61999999999989</v>
      </c>
      <c r="K543" s="682">
        <v>1</v>
      </c>
      <c r="L543" s="238">
        <v>7</v>
      </c>
      <c r="M543" s="713">
        <v>963.61999999999989</v>
      </c>
    </row>
    <row r="544" spans="1:13" ht="14.4" customHeight="1" x14ac:dyDescent="0.3">
      <c r="A544" s="680" t="s">
        <v>2587</v>
      </c>
      <c r="B544" s="671" t="s">
        <v>2426</v>
      </c>
      <c r="C544" s="671" t="s">
        <v>1562</v>
      </c>
      <c r="D544" s="671" t="s">
        <v>1563</v>
      </c>
      <c r="E544" s="671" t="s">
        <v>2475</v>
      </c>
      <c r="F544" s="238"/>
      <c r="G544" s="238"/>
      <c r="H544" s="682">
        <v>0</v>
      </c>
      <c r="I544" s="238">
        <v>1</v>
      </c>
      <c r="J544" s="238">
        <v>116.8</v>
      </c>
      <c r="K544" s="682">
        <v>1</v>
      </c>
      <c r="L544" s="238">
        <v>1</v>
      </c>
      <c r="M544" s="713">
        <v>116.8</v>
      </c>
    </row>
    <row r="545" spans="1:13" ht="14.4" customHeight="1" x14ac:dyDescent="0.3">
      <c r="A545" s="680" t="s">
        <v>2587</v>
      </c>
      <c r="B545" s="671" t="s">
        <v>2426</v>
      </c>
      <c r="C545" s="671" t="s">
        <v>4574</v>
      </c>
      <c r="D545" s="671" t="s">
        <v>4575</v>
      </c>
      <c r="E545" s="671" t="s">
        <v>2489</v>
      </c>
      <c r="F545" s="238">
        <v>1</v>
      </c>
      <c r="G545" s="238">
        <v>152.69</v>
      </c>
      <c r="H545" s="682">
        <v>1</v>
      </c>
      <c r="I545" s="238"/>
      <c r="J545" s="238"/>
      <c r="K545" s="682">
        <v>0</v>
      </c>
      <c r="L545" s="238">
        <v>1</v>
      </c>
      <c r="M545" s="713">
        <v>152.69</v>
      </c>
    </row>
    <row r="546" spans="1:13" ht="14.4" customHeight="1" x14ac:dyDescent="0.3">
      <c r="A546" s="680" t="s">
        <v>2587</v>
      </c>
      <c r="B546" s="671" t="s">
        <v>2426</v>
      </c>
      <c r="C546" s="671" t="s">
        <v>2327</v>
      </c>
      <c r="D546" s="671" t="s">
        <v>2428</v>
      </c>
      <c r="E546" s="671" t="s">
        <v>2489</v>
      </c>
      <c r="F546" s="238"/>
      <c r="G546" s="238"/>
      <c r="H546" s="682">
        <v>0</v>
      </c>
      <c r="I546" s="238">
        <v>5</v>
      </c>
      <c r="J546" s="238">
        <v>206.5</v>
      </c>
      <c r="K546" s="682">
        <v>1</v>
      </c>
      <c r="L546" s="238">
        <v>5</v>
      </c>
      <c r="M546" s="713">
        <v>206.5</v>
      </c>
    </row>
    <row r="547" spans="1:13" ht="14.4" customHeight="1" x14ac:dyDescent="0.3">
      <c r="A547" s="680" t="s">
        <v>2587</v>
      </c>
      <c r="B547" s="671" t="s">
        <v>2426</v>
      </c>
      <c r="C547" s="671" t="s">
        <v>3037</v>
      </c>
      <c r="D547" s="671" t="s">
        <v>2460</v>
      </c>
      <c r="E547" s="671" t="s">
        <v>3038</v>
      </c>
      <c r="F547" s="238"/>
      <c r="G547" s="238"/>
      <c r="H547" s="682">
        <v>0</v>
      </c>
      <c r="I547" s="238">
        <v>10</v>
      </c>
      <c r="J547" s="238">
        <v>876</v>
      </c>
      <c r="K547" s="682">
        <v>1</v>
      </c>
      <c r="L547" s="238">
        <v>10</v>
      </c>
      <c r="M547" s="713">
        <v>876</v>
      </c>
    </row>
    <row r="548" spans="1:13" ht="14.4" customHeight="1" x14ac:dyDescent="0.3">
      <c r="A548" s="680" t="s">
        <v>2587</v>
      </c>
      <c r="B548" s="671" t="s">
        <v>2426</v>
      </c>
      <c r="C548" s="671" t="s">
        <v>942</v>
      </c>
      <c r="D548" s="671" t="s">
        <v>2428</v>
      </c>
      <c r="E548" s="671" t="s">
        <v>1360</v>
      </c>
      <c r="F548" s="238"/>
      <c r="G548" s="238"/>
      <c r="H548" s="682">
        <v>0</v>
      </c>
      <c r="I548" s="238">
        <v>10</v>
      </c>
      <c r="J548" s="238">
        <v>688.3</v>
      </c>
      <c r="K548" s="682">
        <v>1</v>
      </c>
      <c r="L548" s="238">
        <v>10</v>
      </c>
      <c r="M548" s="713">
        <v>688.3</v>
      </c>
    </row>
    <row r="549" spans="1:13" ht="14.4" customHeight="1" x14ac:dyDescent="0.3">
      <c r="A549" s="680" t="s">
        <v>2587</v>
      </c>
      <c r="B549" s="671" t="s">
        <v>2442</v>
      </c>
      <c r="C549" s="671" t="s">
        <v>1149</v>
      </c>
      <c r="D549" s="671" t="s">
        <v>1150</v>
      </c>
      <c r="E549" s="671" t="s">
        <v>2443</v>
      </c>
      <c r="F549" s="238"/>
      <c r="G549" s="238"/>
      <c r="H549" s="682">
        <v>0</v>
      </c>
      <c r="I549" s="238">
        <v>1</v>
      </c>
      <c r="J549" s="238">
        <v>32.74</v>
      </c>
      <c r="K549" s="682">
        <v>1</v>
      </c>
      <c r="L549" s="238">
        <v>1</v>
      </c>
      <c r="M549" s="713">
        <v>32.74</v>
      </c>
    </row>
    <row r="550" spans="1:13" ht="14.4" customHeight="1" x14ac:dyDescent="0.3">
      <c r="A550" s="680" t="s">
        <v>2587</v>
      </c>
      <c r="B550" s="671" t="s">
        <v>2429</v>
      </c>
      <c r="C550" s="671" t="s">
        <v>1145</v>
      </c>
      <c r="D550" s="671" t="s">
        <v>1146</v>
      </c>
      <c r="E550" s="671" t="s">
        <v>2448</v>
      </c>
      <c r="F550" s="238"/>
      <c r="G550" s="238"/>
      <c r="H550" s="682">
        <v>0</v>
      </c>
      <c r="I550" s="238">
        <v>4</v>
      </c>
      <c r="J550" s="238">
        <v>379.2</v>
      </c>
      <c r="K550" s="682">
        <v>1</v>
      </c>
      <c r="L550" s="238">
        <v>4</v>
      </c>
      <c r="M550" s="713">
        <v>379.2</v>
      </c>
    </row>
    <row r="551" spans="1:13" ht="14.4" customHeight="1" x14ac:dyDescent="0.3">
      <c r="A551" s="680" t="s">
        <v>2587</v>
      </c>
      <c r="B551" s="671" t="s">
        <v>2430</v>
      </c>
      <c r="C551" s="671" t="s">
        <v>3468</v>
      </c>
      <c r="D551" s="671" t="s">
        <v>3469</v>
      </c>
      <c r="E551" s="671" t="s">
        <v>3470</v>
      </c>
      <c r="F551" s="238"/>
      <c r="G551" s="238"/>
      <c r="H551" s="682">
        <v>0</v>
      </c>
      <c r="I551" s="238">
        <v>1</v>
      </c>
      <c r="J551" s="238">
        <v>1309.48</v>
      </c>
      <c r="K551" s="682">
        <v>1</v>
      </c>
      <c r="L551" s="238">
        <v>1</v>
      </c>
      <c r="M551" s="713">
        <v>1309.48</v>
      </c>
    </row>
    <row r="552" spans="1:13" ht="14.4" customHeight="1" x14ac:dyDescent="0.3">
      <c r="A552" s="680" t="s">
        <v>2587</v>
      </c>
      <c r="B552" s="671" t="s">
        <v>4651</v>
      </c>
      <c r="C552" s="671" t="s">
        <v>3387</v>
      </c>
      <c r="D552" s="671" t="s">
        <v>3388</v>
      </c>
      <c r="E552" s="671" t="s">
        <v>3113</v>
      </c>
      <c r="F552" s="238"/>
      <c r="G552" s="238"/>
      <c r="H552" s="682">
        <v>0</v>
      </c>
      <c r="I552" s="238">
        <v>4</v>
      </c>
      <c r="J552" s="238">
        <v>102.16</v>
      </c>
      <c r="K552" s="682">
        <v>1</v>
      </c>
      <c r="L552" s="238">
        <v>4</v>
      </c>
      <c r="M552" s="713">
        <v>102.16</v>
      </c>
    </row>
    <row r="553" spans="1:13" ht="14.4" customHeight="1" x14ac:dyDescent="0.3">
      <c r="A553" s="680" t="s">
        <v>2587</v>
      </c>
      <c r="B553" s="671" t="s">
        <v>4651</v>
      </c>
      <c r="C553" s="671" t="s">
        <v>4580</v>
      </c>
      <c r="D553" s="671" t="s">
        <v>4581</v>
      </c>
      <c r="E553" s="671" t="s">
        <v>4582</v>
      </c>
      <c r="F553" s="238">
        <v>1</v>
      </c>
      <c r="G553" s="238">
        <v>38.31</v>
      </c>
      <c r="H553" s="682">
        <v>1</v>
      </c>
      <c r="I553" s="238"/>
      <c r="J553" s="238"/>
      <c r="K553" s="682">
        <v>0</v>
      </c>
      <c r="L553" s="238">
        <v>1</v>
      </c>
      <c r="M553" s="713">
        <v>38.31</v>
      </c>
    </row>
    <row r="554" spans="1:13" ht="14.4" customHeight="1" x14ac:dyDescent="0.3">
      <c r="A554" s="680" t="s">
        <v>2587</v>
      </c>
      <c r="B554" s="671" t="s">
        <v>2433</v>
      </c>
      <c r="C554" s="671" t="s">
        <v>4553</v>
      </c>
      <c r="D554" s="671" t="s">
        <v>3903</v>
      </c>
      <c r="E554" s="671" t="s">
        <v>753</v>
      </c>
      <c r="F554" s="238">
        <v>1</v>
      </c>
      <c r="G554" s="238">
        <v>0</v>
      </c>
      <c r="H554" s="682"/>
      <c r="I554" s="238"/>
      <c r="J554" s="238"/>
      <c r="K554" s="682"/>
      <c r="L554" s="238">
        <v>1</v>
      </c>
      <c r="M554" s="713">
        <v>0</v>
      </c>
    </row>
    <row r="555" spans="1:13" ht="14.4" customHeight="1" x14ac:dyDescent="0.3">
      <c r="A555" s="680" t="s">
        <v>2587</v>
      </c>
      <c r="B555" s="671" t="s">
        <v>2433</v>
      </c>
      <c r="C555" s="671" t="s">
        <v>1152</v>
      </c>
      <c r="D555" s="671" t="s">
        <v>1153</v>
      </c>
      <c r="E555" s="671" t="s">
        <v>753</v>
      </c>
      <c r="F555" s="238"/>
      <c r="G555" s="238"/>
      <c r="H555" s="682"/>
      <c r="I555" s="238">
        <v>4</v>
      </c>
      <c r="J555" s="238">
        <v>0</v>
      </c>
      <c r="K555" s="682"/>
      <c r="L555" s="238">
        <v>4</v>
      </c>
      <c r="M555" s="713">
        <v>0</v>
      </c>
    </row>
    <row r="556" spans="1:13" ht="14.4" customHeight="1" x14ac:dyDescent="0.3">
      <c r="A556" s="680" t="s">
        <v>2588</v>
      </c>
      <c r="B556" s="671" t="s">
        <v>2433</v>
      </c>
      <c r="C556" s="671" t="s">
        <v>3902</v>
      </c>
      <c r="D556" s="671" t="s">
        <v>3903</v>
      </c>
      <c r="E556" s="671" t="s">
        <v>753</v>
      </c>
      <c r="F556" s="238">
        <v>1</v>
      </c>
      <c r="G556" s="238">
        <v>0</v>
      </c>
      <c r="H556" s="682"/>
      <c r="I556" s="238"/>
      <c r="J556" s="238"/>
      <c r="K556" s="682"/>
      <c r="L556" s="238">
        <v>1</v>
      </c>
      <c r="M556" s="713">
        <v>0</v>
      </c>
    </row>
    <row r="557" spans="1:13" ht="14.4" customHeight="1" x14ac:dyDescent="0.3">
      <c r="A557" s="680" t="s">
        <v>2589</v>
      </c>
      <c r="B557" s="671" t="s">
        <v>4640</v>
      </c>
      <c r="C557" s="671" t="s">
        <v>3392</v>
      </c>
      <c r="D557" s="671" t="s">
        <v>3393</v>
      </c>
      <c r="E557" s="671" t="s">
        <v>1938</v>
      </c>
      <c r="F557" s="238">
        <v>1</v>
      </c>
      <c r="G557" s="238">
        <v>270.69</v>
      </c>
      <c r="H557" s="682">
        <v>1</v>
      </c>
      <c r="I557" s="238"/>
      <c r="J557" s="238"/>
      <c r="K557" s="682">
        <v>0</v>
      </c>
      <c r="L557" s="238">
        <v>1</v>
      </c>
      <c r="M557" s="713">
        <v>270.69</v>
      </c>
    </row>
    <row r="558" spans="1:13" ht="14.4" customHeight="1" x14ac:dyDescent="0.3">
      <c r="A558" s="680" t="s">
        <v>2589</v>
      </c>
      <c r="B558" s="671" t="s">
        <v>2418</v>
      </c>
      <c r="C558" s="671" t="s">
        <v>928</v>
      </c>
      <c r="D558" s="671" t="s">
        <v>929</v>
      </c>
      <c r="E558" s="671" t="s">
        <v>930</v>
      </c>
      <c r="F558" s="238"/>
      <c r="G558" s="238"/>
      <c r="H558" s="682">
        <v>0</v>
      </c>
      <c r="I558" s="238">
        <v>2</v>
      </c>
      <c r="J558" s="238">
        <v>304.72000000000003</v>
      </c>
      <c r="K558" s="682">
        <v>1</v>
      </c>
      <c r="L558" s="238">
        <v>2</v>
      </c>
      <c r="M558" s="713">
        <v>304.72000000000003</v>
      </c>
    </row>
    <row r="559" spans="1:13" ht="14.4" customHeight="1" x14ac:dyDescent="0.3">
      <c r="A559" s="680" t="s">
        <v>2589</v>
      </c>
      <c r="B559" s="671" t="s">
        <v>2418</v>
      </c>
      <c r="C559" s="671" t="s">
        <v>3035</v>
      </c>
      <c r="D559" s="671" t="s">
        <v>929</v>
      </c>
      <c r="E559" s="671" t="s">
        <v>3036</v>
      </c>
      <c r="F559" s="238"/>
      <c r="G559" s="238"/>
      <c r="H559" s="682">
        <v>0</v>
      </c>
      <c r="I559" s="238">
        <v>1</v>
      </c>
      <c r="J559" s="238">
        <v>304.74</v>
      </c>
      <c r="K559" s="682">
        <v>1</v>
      </c>
      <c r="L559" s="238">
        <v>1</v>
      </c>
      <c r="M559" s="713">
        <v>304.74</v>
      </c>
    </row>
    <row r="560" spans="1:13" ht="14.4" customHeight="1" x14ac:dyDescent="0.3">
      <c r="A560" s="680" t="s">
        <v>2589</v>
      </c>
      <c r="B560" s="671" t="s">
        <v>2421</v>
      </c>
      <c r="C560" s="671" t="s">
        <v>3491</v>
      </c>
      <c r="D560" s="671" t="s">
        <v>939</v>
      </c>
      <c r="E560" s="671" t="s">
        <v>3492</v>
      </c>
      <c r="F560" s="238">
        <v>2</v>
      </c>
      <c r="G560" s="238">
        <v>0</v>
      </c>
      <c r="H560" s="682"/>
      <c r="I560" s="238"/>
      <c r="J560" s="238"/>
      <c r="K560" s="682"/>
      <c r="L560" s="238">
        <v>2</v>
      </c>
      <c r="M560" s="713">
        <v>0</v>
      </c>
    </row>
    <row r="561" spans="1:13" ht="14.4" customHeight="1" x14ac:dyDescent="0.3">
      <c r="A561" s="680" t="s">
        <v>2589</v>
      </c>
      <c r="B561" s="671" t="s">
        <v>2421</v>
      </c>
      <c r="C561" s="671" t="s">
        <v>1515</v>
      </c>
      <c r="D561" s="671" t="s">
        <v>1516</v>
      </c>
      <c r="E561" s="671" t="s">
        <v>2456</v>
      </c>
      <c r="F561" s="238"/>
      <c r="G561" s="238"/>
      <c r="H561" s="682">
        <v>0</v>
      </c>
      <c r="I561" s="238">
        <v>1</v>
      </c>
      <c r="J561" s="238">
        <v>138.16</v>
      </c>
      <c r="K561" s="682">
        <v>1</v>
      </c>
      <c r="L561" s="238">
        <v>1</v>
      </c>
      <c r="M561" s="713">
        <v>138.16</v>
      </c>
    </row>
    <row r="562" spans="1:13" ht="14.4" customHeight="1" x14ac:dyDescent="0.3">
      <c r="A562" s="680" t="s">
        <v>2589</v>
      </c>
      <c r="B562" s="671" t="s">
        <v>2421</v>
      </c>
      <c r="C562" s="671" t="s">
        <v>3246</v>
      </c>
      <c r="D562" s="671" t="s">
        <v>1516</v>
      </c>
      <c r="E562" s="671" t="s">
        <v>3038</v>
      </c>
      <c r="F562" s="238">
        <v>1</v>
      </c>
      <c r="G562" s="238">
        <v>0</v>
      </c>
      <c r="H562" s="682"/>
      <c r="I562" s="238"/>
      <c r="J562" s="238"/>
      <c r="K562" s="682"/>
      <c r="L562" s="238">
        <v>1</v>
      </c>
      <c r="M562" s="713">
        <v>0</v>
      </c>
    </row>
    <row r="563" spans="1:13" ht="14.4" customHeight="1" x14ac:dyDescent="0.3">
      <c r="A563" s="680" t="s">
        <v>2589</v>
      </c>
      <c r="B563" s="671" t="s">
        <v>2426</v>
      </c>
      <c r="C563" s="671" t="s">
        <v>1526</v>
      </c>
      <c r="D563" s="671" t="s">
        <v>2459</v>
      </c>
      <c r="E563" s="671" t="s">
        <v>1360</v>
      </c>
      <c r="F563" s="238"/>
      <c r="G563" s="238"/>
      <c r="H563" s="682">
        <v>0</v>
      </c>
      <c r="I563" s="238">
        <v>1</v>
      </c>
      <c r="J563" s="238">
        <v>137.66</v>
      </c>
      <c r="K563" s="682">
        <v>1</v>
      </c>
      <c r="L563" s="238">
        <v>1</v>
      </c>
      <c r="M563" s="713">
        <v>137.66</v>
      </c>
    </row>
    <row r="564" spans="1:13" ht="14.4" customHeight="1" x14ac:dyDescent="0.3">
      <c r="A564" s="680" t="s">
        <v>2589</v>
      </c>
      <c r="B564" s="671" t="s">
        <v>2426</v>
      </c>
      <c r="C564" s="671" t="s">
        <v>2327</v>
      </c>
      <c r="D564" s="671" t="s">
        <v>2428</v>
      </c>
      <c r="E564" s="671" t="s">
        <v>2489</v>
      </c>
      <c r="F564" s="238"/>
      <c r="G564" s="238"/>
      <c r="H564" s="682">
        <v>0</v>
      </c>
      <c r="I564" s="238">
        <v>2</v>
      </c>
      <c r="J564" s="238">
        <v>82.6</v>
      </c>
      <c r="K564" s="682">
        <v>1</v>
      </c>
      <c r="L564" s="238">
        <v>2</v>
      </c>
      <c r="M564" s="713">
        <v>82.6</v>
      </c>
    </row>
    <row r="565" spans="1:13" ht="14.4" customHeight="1" x14ac:dyDescent="0.3">
      <c r="A565" s="680" t="s">
        <v>2589</v>
      </c>
      <c r="B565" s="671" t="s">
        <v>2426</v>
      </c>
      <c r="C565" s="671" t="s">
        <v>942</v>
      </c>
      <c r="D565" s="671" t="s">
        <v>2428</v>
      </c>
      <c r="E565" s="671" t="s">
        <v>1360</v>
      </c>
      <c r="F565" s="238"/>
      <c r="G565" s="238"/>
      <c r="H565" s="682">
        <v>0</v>
      </c>
      <c r="I565" s="238">
        <v>2</v>
      </c>
      <c r="J565" s="238">
        <v>137.66</v>
      </c>
      <c r="K565" s="682">
        <v>1</v>
      </c>
      <c r="L565" s="238">
        <v>2</v>
      </c>
      <c r="M565" s="713">
        <v>137.66</v>
      </c>
    </row>
    <row r="566" spans="1:13" ht="14.4" customHeight="1" x14ac:dyDescent="0.3">
      <c r="A566" s="680" t="s">
        <v>2589</v>
      </c>
      <c r="B566" s="671" t="s">
        <v>2461</v>
      </c>
      <c r="C566" s="671" t="s">
        <v>1519</v>
      </c>
      <c r="D566" s="671" t="s">
        <v>1520</v>
      </c>
      <c r="E566" s="671" t="s">
        <v>1521</v>
      </c>
      <c r="F566" s="238"/>
      <c r="G566" s="238"/>
      <c r="H566" s="682">
        <v>0</v>
      </c>
      <c r="I566" s="238">
        <v>3</v>
      </c>
      <c r="J566" s="238">
        <v>375.42</v>
      </c>
      <c r="K566" s="682">
        <v>1</v>
      </c>
      <c r="L566" s="238">
        <v>3</v>
      </c>
      <c r="M566" s="713">
        <v>375.42</v>
      </c>
    </row>
    <row r="567" spans="1:13" ht="14.4" customHeight="1" x14ac:dyDescent="0.3">
      <c r="A567" s="680" t="s">
        <v>2589</v>
      </c>
      <c r="B567" s="671" t="s">
        <v>2461</v>
      </c>
      <c r="C567" s="671" t="s">
        <v>4146</v>
      </c>
      <c r="D567" s="671" t="s">
        <v>4147</v>
      </c>
      <c r="E567" s="671" t="s">
        <v>4148</v>
      </c>
      <c r="F567" s="238"/>
      <c r="G567" s="238"/>
      <c r="H567" s="682"/>
      <c r="I567" s="238">
        <v>20</v>
      </c>
      <c r="J567" s="238">
        <v>0</v>
      </c>
      <c r="K567" s="682"/>
      <c r="L567" s="238">
        <v>20</v>
      </c>
      <c r="M567" s="713">
        <v>0</v>
      </c>
    </row>
    <row r="568" spans="1:13" ht="14.4" customHeight="1" x14ac:dyDescent="0.3">
      <c r="A568" s="680" t="s">
        <v>2589</v>
      </c>
      <c r="B568" s="671" t="s">
        <v>2462</v>
      </c>
      <c r="C568" s="671" t="s">
        <v>4150</v>
      </c>
      <c r="D568" s="671" t="s">
        <v>3429</v>
      </c>
      <c r="E568" s="671" t="s">
        <v>3027</v>
      </c>
      <c r="F568" s="238">
        <v>1</v>
      </c>
      <c r="G568" s="238">
        <v>349.29</v>
      </c>
      <c r="H568" s="682">
        <v>1</v>
      </c>
      <c r="I568" s="238"/>
      <c r="J568" s="238"/>
      <c r="K568" s="682">
        <v>0</v>
      </c>
      <c r="L568" s="238">
        <v>1</v>
      </c>
      <c r="M568" s="713">
        <v>349.29</v>
      </c>
    </row>
    <row r="569" spans="1:13" ht="14.4" customHeight="1" x14ac:dyDescent="0.3">
      <c r="A569" s="680" t="s">
        <v>2589</v>
      </c>
      <c r="B569" s="671" t="s">
        <v>2463</v>
      </c>
      <c r="C569" s="671" t="s">
        <v>1543</v>
      </c>
      <c r="D569" s="671" t="s">
        <v>1544</v>
      </c>
      <c r="E569" s="671" t="s">
        <v>2466</v>
      </c>
      <c r="F569" s="238"/>
      <c r="G569" s="238"/>
      <c r="H569" s="682">
        <v>0</v>
      </c>
      <c r="I569" s="238">
        <v>2</v>
      </c>
      <c r="J569" s="238">
        <v>6254.38</v>
      </c>
      <c r="K569" s="682">
        <v>1</v>
      </c>
      <c r="L569" s="238">
        <v>2</v>
      </c>
      <c r="M569" s="713">
        <v>6254.38</v>
      </c>
    </row>
    <row r="570" spans="1:13" ht="14.4" customHeight="1" x14ac:dyDescent="0.3">
      <c r="A570" s="680" t="s">
        <v>2589</v>
      </c>
      <c r="B570" s="671" t="s">
        <v>2509</v>
      </c>
      <c r="C570" s="671" t="s">
        <v>3510</v>
      </c>
      <c r="D570" s="671" t="s">
        <v>3511</v>
      </c>
      <c r="E570" s="671" t="s">
        <v>3512</v>
      </c>
      <c r="F570" s="238">
        <v>2</v>
      </c>
      <c r="G570" s="238">
        <v>0</v>
      </c>
      <c r="H570" s="682"/>
      <c r="I570" s="238"/>
      <c r="J570" s="238"/>
      <c r="K570" s="682"/>
      <c r="L570" s="238">
        <v>2</v>
      </c>
      <c r="M570" s="713">
        <v>0</v>
      </c>
    </row>
    <row r="571" spans="1:13" ht="14.4" customHeight="1" x14ac:dyDescent="0.3">
      <c r="A571" s="680" t="s">
        <v>2589</v>
      </c>
      <c r="B571" s="671" t="s">
        <v>2509</v>
      </c>
      <c r="C571" s="671" t="s">
        <v>3513</v>
      </c>
      <c r="D571" s="671" t="s">
        <v>3514</v>
      </c>
      <c r="E571" s="671" t="s">
        <v>3515</v>
      </c>
      <c r="F571" s="238">
        <v>2</v>
      </c>
      <c r="G571" s="238">
        <v>376.76</v>
      </c>
      <c r="H571" s="682">
        <v>1</v>
      </c>
      <c r="I571" s="238"/>
      <c r="J571" s="238"/>
      <c r="K571" s="682">
        <v>0</v>
      </c>
      <c r="L571" s="238">
        <v>2</v>
      </c>
      <c r="M571" s="713">
        <v>376.76</v>
      </c>
    </row>
    <row r="572" spans="1:13" ht="14.4" customHeight="1" x14ac:dyDescent="0.3">
      <c r="A572" s="680" t="s">
        <v>2589</v>
      </c>
      <c r="B572" s="671" t="s">
        <v>2429</v>
      </c>
      <c r="C572" s="671" t="s">
        <v>3525</v>
      </c>
      <c r="D572" s="671" t="s">
        <v>3526</v>
      </c>
      <c r="E572" s="671" t="s">
        <v>2448</v>
      </c>
      <c r="F572" s="238">
        <v>10</v>
      </c>
      <c r="G572" s="238">
        <v>947.99999999999989</v>
      </c>
      <c r="H572" s="682">
        <v>1</v>
      </c>
      <c r="I572" s="238"/>
      <c r="J572" s="238"/>
      <c r="K572" s="682">
        <v>0</v>
      </c>
      <c r="L572" s="238">
        <v>10</v>
      </c>
      <c r="M572" s="713">
        <v>947.99999999999989</v>
      </c>
    </row>
    <row r="573" spans="1:13" ht="14.4" customHeight="1" x14ac:dyDescent="0.3">
      <c r="A573" s="680" t="s">
        <v>2589</v>
      </c>
      <c r="B573" s="671" t="s">
        <v>2429</v>
      </c>
      <c r="C573" s="671" t="s">
        <v>1145</v>
      </c>
      <c r="D573" s="671" t="s">
        <v>1146</v>
      </c>
      <c r="E573" s="671" t="s">
        <v>2448</v>
      </c>
      <c r="F573" s="238"/>
      <c r="G573" s="238"/>
      <c r="H573" s="682">
        <v>0</v>
      </c>
      <c r="I573" s="238">
        <v>15</v>
      </c>
      <c r="J573" s="238">
        <v>1421.9999999999995</v>
      </c>
      <c r="K573" s="682">
        <v>1</v>
      </c>
      <c r="L573" s="238">
        <v>15</v>
      </c>
      <c r="M573" s="713">
        <v>1421.9999999999995</v>
      </c>
    </row>
    <row r="574" spans="1:13" ht="14.4" customHeight="1" x14ac:dyDescent="0.3">
      <c r="A574" s="680" t="s">
        <v>2589</v>
      </c>
      <c r="B574" s="671" t="s">
        <v>2430</v>
      </c>
      <c r="C574" s="671" t="s">
        <v>831</v>
      </c>
      <c r="D574" s="671" t="s">
        <v>832</v>
      </c>
      <c r="E574" s="671" t="s">
        <v>833</v>
      </c>
      <c r="F574" s="238"/>
      <c r="G574" s="238"/>
      <c r="H574" s="682">
        <v>0</v>
      </c>
      <c r="I574" s="238">
        <v>3</v>
      </c>
      <c r="J574" s="238">
        <v>2924.25</v>
      </c>
      <c r="K574" s="682">
        <v>1</v>
      </c>
      <c r="L574" s="238">
        <v>3</v>
      </c>
      <c r="M574" s="713">
        <v>2924.25</v>
      </c>
    </row>
    <row r="575" spans="1:13" ht="14.4" customHeight="1" x14ac:dyDescent="0.3">
      <c r="A575" s="680" t="s">
        <v>2589</v>
      </c>
      <c r="B575" s="671" t="s">
        <v>2430</v>
      </c>
      <c r="C575" s="671" t="s">
        <v>3378</v>
      </c>
      <c r="D575" s="671" t="s">
        <v>3379</v>
      </c>
      <c r="E575" s="671" t="s">
        <v>3380</v>
      </c>
      <c r="F575" s="238"/>
      <c r="G575" s="238"/>
      <c r="H575" s="682">
        <v>0</v>
      </c>
      <c r="I575" s="238">
        <v>15</v>
      </c>
      <c r="J575" s="238">
        <v>14418.149999999998</v>
      </c>
      <c r="K575" s="682">
        <v>1</v>
      </c>
      <c r="L575" s="238">
        <v>15</v>
      </c>
      <c r="M575" s="713">
        <v>14418.149999999998</v>
      </c>
    </row>
    <row r="576" spans="1:13" ht="14.4" customHeight="1" x14ac:dyDescent="0.3">
      <c r="A576" s="680" t="s">
        <v>2589</v>
      </c>
      <c r="B576" s="671" t="s">
        <v>2431</v>
      </c>
      <c r="C576" s="671" t="s">
        <v>2937</v>
      </c>
      <c r="D576" s="671" t="s">
        <v>2938</v>
      </c>
      <c r="E576" s="671" t="s">
        <v>2939</v>
      </c>
      <c r="F576" s="238"/>
      <c r="G576" s="238"/>
      <c r="H576" s="682">
        <v>0</v>
      </c>
      <c r="I576" s="238">
        <v>3</v>
      </c>
      <c r="J576" s="238">
        <v>731.49</v>
      </c>
      <c r="K576" s="682">
        <v>1</v>
      </c>
      <c r="L576" s="238">
        <v>3</v>
      </c>
      <c r="M576" s="713">
        <v>731.49</v>
      </c>
    </row>
    <row r="577" spans="1:13" ht="14.4" customHeight="1" x14ac:dyDescent="0.3">
      <c r="A577" s="680" t="s">
        <v>2589</v>
      </c>
      <c r="B577" s="671" t="s">
        <v>2431</v>
      </c>
      <c r="C577" s="671" t="s">
        <v>3917</v>
      </c>
      <c r="D577" s="671" t="s">
        <v>2938</v>
      </c>
      <c r="E577" s="671" t="s">
        <v>3918</v>
      </c>
      <c r="F577" s="238"/>
      <c r="G577" s="238"/>
      <c r="H577" s="682"/>
      <c r="I577" s="238">
        <v>1</v>
      </c>
      <c r="J577" s="238">
        <v>0</v>
      </c>
      <c r="K577" s="682"/>
      <c r="L577" s="238">
        <v>1</v>
      </c>
      <c r="M577" s="713">
        <v>0</v>
      </c>
    </row>
    <row r="578" spans="1:13" ht="14.4" customHeight="1" x14ac:dyDescent="0.3">
      <c r="A578" s="680" t="s">
        <v>2589</v>
      </c>
      <c r="B578" s="671" t="s">
        <v>2431</v>
      </c>
      <c r="C578" s="671" t="s">
        <v>3919</v>
      </c>
      <c r="D578" s="671" t="s">
        <v>3920</v>
      </c>
      <c r="E578" s="671" t="s">
        <v>3921</v>
      </c>
      <c r="F578" s="238"/>
      <c r="G578" s="238"/>
      <c r="H578" s="682">
        <v>0</v>
      </c>
      <c r="I578" s="238">
        <v>45</v>
      </c>
      <c r="J578" s="238">
        <v>9631.35</v>
      </c>
      <c r="K578" s="682">
        <v>1</v>
      </c>
      <c r="L578" s="238">
        <v>45</v>
      </c>
      <c r="M578" s="713">
        <v>9631.35</v>
      </c>
    </row>
    <row r="579" spans="1:13" ht="14.4" customHeight="1" x14ac:dyDescent="0.3">
      <c r="A579" s="680" t="s">
        <v>2589</v>
      </c>
      <c r="B579" s="671" t="s">
        <v>2431</v>
      </c>
      <c r="C579" s="671" t="s">
        <v>839</v>
      </c>
      <c r="D579" s="671" t="s">
        <v>840</v>
      </c>
      <c r="E579" s="671" t="s">
        <v>2432</v>
      </c>
      <c r="F579" s="238"/>
      <c r="G579" s="238"/>
      <c r="H579" s="682">
        <v>0</v>
      </c>
      <c r="I579" s="238">
        <v>23</v>
      </c>
      <c r="J579" s="238">
        <v>7664.98</v>
      </c>
      <c r="K579" s="682">
        <v>1</v>
      </c>
      <c r="L579" s="238">
        <v>23</v>
      </c>
      <c r="M579" s="713">
        <v>7664.98</v>
      </c>
    </row>
    <row r="580" spans="1:13" ht="14.4" customHeight="1" x14ac:dyDescent="0.3">
      <c r="A580" s="680" t="s">
        <v>2589</v>
      </c>
      <c r="B580" s="671" t="s">
        <v>4645</v>
      </c>
      <c r="C580" s="671" t="s">
        <v>3970</v>
      </c>
      <c r="D580" s="671" t="s">
        <v>3523</v>
      </c>
      <c r="E580" s="671" t="s">
        <v>3971</v>
      </c>
      <c r="F580" s="238">
        <v>17</v>
      </c>
      <c r="G580" s="238">
        <v>31728.800000000003</v>
      </c>
      <c r="H580" s="682">
        <v>1</v>
      </c>
      <c r="I580" s="238"/>
      <c r="J580" s="238"/>
      <c r="K580" s="682">
        <v>0</v>
      </c>
      <c r="L580" s="238">
        <v>17</v>
      </c>
      <c r="M580" s="713">
        <v>31728.800000000003</v>
      </c>
    </row>
    <row r="581" spans="1:13" ht="14.4" customHeight="1" x14ac:dyDescent="0.3">
      <c r="A581" s="680" t="s">
        <v>2589</v>
      </c>
      <c r="B581" s="671" t="s">
        <v>4645</v>
      </c>
      <c r="C581" s="671" t="s">
        <v>3519</v>
      </c>
      <c r="D581" s="671" t="s">
        <v>3520</v>
      </c>
      <c r="E581" s="671" t="s">
        <v>3521</v>
      </c>
      <c r="F581" s="238">
        <v>4</v>
      </c>
      <c r="G581" s="238">
        <v>7465.6</v>
      </c>
      <c r="H581" s="682">
        <v>1</v>
      </c>
      <c r="I581" s="238"/>
      <c r="J581" s="238"/>
      <c r="K581" s="682">
        <v>0</v>
      </c>
      <c r="L581" s="238">
        <v>4</v>
      </c>
      <c r="M581" s="713">
        <v>7465.6</v>
      </c>
    </row>
    <row r="582" spans="1:13" ht="14.4" customHeight="1" x14ac:dyDescent="0.3">
      <c r="A582" s="680" t="s">
        <v>2589</v>
      </c>
      <c r="B582" s="671" t="s">
        <v>4645</v>
      </c>
      <c r="C582" s="671" t="s">
        <v>3972</v>
      </c>
      <c r="D582" s="671" t="s">
        <v>3973</v>
      </c>
      <c r="E582" s="671" t="s">
        <v>3969</v>
      </c>
      <c r="F582" s="238">
        <v>1</v>
      </c>
      <c r="G582" s="238">
        <v>1866.4</v>
      </c>
      <c r="H582" s="682">
        <v>1</v>
      </c>
      <c r="I582" s="238"/>
      <c r="J582" s="238"/>
      <c r="K582" s="682">
        <v>0</v>
      </c>
      <c r="L582" s="238">
        <v>1</v>
      </c>
      <c r="M582" s="713">
        <v>1866.4</v>
      </c>
    </row>
    <row r="583" spans="1:13" ht="14.4" customHeight="1" x14ac:dyDescent="0.3">
      <c r="A583" s="680" t="s">
        <v>2589</v>
      </c>
      <c r="B583" s="671" t="s">
        <v>4645</v>
      </c>
      <c r="C583" s="671" t="s">
        <v>3522</v>
      </c>
      <c r="D583" s="671" t="s">
        <v>3523</v>
      </c>
      <c r="E583" s="671" t="s">
        <v>3524</v>
      </c>
      <c r="F583" s="238">
        <v>2</v>
      </c>
      <c r="G583" s="238">
        <v>1066.52</v>
      </c>
      <c r="H583" s="682">
        <v>1</v>
      </c>
      <c r="I583" s="238"/>
      <c r="J583" s="238"/>
      <c r="K583" s="682">
        <v>0</v>
      </c>
      <c r="L583" s="238">
        <v>2</v>
      </c>
      <c r="M583" s="713">
        <v>1066.52</v>
      </c>
    </row>
    <row r="584" spans="1:13" ht="14.4" customHeight="1" x14ac:dyDescent="0.3">
      <c r="A584" s="680" t="s">
        <v>2589</v>
      </c>
      <c r="B584" s="671" t="s">
        <v>4645</v>
      </c>
      <c r="C584" s="671" t="s">
        <v>4120</v>
      </c>
      <c r="D584" s="671" t="s">
        <v>3520</v>
      </c>
      <c r="E584" s="671" t="s">
        <v>4121</v>
      </c>
      <c r="F584" s="238">
        <v>1</v>
      </c>
      <c r="G584" s="238">
        <v>533.26</v>
      </c>
      <c r="H584" s="682">
        <v>1</v>
      </c>
      <c r="I584" s="238"/>
      <c r="J584" s="238"/>
      <c r="K584" s="682">
        <v>0</v>
      </c>
      <c r="L584" s="238">
        <v>1</v>
      </c>
      <c r="M584" s="713">
        <v>533.26</v>
      </c>
    </row>
    <row r="585" spans="1:13" ht="14.4" customHeight="1" x14ac:dyDescent="0.3">
      <c r="A585" s="680" t="s">
        <v>2589</v>
      </c>
      <c r="B585" s="671" t="s">
        <v>4645</v>
      </c>
      <c r="C585" s="671" t="s">
        <v>3977</v>
      </c>
      <c r="D585" s="671" t="s">
        <v>3978</v>
      </c>
      <c r="E585" s="671" t="s">
        <v>3971</v>
      </c>
      <c r="F585" s="238"/>
      <c r="G585" s="238"/>
      <c r="H585" s="682">
        <v>0</v>
      </c>
      <c r="I585" s="238">
        <v>3</v>
      </c>
      <c r="J585" s="238">
        <v>5599.2000000000007</v>
      </c>
      <c r="K585" s="682">
        <v>1</v>
      </c>
      <c r="L585" s="238">
        <v>3</v>
      </c>
      <c r="M585" s="713">
        <v>5599.2000000000007</v>
      </c>
    </row>
    <row r="586" spans="1:13" ht="14.4" customHeight="1" x14ac:dyDescent="0.3">
      <c r="A586" s="680" t="s">
        <v>2589</v>
      </c>
      <c r="B586" s="671" t="s">
        <v>2433</v>
      </c>
      <c r="C586" s="671" t="s">
        <v>4020</v>
      </c>
      <c r="D586" s="671" t="s">
        <v>828</v>
      </c>
      <c r="E586" s="671" t="s">
        <v>4021</v>
      </c>
      <c r="F586" s="238"/>
      <c r="G586" s="238"/>
      <c r="H586" s="682">
        <v>0</v>
      </c>
      <c r="I586" s="238">
        <v>7</v>
      </c>
      <c r="J586" s="238">
        <v>1928.3600000000001</v>
      </c>
      <c r="K586" s="682">
        <v>1</v>
      </c>
      <c r="L586" s="238">
        <v>7</v>
      </c>
      <c r="M586" s="713">
        <v>1928.3600000000001</v>
      </c>
    </row>
    <row r="587" spans="1:13" ht="14.4" customHeight="1" x14ac:dyDescent="0.3">
      <c r="A587" s="680" t="s">
        <v>2589</v>
      </c>
      <c r="B587" s="671" t="s">
        <v>2433</v>
      </c>
      <c r="C587" s="671" t="s">
        <v>1152</v>
      </c>
      <c r="D587" s="671" t="s">
        <v>1153</v>
      </c>
      <c r="E587" s="671" t="s">
        <v>753</v>
      </c>
      <c r="F587" s="238"/>
      <c r="G587" s="238"/>
      <c r="H587" s="682"/>
      <c r="I587" s="238">
        <v>2</v>
      </c>
      <c r="J587" s="238">
        <v>0</v>
      </c>
      <c r="K587" s="682"/>
      <c r="L587" s="238">
        <v>2</v>
      </c>
      <c r="M587" s="713">
        <v>0</v>
      </c>
    </row>
    <row r="588" spans="1:13" ht="14.4" customHeight="1" x14ac:dyDescent="0.3">
      <c r="A588" s="680" t="s">
        <v>2589</v>
      </c>
      <c r="B588" s="671" t="s">
        <v>2433</v>
      </c>
      <c r="C588" s="671" t="s">
        <v>1439</v>
      </c>
      <c r="D588" s="671" t="s">
        <v>828</v>
      </c>
      <c r="E588" s="671" t="s">
        <v>2470</v>
      </c>
      <c r="F588" s="238"/>
      <c r="G588" s="238"/>
      <c r="H588" s="682">
        <v>0</v>
      </c>
      <c r="I588" s="238">
        <v>2</v>
      </c>
      <c r="J588" s="238">
        <v>275.48</v>
      </c>
      <c r="K588" s="682">
        <v>1</v>
      </c>
      <c r="L588" s="238">
        <v>2</v>
      </c>
      <c r="M588" s="713">
        <v>275.48</v>
      </c>
    </row>
    <row r="589" spans="1:13" ht="14.4" customHeight="1" x14ac:dyDescent="0.3">
      <c r="A589" s="680" t="s">
        <v>2589</v>
      </c>
      <c r="B589" s="671" t="s">
        <v>2433</v>
      </c>
      <c r="C589" s="671" t="s">
        <v>1445</v>
      </c>
      <c r="D589" s="671" t="s">
        <v>828</v>
      </c>
      <c r="E589" s="671" t="s">
        <v>1446</v>
      </c>
      <c r="F589" s="238"/>
      <c r="G589" s="238"/>
      <c r="H589" s="682">
        <v>0</v>
      </c>
      <c r="I589" s="238">
        <v>20</v>
      </c>
      <c r="J589" s="238">
        <v>8264.4000000000033</v>
      </c>
      <c r="K589" s="682">
        <v>1</v>
      </c>
      <c r="L589" s="238">
        <v>20</v>
      </c>
      <c r="M589" s="713">
        <v>8264.4000000000033</v>
      </c>
    </row>
    <row r="590" spans="1:13" ht="14.4" customHeight="1" x14ac:dyDescent="0.3">
      <c r="A590" s="680" t="s">
        <v>2589</v>
      </c>
      <c r="B590" s="671" t="s">
        <v>2498</v>
      </c>
      <c r="C590" s="671" t="s">
        <v>1962</v>
      </c>
      <c r="D590" s="671" t="s">
        <v>1963</v>
      </c>
      <c r="E590" s="671" t="s">
        <v>1964</v>
      </c>
      <c r="F590" s="238"/>
      <c r="G590" s="238"/>
      <c r="H590" s="682">
        <v>0</v>
      </c>
      <c r="I590" s="238">
        <v>22</v>
      </c>
      <c r="J590" s="238">
        <v>9090.8400000000038</v>
      </c>
      <c r="K590" s="682">
        <v>1</v>
      </c>
      <c r="L590" s="238">
        <v>22</v>
      </c>
      <c r="M590" s="713">
        <v>9090.8400000000038</v>
      </c>
    </row>
    <row r="591" spans="1:13" ht="14.4" customHeight="1" x14ac:dyDescent="0.3">
      <c r="A591" s="680" t="s">
        <v>2589</v>
      </c>
      <c r="B591" s="671" t="s">
        <v>2498</v>
      </c>
      <c r="C591" s="671" t="s">
        <v>3949</v>
      </c>
      <c r="D591" s="671" t="s">
        <v>3950</v>
      </c>
      <c r="E591" s="671" t="s">
        <v>1964</v>
      </c>
      <c r="F591" s="238">
        <v>17</v>
      </c>
      <c r="G591" s="238">
        <v>7024.7400000000025</v>
      </c>
      <c r="H591" s="682">
        <v>1</v>
      </c>
      <c r="I591" s="238"/>
      <c r="J591" s="238"/>
      <c r="K591" s="682">
        <v>0</v>
      </c>
      <c r="L591" s="238">
        <v>17</v>
      </c>
      <c r="M591" s="713">
        <v>7024.7400000000025</v>
      </c>
    </row>
    <row r="592" spans="1:13" ht="14.4" customHeight="1" x14ac:dyDescent="0.3">
      <c r="A592" s="680" t="s">
        <v>2589</v>
      </c>
      <c r="B592" s="671" t="s">
        <v>2498</v>
      </c>
      <c r="C592" s="671" t="s">
        <v>4081</v>
      </c>
      <c r="D592" s="671" t="s">
        <v>1963</v>
      </c>
      <c r="E592" s="671" t="s">
        <v>1964</v>
      </c>
      <c r="F592" s="238"/>
      <c r="G592" s="238"/>
      <c r="H592" s="682"/>
      <c r="I592" s="238">
        <v>3</v>
      </c>
      <c r="J592" s="238">
        <v>0</v>
      </c>
      <c r="K592" s="682"/>
      <c r="L592" s="238">
        <v>3</v>
      </c>
      <c r="M592" s="713">
        <v>0</v>
      </c>
    </row>
    <row r="593" spans="1:13" ht="14.4" customHeight="1" x14ac:dyDescent="0.3">
      <c r="A593" s="680" t="s">
        <v>2589</v>
      </c>
      <c r="B593" s="671" t="s">
        <v>4647</v>
      </c>
      <c r="C593" s="671" t="s">
        <v>4111</v>
      </c>
      <c r="D593" s="671" t="s">
        <v>3940</v>
      </c>
      <c r="E593" s="671" t="s">
        <v>4112</v>
      </c>
      <c r="F593" s="238">
        <v>1</v>
      </c>
      <c r="G593" s="238">
        <v>0</v>
      </c>
      <c r="H593" s="682"/>
      <c r="I593" s="238"/>
      <c r="J593" s="238"/>
      <c r="K593" s="682"/>
      <c r="L593" s="238">
        <v>1</v>
      </c>
      <c r="M593" s="713">
        <v>0</v>
      </c>
    </row>
    <row r="594" spans="1:13" ht="14.4" customHeight="1" x14ac:dyDescent="0.3">
      <c r="A594" s="680" t="s">
        <v>2589</v>
      </c>
      <c r="B594" s="671" t="s">
        <v>2435</v>
      </c>
      <c r="C594" s="671" t="s">
        <v>875</v>
      </c>
      <c r="D594" s="671" t="s">
        <v>876</v>
      </c>
      <c r="E594" s="671" t="s">
        <v>869</v>
      </c>
      <c r="F594" s="238"/>
      <c r="G594" s="238"/>
      <c r="H594" s="682">
        <v>0</v>
      </c>
      <c r="I594" s="238">
        <v>10</v>
      </c>
      <c r="J594" s="238">
        <v>14312.6</v>
      </c>
      <c r="K594" s="682">
        <v>1</v>
      </c>
      <c r="L594" s="238">
        <v>10</v>
      </c>
      <c r="M594" s="713">
        <v>14312.6</v>
      </c>
    </row>
    <row r="595" spans="1:13" ht="14.4" customHeight="1" x14ac:dyDescent="0.3">
      <c r="A595" s="680" t="s">
        <v>2589</v>
      </c>
      <c r="B595" s="671" t="s">
        <v>2435</v>
      </c>
      <c r="C595" s="671" t="s">
        <v>4164</v>
      </c>
      <c r="D595" s="671" t="s">
        <v>4165</v>
      </c>
      <c r="E595" s="671" t="s">
        <v>1162</v>
      </c>
      <c r="F595" s="238"/>
      <c r="G595" s="238"/>
      <c r="H595" s="682">
        <v>0</v>
      </c>
      <c r="I595" s="238">
        <v>10</v>
      </c>
      <c r="J595" s="238">
        <v>315.89999999999998</v>
      </c>
      <c r="K595" s="682">
        <v>1</v>
      </c>
      <c r="L595" s="238">
        <v>10</v>
      </c>
      <c r="M595" s="713">
        <v>315.89999999999998</v>
      </c>
    </row>
    <row r="596" spans="1:13" ht="14.4" customHeight="1" x14ac:dyDescent="0.3">
      <c r="A596" s="680" t="s">
        <v>2589</v>
      </c>
      <c r="B596" s="671" t="s">
        <v>2435</v>
      </c>
      <c r="C596" s="671" t="s">
        <v>4166</v>
      </c>
      <c r="D596" s="671" t="s">
        <v>4167</v>
      </c>
      <c r="E596" s="671" t="s">
        <v>1162</v>
      </c>
      <c r="F596" s="238"/>
      <c r="G596" s="238"/>
      <c r="H596" s="682">
        <v>0</v>
      </c>
      <c r="I596" s="238">
        <v>10</v>
      </c>
      <c r="J596" s="238">
        <v>315.89999999999998</v>
      </c>
      <c r="K596" s="682">
        <v>1</v>
      </c>
      <c r="L596" s="238">
        <v>10</v>
      </c>
      <c r="M596" s="713">
        <v>315.89999999999998</v>
      </c>
    </row>
    <row r="597" spans="1:13" ht="14.4" customHeight="1" x14ac:dyDescent="0.3">
      <c r="A597" s="680" t="s">
        <v>2589</v>
      </c>
      <c r="B597" s="671" t="s">
        <v>2435</v>
      </c>
      <c r="C597" s="671" t="s">
        <v>4168</v>
      </c>
      <c r="D597" s="671" t="s">
        <v>4169</v>
      </c>
      <c r="E597" s="671" t="s">
        <v>1162</v>
      </c>
      <c r="F597" s="238"/>
      <c r="G597" s="238"/>
      <c r="H597" s="682">
        <v>0</v>
      </c>
      <c r="I597" s="238">
        <v>20</v>
      </c>
      <c r="J597" s="238">
        <v>631.79999999999995</v>
      </c>
      <c r="K597" s="682">
        <v>1</v>
      </c>
      <c r="L597" s="238">
        <v>20</v>
      </c>
      <c r="M597" s="713">
        <v>631.79999999999995</v>
      </c>
    </row>
    <row r="598" spans="1:13" ht="14.4" customHeight="1" x14ac:dyDescent="0.3">
      <c r="A598" s="680" t="s">
        <v>2589</v>
      </c>
      <c r="B598" s="671" t="s">
        <v>2435</v>
      </c>
      <c r="C598" s="671" t="s">
        <v>845</v>
      </c>
      <c r="D598" s="671" t="s">
        <v>846</v>
      </c>
      <c r="E598" s="671" t="s">
        <v>847</v>
      </c>
      <c r="F598" s="238">
        <v>5</v>
      </c>
      <c r="G598" s="238">
        <v>1736.9499999999998</v>
      </c>
      <c r="H598" s="682">
        <v>1</v>
      </c>
      <c r="I598" s="238"/>
      <c r="J598" s="238"/>
      <c r="K598" s="682">
        <v>0</v>
      </c>
      <c r="L598" s="238">
        <v>5</v>
      </c>
      <c r="M598" s="713">
        <v>1736.9499999999998</v>
      </c>
    </row>
    <row r="599" spans="1:13" ht="14.4" customHeight="1" x14ac:dyDescent="0.3">
      <c r="A599" s="680" t="s">
        <v>2589</v>
      </c>
      <c r="B599" s="671" t="s">
        <v>2435</v>
      </c>
      <c r="C599" s="671" t="s">
        <v>3114</v>
      </c>
      <c r="D599" s="671" t="s">
        <v>3115</v>
      </c>
      <c r="E599" s="671" t="s">
        <v>1162</v>
      </c>
      <c r="F599" s="238"/>
      <c r="G599" s="238"/>
      <c r="H599" s="682">
        <v>0</v>
      </c>
      <c r="I599" s="238">
        <v>50</v>
      </c>
      <c r="J599" s="238">
        <v>3290.5</v>
      </c>
      <c r="K599" s="682">
        <v>1</v>
      </c>
      <c r="L599" s="238">
        <v>50</v>
      </c>
      <c r="M599" s="713">
        <v>3290.5</v>
      </c>
    </row>
    <row r="600" spans="1:13" ht="14.4" customHeight="1" x14ac:dyDescent="0.3">
      <c r="A600" s="680" t="s">
        <v>2589</v>
      </c>
      <c r="B600" s="671" t="s">
        <v>2435</v>
      </c>
      <c r="C600" s="671" t="s">
        <v>4170</v>
      </c>
      <c r="D600" s="671" t="s">
        <v>4171</v>
      </c>
      <c r="E600" s="671" t="s">
        <v>1162</v>
      </c>
      <c r="F600" s="238"/>
      <c r="G600" s="238"/>
      <c r="H600" s="682">
        <v>0</v>
      </c>
      <c r="I600" s="238">
        <v>10</v>
      </c>
      <c r="J600" s="238">
        <v>315.89999999999998</v>
      </c>
      <c r="K600" s="682">
        <v>1</v>
      </c>
      <c r="L600" s="238">
        <v>10</v>
      </c>
      <c r="M600" s="713">
        <v>315.89999999999998</v>
      </c>
    </row>
    <row r="601" spans="1:13" ht="14.4" customHeight="1" x14ac:dyDescent="0.3">
      <c r="A601" s="680" t="s">
        <v>2590</v>
      </c>
      <c r="B601" s="671" t="s">
        <v>2451</v>
      </c>
      <c r="C601" s="671" t="s">
        <v>1441</v>
      </c>
      <c r="D601" s="671" t="s">
        <v>1442</v>
      </c>
      <c r="E601" s="671" t="s">
        <v>1443</v>
      </c>
      <c r="F601" s="238"/>
      <c r="G601" s="238"/>
      <c r="H601" s="682">
        <v>0</v>
      </c>
      <c r="I601" s="238">
        <v>31</v>
      </c>
      <c r="J601" s="238">
        <v>18861.02</v>
      </c>
      <c r="K601" s="682">
        <v>1</v>
      </c>
      <c r="L601" s="238">
        <v>31</v>
      </c>
      <c r="M601" s="713">
        <v>18861.02</v>
      </c>
    </row>
    <row r="602" spans="1:13" ht="14.4" customHeight="1" x14ac:dyDescent="0.3">
      <c r="A602" s="680" t="s">
        <v>2590</v>
      </c>
      <c r="B602" s="671" t="s">
        <v>4637</v>
      </c>
      <c r="C602" s="671" t="s">
        <v>3204</v>
      </c>
      <c r="D602" s="671" t="s">
        <v>3205</v>
      </c>
      <c r="E602" s="671" t="s">
        <v>3206</v>
      </c>
      <c r="F602" s="238"/>
      <c r="G602" s="238"/>
      <c r="H602" s="682">
        <v>0</v>
      </c>
      <c r="I602" s="238">
        <v>20</v>
      </c>
      <c r="J602" s="238">
        <v>234479.8</v>
      </c>
      <c r="K602" s="682">
        <v>1</v>
      </c>
      <c r="L602" s="238">
        <v>20</v>
      </c>
      <c r="M602" s="713">
        <v>234479.8</v>
      </c>
    </row>
    <row r="603" spans="1:13" ht="14.4" customHeight="1" x14ac:dyDescent="0.3">
      <c r="A603" s="680" t="s">
        <v>2590</v>
      </c>
      <c r="B603" s="671" t="s">
        <v>4637</v>
      </c>
      <c r="C603" s="671" t="s">
        <v>3593</v>
      </c>
      <c r="D603" s="671" t="s">
        <v>3594</v>
      </c>
      <c r="E603" s="671" t="s">
        <v>3595</v>
      </c>
      <c r="F603" s="238">
        <v>11</v>
      </c>
      <c r="G603" s="238">
        <v>51585.600000000006</v>
      </c>
      <c r="H603" s="682">
        <v>1</v>
      </c>
      <c r="I603" s="238"/>
      <c r="J603" s="238"/>
      <c r="K603" s="682">
        <v>0</v>
      </c>
      <c r="L603" s="238">
        <v>11</v>
      </c>
      <c r="M603" s="713">
        <v>51585.600000000006</v>
      </c>
    </row>
    <row r="604" spans="1:13" ht="14.4" customHeight="1" x14ac:dyDescent="0.3">
      <c r="A604" s="680" t="s">
        <v>2590</v>
      </c>
      <c r="B604" s="671" t="s">
        <v>4637</v>
      </c>
      <c r="C604" s="671" t="s">
        <v>3596</v>
      </c>
      <c r="D604" s="671" t="s">
        <v>3597</v>
      </c>
      <c r="E604" s="671" t="s">
        <v>3598</v>
      </c>
      <c r="F604" s="238"/>
      <c r="G604" s="238"/>
      <c r="H604" s="682">
        <v>0</v>
      </c>
      <c r="I604" s="238">
        <v>3</v>
      </c>
      <c r="J604" s="238">
        <v>140687.84999999998</v>
      </c>
      <c r="K604" s="682">
        <v>1</v>
      </c>
      <c r="L604" s="238">
        <v>3</v>
      </c>
      <c r="M604" s="713">
        <v>140687.84999999998</v>
      </c>
    </row>
    <row r="605" spans="1:13" ht="14.4" customHeight="1" x14ac:dyDescent="0.3">
      <c r="A605" s="680" t="s">
        <v>2590</v>
      </c>
      <c r="B605" s="671" t="s">
        <v>4637</v>
      </c>
      <c r="C605" s="671" t="s">
        <v>3210</v>
      </c>
      <c r="D605" s="671" t="s">
        <v>3211</v>
      </c>
      <c r="E605" s="671" t="s">
        <v>3212</v>
      </c>
      <c r="F605" s="238"/>
      <c r="G605" s="238"/>
      <c r="H605" s="682">
        <v>0</v>
      </c>
      <c r="I605" s="238">
        <v>10</v>
      </c>
      <c r="J605" s="238">
        <v>78160</v>
      </c>
      <c r="K605" s="682">
        <v>1</v>
      </c>
      <c r="L605" s="238">
        <v>10</v>
      </c>
      <c r="M605" s="713">
        <v>78160</v>
      </c>
    </row>
    <row r="606" spans="1:13" ht="14.4" customHeight="1" x14ac:dyDescent="0.3">
      <c r="A606" s="680" t="s">
        <v>2590</v>
      </c>
      <c r="B606" s="671" t="s">
        <v>4637</v>
      </c>
      <c r="C606" s="671" t="s">
        <v>3599</v>
      </c>
      <c r="D606" s="671" t="s">
        <v>3600</v>
      </c>
      <c r="E606" s="671" t="s">
        <v>3601</v>
      </c>
      <c r="F606" s="238">
        <v>9</v>
      </c>
      <c r="G606" s="238">
        <v>140687.82</v>
      </c>
      <c r="H606" s="682">
        <v>1</v>
      </c>
      <c r="I606" s="238"/>
      <c r="J606" s="238"/>
      <c r="K606" s="682">
        <v>0</v>
      </c>
      <c r="L606" s="238">
        <v>9</v>
      </c>
      <c r="M606" s="713">
        <v>140687.82</v>
      </c>
    </row>
    <row r="607" spans="1:13" ht="14.4" customHeight="1" x14ac:dyDescent="0.3">
      <c r="A607" s="680" t="s">
        <v>2590</v>
      </c>
      <c r="B607" s="671" t="s">
        <v>4637</v>
      </c>
      <c r="C607" s="671" t="s">
        <v>3213</v>
      </c>
      <c r="D607" s="671" t="s">
        <v>3214</v>
      </c>
      <c r="E607" s="671" t="s">
        <v>3215</v>
      </c>
      <c r="F607" s="238">
        <v>10</v>
      </c>
      <c r="G607" s="238">
        <v>93791.900000000009</v>
      </c>
      <c r="H607" s="682">
        <v>1</v>
      </c>
      <c r="I607" s="238"/>
      <c r="J607" s="238"/>
      <c r="K607" s="682">
        <v>0</v>
      </c>
      <c r="L607" s="238">
        <v>10</v>
      </c>
      <c r="M607" s="713">
        <v>93791.900000000009</v>
      </c>
    </row>
    <row r="608" spans="1:13" ht="14.4" customHeight="1" x14ac:dyDescent="0.3">
      <c r="A608" s="680" t="s">
        <v>2590</v>
      </c>
      <c r="B608" s="671" t="s">
        <v>4637</v>
      </c>
      <c r="C608" s="671" t="s">
        <v>3602</v>
      </c>
      <c r="D608" s="671" t="s">
        <v>3603</v>
      </c>
      <c r="E608" s="671" t="s">
        <v>3604</v>
      </c>
      <c r="F608" s="238">
        <v>21</v>
      </c>
      <c r="G608" s="238">
        <v>0</v>
      </c>
      <c r="H608" s="682"/>
      <c r="I608" s="238"/>
      <c r="J608" s="238"/>
      <c r="K608" s="682"/>
      <c r="L608" s="238">
        <v>21</v>
      </c>
      <c r="M608" s="713">
        <v>0</v>
      </c>
    </row>
    <row r="609" spans="1:13" ht="14.4" customHeight="1" x14ac:dyDescent="0.3">
      <c r="A609" s="680" t="s">
        <v>2590</v>
      </c>
      <c r="B609" s="671" t="s">
        <v>4637</v>
      </c>
      <c r="C609" s="671" t="s">
        <v>3605</v>
      </c>
      <c r="D609" s="671" t="s">
        <v>3606</v>
      </c>
      <c r="E609" s="671" t="s">
        <v>3607</v>
      </c>
      <c r="F609" s="238">
        <v>13</v>
      </c>
      <c r="G609" s="238">
        <v>0</v>
      </c>
      <c r="H609" s="682"/>
      <c r="I609" s="238"/>
      <c r="J609" s="238"/>
      <c r="K609" s="682"/>
      <c r="L609" s="238">
        <v>13</v>
      </c>
      <c r="M609" s="713">
        <v>0</v>
      </c>
    </row>
    <row r="610" spans="1:13" ht="14.4" customHeight="1" x14ac:dyDescent="0.3">
      <c r="A610" s="680" t="s">
        <v>2590</v>
      </c>
      <c r="B610" s="671" t="s">
        <v>4638</v>
      </c>
      <c r="C610" s="671" t="s">
        <v>3476</v>
      </c>
      <c r="D610" s="671" t="s">
        <v>3477</v>
      </c>
      <c r="E610" s="671" t="s">
        <v>3478</v>
      </c>
      <c r="F610" s="238"/>
      <c r="G610" s="238"/>
      <c r="H610" s="682">
        <v>0</v>
      </c>
      <c r="I610" s="238">
        <v>2</v>
      </c>
      <c r="J610" s="238">
        <v>130.13999999999999</v>
      </c>
      <c r="K610" s="682">
        <v>1</v>
      </c>
      <c r="L610" s="238">
        <v>2</v>
      </c>
      <c r="M610" s="713">
        <v>130.13999999999999</v>
      </c>
    </row>
    <row r="611" spans="1:13" ht="14.4" customHeight="1" x14ac:dyDescent="0.3">
      <c r="A611" s="680" t="s">
        <v>2590</v>
      </c>
      <c r="B611" s="671" t="s">
        <v>4638</v>
      </c>
      <c r="C611" s="671" t="s">
        <v>2735</v>
      </c>
      <c r="D611" s="671" t="s">
        <v>2736</v>
      </c>
      <c r="E611" s="671" t="s">
        <v>2737</v>
      </c>
      <c r="F611" s="238"/>
      <c r="G611" s="238"/>
      <c r="H611" s="682">
        <v>0</v>
      </c>
      <c r="I611" s="238">
        <v>2</v>
      </c>
      <c r="J611" s="238">
        <v>216.92</v>
      </c>
      <c r="K611" s="682">
        <v>1</v>
      </c>
      <c r="L611" s="238">
        <v>2</v>
      </c>
      <c r="M611" s="713">
        <v>216.92</v>
      </c>
    </row>
    <row r="612" spans="1:13" ht="14.4" customHeight="1" x14ac:dyDescent="0.3">
      <c r="A612" s="680" t="s">
        <v>2590</v>
      </c>
      <c r="B612" s="671" t="s">
        <v>4638</v>
      </c>
      <c r="C612" s="671" t="s">
        <v>2684</v>
      </c>
      <c r="D612" s="671" t="s">
        <v>2685</v>
      </c>
      <c r="E612" s="671" t="s">
        <v>2686</v>
      </c>
      <c r="F612" s="238"/>
      <c r="G612" s="238"/>
      <c r="H612" s="682">
        <v>0</v>
      </c>
      <c r="I612" s="238">
        <v>5</v>
      </c>
      <c r="J612" s="238">
        <v>252.85000000000002</v>
      </c>
      <c r="K612" s="682">
        <v>1</v>
      </c>
      <c r="L612" s="238">
        <v>5</v>
      </c>
      <c r="M612" s="713">
        <v>252.85000000000002</v>
      </c>
    </row>
    <row r="613" spans="1:13" ht="14.4" customHeight="1" x14ac:dyDescent="0.3">
      <c r="A613" s="680" t="s">
        <v>2590</v>
      </c>
      <c r="B613" s="671" t="s">
        <v>4638</v>
      </c>
      <c r="C613" s="671" t="s">
        <v>2741</v>
      </c>
      <c r="D613" s="671" t="s">
        <v>2742</v>
      </c>
      <c r="E613" s="671" t="s">
        <v>2743</v>
      </c>
      <c r="F613" s="238"/>
      <c r="G613" s="238"/>
      <c r="H613" s="682">
        <v>0</v>
      </c>
      <c r="I613" s="238">
        <v>1</v>
      </c>
      <c r="J613" s="238">
        <v>86.76</v>
      </c>
      <c r="K613" s="682">
        <v>1</v>
      </c>
      <c r="L613" s="238">
        <v>1</v>
      </c>
      <c r="M613" s="713">
        <v>86.76</v>
      </c>
    </row>
    <row r="614" spans="1:13" ht="14.4" customHeight="1" x14ac:dyDescent="0.3">
      <c r="A614" s="680" t="s">
        <v>2590</v>
      </c>
      <c r="B614" s="671" t="s">
        <v>2463</v>
      </c>
      <c r="C614" s="671" t="s">
        <v>4504</v>
      </c>
      <c r="D614" s="671" t="s">
        <v>1544</v>
      </c>
      <c r="E614" s="671" t="s">
        <v>4505</v>
      </c>
      <c r="F614" s="238">
        <v>1</v>
      </c>
      <c r="G614" s="238">
        <v>0</v>
      </c>
      <c r="H614" s="682"/>
      <c r="I614" s="238"/>
      <c r="J614" s="238"/>
      <c r="K614" s="682"/>
      <c r="L614" s="238">
        <v>1</v>
      </c>
      <c r="M614" s="713">
        <v>0</v>
      </c>
    </row>
    <row r="615" spans="1:13" ht="14.4" customHeight="1" x14ac:dyDescent="0.3">
      <c r="A615" s="680" t="s">
        <v>2590</v>
      </c>
      <c r="B615" s="671" t="s">
        <v>4659</v>
      </c>
      <c r="C615" s="671" t="s">
        <v>3554</v>
      </c>
      <c r="D615" s="671" t="s">
        <v>3555</v>
      </c>
      <c r="E615" s="671" t="s">
        <v>3556</v>
      </c>
      <c r="F615" s="238">
        <v>3</v>
      </c>
      <c r="G615" s="238">
        <v>605.25</v>
      </c>
      <c r="H615" s="682">
        <v>1</v>
      </c>
      <c r="I615" s="238"/>
      <c r="J615" s="238"/>
      <c r="K615" s="682">
        <v>0</v>
      </c>
      <c r="L615" s="238">
        <v>3</v>
      </c>
      <c r="M615" s="713">
        <v>605.25</v>
      </c>
    </row>
    <row r="616" spans="1:13" ht="14.4" customHeight="1" thickBot="1" x14ac:dyDescent="0.35">
      <c r="A616" s="637" t="s">
        <v>2590</v>
      </c>
      <c r="B616" s="673" t="s">
        <v>4665</v>
      </c>
      <c r="C616" s="673" t="s">
        <v>3581</v>
      </c>
      <c r="D616" s="673" t="s">
        <v>3582</v>
      </c>
      <c r="E616" s="673" t="s">
        <v>3583</v>
      </c>
      <c r="F616" s="674">
        <v>2</v>
      </c>
      <c r="G616" s="674">
        <v>0</v>
      </c>
      <c r="H616" s="683"/>
      <c r="I616" s="674"/>
      <c r="J616" s="674"/>
      <c r="K616" s="683"/>
      <c r="L616" s="674">
        <v>2</v>
      </c>
      <c r="M616" s="714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I96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344" bestFit="1" customWidth="1"/>
    <col min="2" max="2" width="9.33203125" style="344" customWidth="1"/>
    <col min="3" max="3" width="28.88671875" style="260" bestFit="1" customWidth="1"/>
    <col min="4" max="5" width="11.109375" style="345" customWidth="1"/>
    <col min="6" max="6" width="6.6640625" style="346" customWidth="1"/>
    <col min="7" max="7" width="12.21875" style="343" bestFit="1" customWidth="1"/>
    <col min="8" max="8" width="0" style="260" hidden="1" customWidth="1"/>
    <col min="9" max="16384" width="8.88671875" style="260"/>
  </cols>
  <sheetData>
    <row r="1" spans="1:9" ht="18.600000000000001" customHeight="1" thickBot="1" x14ac:dyDescent="0.4">
      <c r="A1" s="486" t="s">
        <v>182</v>
      </c>
      <c r="B1" s="487"/>
      <c r="C1" s="487"/>
      <c r="D1" s="487"/>
      <c r="E1" s="487"/>
      <c r="F1" s="487"/>
      <c r="G1" s="463"/>
    </row>
    <row r="2" spans="1:9" ht="14.4" customHeight="1" thickBot="1" x14ac:dyDescent="0.35">
      <c r="A2" s="389" t="s">
        <v>298</v>
      </c>
      <c r="B2" s="342"/>
      <c r="C2" s="342"/>
      <c r="D2" s="342"/>
      <c r="E2" s="342"/>
      <c r="F2" s="342"/>
    </row>
    <row r="3" spans="1:9" ht="14.4" customHeight="1" thickBot="1" x14ac:dyDescent="0.35">
      <c r="A3" s="106" t="s">
        <v>0</v>
      </c>
      <c r="B3" s="107" t="s">
        <v>1</v>
      </c>
      <c r="C3" s="210" t="s">
        <v>2</v>
      </c>
      <c r="D3" s="211" t="s">
        <v>3</v>
      </c>
      <c r="E3" s="211" t="s">
        <v>4</v>
      </c>
      <c r="F3" s="211" t="s">
        <v>5</v>
      </c>
      <c r="G3" s="212" t="s">
        <v>188</v>
      </c>
    </row>
    <row r="4" spans="1:9" ht="14.4" customHeight="1" x14ac:dyDescent="0.3">
      <c r="A4" s="616" t="s">
        <v>549</v>
      </c>
      <c r="B4" s="617" t="s">
        <v>550</v>
      </c>
      <c r="C4" s="618" t="s">
        <v>551</v>
      </c>
      <c r="D4" s="618" t="s">
        <v>550</v>
      </c>
      <c r="E4" s="618" t="s">
        <v>550</v>
      </c>
      <c r="F4" s="619" t="s">
        <v>550</v>
      </c>
      <c r="G4" s="618" t="s">
        <v>550</v>
      </c>
      <c r="H4" s="618" t="s">
        <v>77</v>
      </c>
      <c r="I4"/>
    </row>
    <row r="5" spans="1:9" ht="14.4" customHeight="1" x14ac:dyDescent="0.3">
      <c r="A5" s="616" t="s">
        <v>549</v>
      </c>
      <c r="B5" s="617" t="s">
        <v>4667</v>
      </c>
      <c r="C5" s="618" t="s">
        <v>4668</v>
      </c>
      <c r="D5" s="618">
        <v>117950.7693020561</v>
      </c>
      <c r="E5" s="618">
        <v>102.85</v>
      </c>
      <c r="F5" s="619">
        <v>8.7197396514316022E-4</v>
      </c>
      <c r="G5" s="618">
        <v>-117847.91930205609</v>
      </c>
      <c r="H5" s="618" t="s">
        <v>2</v>
      </c>
      <c r="I5"/>
    </row>
    <row r="6" spans="1:9" ht="14.4" customHeight="1" x14ac:dyDescent="0.3">
      <c r="A6" s="616" t="s">
        <v>549</v>
      </c>
      <c r="B6" s="617" t="s">
        <v>4667</v>
      </c>
      <c r="C6" s="618" t="s">
        <v>4668</v>
      </c>
      <c r="D6" s="618">
        <v>117950.7693020561</v>
      </c>
      <c r="E6" s="618">
        <v>289645.77462518495</v>
      </c>
      <c r="F6" s="619">
        <v>2.4556497286036429</v>
      </c>
      <c r="G6" s="618">
        <v>171695.00532312883</v>
      </c>
      <c r="H6" s="618" t="s">
        <v>2</v>
      </c>
      <c r="I6"/>
    </row>
    <row r="7" spans="1:9" ht="14.4" customHeight="1" x14ac:dyDescent="0.3">
      <c r="A7" s="616" t="s">
        <v>549</v>
      </c>
      <c r="B7" s="617" t="s">
        <v>4669</v>
      </c>
      <c r="C7" s="618" t="s">
        <v>4670</v>
      </c>
      <c r="D7" s="618">
        <v>56896.398443463455</v>
      </c>
      <c r="E7" s="618">
        <v>47438.679999999971</v>
      </c>
      <c r="F7" s="619">
        <v>0.83377298559835233</v>
      </c>
      <c r="G7" s="618">
        <v>-9457.7184434634837</v>
      </c>
      <c r="H7" s="618" t="s">
        <v>2</v>
      </c>
      <c r="I7"/>
    </row>
    <row r="8" spans="1:9" ht="14.4" customHeight="1" x14ac:dyDescent="0.3">
      <c r="A8" s="616" t="s">
        <v>549</v>
      </c>
      <c r="B8" s="617" t="s">
        <v>4671</v>
      </c>
      <c r="C8" s="618" t="s">
        <v>4672</v>
      </c>
      <c r="D8" s="618">
        <v>568923.67199341522</v>
      </c>
      <c r="E8" s="618">
        <v>383613.96000000008</v>
      </c>
      <c r="F8" s="619">
        <v>0.6742801871046773</v>
      </c>
      <c r="G8" s="618">
        <v>-185309.71199341514</v>
      </c>
      <c r="H8" s="618" t="s">
        <v>2</v>
      </c>
      <c r="I8"/>
    </row>
    <row r="9" spans="1:9" ht="14.4" customHeight="1" x14ac:dyDescent="0.3">
      <c r="A9" s="616" t="s">
        <v>549</v>
      </c>
      <c r="B9" s="617" t="s">
        <v>4673</v>
      </c>
      <c r="C9" s="618" t="s">
        <v>4674</v>
      </c>
      <c r="D9" s="618">
        <v>4892.6619052825481</v>
      </c>
      <c r="E9" s="618">
        <v>62521.17000000002</v>
      </c>
      <c r="F9" s="619">
        <v>12.778559240420162</v>
      </c>
      <c r="G9" s="618">
        <v>57628.508094717472</v>
      </c>
      <c r="H9" s="618" t="s">
        <v>2</v>
      </c>
      <c r="I9"/>
    </row>
    <row r="10" spans="1:9" ht="14.4" customHeight="1" x14ac:dyDescent="0.3">
      <c r="A10" s="616" t="s">
        <v>549</v>
      </c>
      <c r="B10" s="617" t="s">
        <v>4675</v>
      </c>
      <c r="C10" s="618" t="s">
        <v>4676</v>
      </c>
      <c r="D10" s="618">
        <v>54432.942555263951</v>
      </c>
      <c r="E10" s="618">
        <v>25073.489999999998</v>
      </c>
      <c r="F10" s="619">
        <v>0.46063080228565118</v>
      </c>
      <c r="G10" s="618">
        <v>-29359.452555263953</v>
      </c>
      <c r="H10" s="618" t="s">
        <v>2</v>
      </c>
      <c r="I10"/>
    </row>
    <row r="11" spans="1:9" ht="14.4" customHeight="1" x14ac:dyDescent="0.3">
      <c r="A11" s="616" t="s">
        <v>549</v>
      </c>
      <c r="B11" s="617" t="s">
        <v>4677</v>
      </c>
      <c r="C11" s="618" t="s">
        <v>4678</v>
      </c>
      <c r="D11" s="618">
        <v>28621.654108417311</v>
      </c>
      <c r="E11" s="618">
        <v>20460.5</v>
      </c>
      <c r="F11" s="619">
        <v>0.71486085054681703</v>
      </c>
      <c r="G11" s="618">
        <v>-8161.1541084173114</v>
      </c>
      <c r="H11" s="618" t="s">
        <v>2</v>
      </c>
      <c r="I11"/>
    </row>
    <row r="12" spans="1:9" ht="14.4" customHeight="1" x14ac:dyDescent="0.3">
      <c r="A12" s="616" t="s">
        <v>549</v>
      </c>
      <c r="B12" s="617" t="s">
        <v>4679</v>
      </c>
      <c r="C12" s="618" t="s">
        <v>4680</v>
      </c>
      <c r="D12" s="618">
        <v>34643.449960751088</v>
      </c>
      <c r="E12" s="618">
        <v>22573.81</v>
      </c>
      <c r="F12" s="619">
        <v>0.65160398359790228</v>
      </c>
      <c r="G12" s="618">
        <v>-12069.639960751087</v>
      </c>
      <c r="H12" s="618" t="s">
        <v>2</v>
      </c>
      <c r="I12"/>
    </row>
    <row r="13" spans="1:9" ht="14.4" customHeight="1" x14ac:dyDescent="0.3">
      <c r="A13" s="616" t="s">
        <v>549</v>
      </c>
      <c r="B13" s="617" t="s">
        <v>4681</v>
      </c>
      <c r="C13" s="618" t="s">
        <v>4682</v>
      </c>
      <c r="D13" s="618">
        <v>46422.400962116917</v>
      </c>
      <c r="E13" s="618">
        <v>42052.24</v>
      </c>
      <c r="F13" s="619">
        <v>0.90586094489849422</v>
      </c>
      <c r="G13" s="618">
        <v>-4370.1609621169191</v>
      </c>
      <c r="H13" s="618" t="s">
        <v>2</v>
      </c>
      <c r="I13"/>
    </row>
    <row r="14" spans="1:9" ht="14.4" customHeight="1" x14ac:dyDescent="0.3">
      <c r="A14" s="616" t="s">
        <v>549</v>
      </c>
      <c r="B14" s="617" t="s">
        <v>6</v>
      </c>
      <c r="C14" s="618" t="s">
        <v>551</v>
      </c>
      <c r="D14" s="618">
        <v>914042.54350868566</v>
      </c>
      <c r="E14" s="618">
        <v>893482.47462518502</v>
      </c>
      <c r="F14" s="619">
        <v>0.97750644209122062</v>
      </c>
      <c r="G14" s="618">
        <v>-20560.068883500644</v>
      </c>
      <c r="H14" s="618" t="s">
        <v>570</v>
      </c>
      <c r="I14"/>
    </row>
    <row r="16" spans="1:9" ht="14.4" customHeight="1" x14ac:dyDescent="0.3">
      <c r="A16" s="616" t="s">
        <v>549</v>
      </c>
      <c r="B16" s="617" t="s">
        <v>550</v>
      </c>
      <c r="C16" s="618" t="s">
        <v>551</v>
      </c>
      <c r="D16" s="618" t="s">
        <v>550</v>
      </c>
      <c r="E16" s="618" t="s">
        <v>550</v>
      </c>
      <c r="F16" s="619" t="s">
        <v>550</v>
      </c>
      <c r="G16" s="618" t="s">
        <v>550</v>
      </c>
      <c r="H16" s="618" t="s">
        <v>77</v>
      </c>
      <c r="I16"/>
    </row>
    <row r="17" spans="1:9" ht="14.4" customHeight="1" x14ac:dyDescent="0.3">
      <c r="A17" s="616" t="s">
        <v>571</v>
      </c>
      <c r="B17" s="617" t="s">
        <v>4667</v>
      </c>
      <c r="C17" s="618" t="s">
        <v>4668</v>
      </c>
      <c r="D17" s="618">
        <v>31.459966679083497</v>
      </c>
      <c r="E17" s="618">
        <v>1394.38</v>
      </c>
      <c r="F17" s="619">
        <v>44.322360993696442</v>
      </c>
      <c r="G17" s="618">
        <v>1362.9200333209167</v>
      </c>
      <c r="H17" s="618" t="s">
        <v>2</v>
      </c>
      <c r="I17"/>
    </row>
    <row r="18" spans="1:9" ht="14.4" customHeight="1" x14ac:dyDescent="0.3">
      <c r="A18" s="616" t="s">
        <v>571</v>
      </c>
      <c r="B18" s="617" t="s">
        <v>4669</v>
      </c>
      <c r="C18" s="618" t="s">
        <v>4670</v>
      </c>
      <c r="D18" s="618">
        <v>2732.1472801298169</v>
      </c>
      <c r="E18" s="618">
        <v>2839.2799999999997</v>
      </c>
      <c r="F18" s="619">
        <v>1.0392119124211681</v>
      </c>
      <c r="G18" s="618">
        <v>107.13271987018288</v>
      </c>
      <c r="H18" s="618" t="s">
        <v>2</v>
      </c>
      <c r="I18"/>
    </row>
    <row r="19" spans="1:9" ht="14.4" customHeight="1" x14ac:dyDescent="0.3">
      <c r="A19" s="616" t="s">
        <v>571</v>
      </c>
      <c r="B19" s="617" t="s">
        <v>4671</v>
      </c>
      <c r="C19" s="618" t="s">
        <v>4672</v>
      </c>
      <c r="D19" s="618">
        <v>47359.253223946165</v>
      </c>
      <c r="E19" s="618">
        <v>45653.01999999999</v>
      </c>
      <c r="F19" s="619">
        <v>0.96397254796485143</v>
      </c>
      <c r="G19" s="618">
        <v>-1706.2332239461757</v>
      </c>
      <c r="H19" s="618" t="s">
        <v>2</v>
      </c>
      <c r="I19"/>
    </row>
    <row r="20" spans="1:9" ht="14.4" customHeight="1" x14ac:dyDescent="0.3">
      <c r="A20" s="616" t="s">
        <v>571</v>
      </c>
      <c r="B20" s="617" t="s">
        <v>4673</v>
      </c>
      <c r="C20" s="618" t="s">
        <v>4674</v>
      </c>
      <c r="D20" s="618">
        <v>3917.4063146603003</v>
      </c>
      <c r="E20" s="618">
        <v>117.37</v>
      </c>
      <c r="F20" s="619">
        <v>2.9961150458342946E-2</v>
      </c>
      <c r="G20" s="618">
        <v>-3800.0363146603004</v>
      </c>
      <c r="H20" s="618" t="s">
        <v>2</v>
      </c>
      <c r="I20"/>
    </row>
    <row r="21" spans="1:9" ht="14.4" customHeight="1" x14ac:dyDescent="0.3">
      <c r="A21" s="616" t="s">
        <v>571</v>
      </c>
      <c r="B21" s="617" t="s">
        <v>4677</v>
      </c>
      <c r="C21" s="618" t="s">
        <v>4678</v>
      </c>
      <c r="D21" s="618">
        <v>1956.1139495935668</v>
      </c>
      <c r="E21" s="618">
        <v>1376.4</v>
      </c>
      <c r="F21" s="619">
        <v>0.7036399900353365</v>
      </c>
      <c r="G21" s="618">
        <v>-579.71394959356667</v>
      </c>
      <c r="H21" s="618" t="s">
        <v>2</v>
      </c>
      <c r="I21"/>
    </row>
    <row r="22" spans="1:9" ht="14.4" customHeight="1" x14ac:dyDescent="0.3">
      <c r="A22" s="616" t="s">
        <v>571</v>
      </c>
      <c r="B22" s="617" t="s">
        <v>4679</v>
      </c>
      <c r="C22" s="618" t="s">
        <v>4680</v>
      </c>
      <c r="D22" s="618">
        <v>788.51038499982667</v>
      </c>
      <c r="E22" s="618">
        <v>493</v>
      </c>
      <c r="F22" s="619">
        <v>0.62522955864444119</v>
      </c>
      <c r="G22" s="618">
        <v>-295.51038499982667</v>
      </c>
      <c r="H22" s="618" t="s">
        <v>2</v>
      </c>
      <c r="I22"/>
    </row>
    <row r="23" spans="1:9" ht="14.4" customHeight="1" x14ac:dyDescent="0.3">
      <c r="A23" s="616" t="s">
        <v>571</v>
      </c>
      <c r="B23" s="617" t="s">
        <v>4681</v>
      </c>
      <c r="C23" s="618" t="s">
        <v>4682</v>
      </c>
      <c r="D23" s="618">
        <v>3964.7367944544499</v>
      </c>
      <c r="E23" s="618">
        <v>5867</v>
      </c>
      <c r="F23" s="619">
        <v>1.4797955839606505</v>
      </c>
      <c r="G23" s="618">
        <v>1902.2632055455501</v>
      </c>
      <c r="H23" s="618" t="s">
        <v>2</v>
      </c>
      <c r="I23"/>
    </row>
    <row r="24" spans="1:9" ht="14.4" customHeight="1" x14ac:dyDescent="0.3">
      <c r="A24" s="616" t="s">
        <v>571</v>
      </c>
      <c r="B24" s="617" t="s">
        <v>6</v>
      </c>
      <c r="C24" s="618" t="s">
        <v>572</v>
      </c>
      <c r="D24" s="618">
        <v>60749.627914463206</v>
      </c>
      <c r="E24" s="618">
        <v>57740.45</v>
      </c>
      <c r="F24" s="619">
        <v>0.95046590377968743</v>
      </c>
      <c r="G24" s="618">
        <v>-3009.1779144632092</v>
      </c>
      <c r="H24" s="618" t="s">
        <v>573</v>
      </c>
      <c r="I24"/>
    </row>
    <row r="25" spans="1:9" ht="14.4" customHeight="1" x14ac:dyDescent="0.3">
      <c r="A25" s="616" t="s">
        <v>550</v>
      </c>
      <c r="B25" s="617" t="s">
        <v>550</v>
      </c>
      <c r="C25" s="618" t="s">
        <v>550</v>
      </c>
      <c r="D25" s="618" t="s">
        <v>550</v>
      </c>
      <c r="E25" s="618" t="s">
        <v>550</v>
      </c>
      <c r="F25" s="619" t="s">
        <v>550</v>
      </c>
      <c r="G25" s="618" t="s">
        <v>550</v>
      </c>
      <c r="H25" s="618" t="s">
        <v>574</v>
      </c>
      <c r="I25"/>
    </row>
    <row r="26" spans="1:9" ht="14.4" customHeight="1" x14ac:dyDescent="0.3">
      <c r="A26" s="616" t="s">
        <v>575</v>
      </c>
      <c r="B26" s="617" t="s">
        <v>4669</v>
      </c>
      <c r="C26" s="618" t="s">
        <v>4670</v>
      </c>
      <c r="D26" s="618">
        <v>5893.9945029732662</v>
      </c>
      <c r="E26" s="618">
        <v>3512.5499999999997</v>
      </c>
      <c r="F26" s="619">
        <v>0.59595406786145955</v>
      </c>
      <c r="G26" s="618">
        <v>-2381.4445029732665</v>
      </c>
      <c r="H26" s="618" t="s">
        <v>2</v>
      </c>
      <c r="I26"/>
    </row>
    <row r="27" spans="1:9" ht="14.4" customHeight="1" x14ac:dyDescent="0.3">
      <c r="A27" s="616" t="s">
        <v>575</v>
      </c>
      <c r="B27" s="617" t="s">
        <v>4671</v>
      </c>
      <c r="C27" s="618" t="s">
        <v>4672</v>
      </c>
      <c r="D27" s="618">
        <v>30706.985338757</v>
      </c>
      <c r="E27" s="618">
        <v>24400.519999999997</v>
      </c>
      <c r="F27" s="619">
        <v>0.79462440649303134</v>
      </c>
      <c r="G27" s="618">
        <v>-6306.4653387570033</v>
      </c>
      <c r="H27" s="618" t="s">
        <v>2</v>
      </c>
      <c r="I27"/>
    </row>
    <row r="28" spans="1:9" ht="14.4" customHeight="1" x14ac:dyDescent="0.3">
      <c r="A28" s="616" t="s">
        <v>575</v>
      </c>
      <c r="B28" s="617" t="s">
        <v>4677</v>
      </c>
      <c r="C28" s="618" t="s">
        <v>4678</v>
      </c>
      <c r="D28" s="618">
        <v>2034.2716475494999</v>
      </c>
      <c r="E28" s="618">
        <v>817</v>
      </c>
      <c r="F28" s="619">
        <v>0.40161794565842018</v>
      </c>
      <c r="G28" s="618">
        <v>-1217.2716475494999</v>
      </c>
      <c r="H28" s="618" t="s">
        <v>2</v>
      </c>
      <c r="I28"/>
    </row>
    <row r="29" spans="1:9" ht="14.4" customHeight="1" x14ac:dyDescent="0.3">
      <c r="A29" s="616" t="s">
        <v>575</v>
      </c>
      <c r="B29" s="617" t="s">
        <v>4679</v>
      </c>
      <c r="C29" s="618" t="s">
        <v>4680</v>
      </c>
      <c r="D29" s="618">
        <v>335.61272457820002</v>
      </c>
      <c r="E29" s="618">
        <v>180</v>
      </c>
      <c r="F29" s="619">
        <v>0.53633246542193846</v>
      </c>
      <c r="G29" s="618">
        <v>-155.61272457820002</v>
      </c>
      <c r="H29" s="618" t="s">
        <v>2</v>
      </c>
      <c r="I29"/>
    </row>
    <row r="30" spans="1:9" ht="14.4" customHeight="1" x14ac:dyDescent="0.3">
      <c r="A30" s="616" t="s">
        <v>575</v>
      </c>
      <c r="B30" s="617" t="s">
        <v>4681</v>
      </c>
      <c r="C30" s="618" t="s">
        <v>4682</v>
      </c>
      <c r="D30" s="618">
        <v>3621.5093957835834</v>
      </c>
      <c r="E30" s="618">
        <v>2488.84</v>
      </c>
      <c r="F30" s="619">
        <v>0.68723831088155762</v>
      </c>
      <c r="G30" s="618">
        <v>-1132.6693957835832</v>
      </c>
      <c r="H30" s="618" t="s">
        <v>2</v>
      </c>
      <c r="I30"/>
    </row>
    <row r="31" spans="1:9" ht="14.4" customHeight="1" x14ac:dyDescent="0.3">
      <c r="A31" s="616" t="s">
        <v>575</v>
      </c>
      <c r="B31" s="617" t="s">
        <v>6</v>
      </c>
      <c r="C31" s="618" t="s">
        <v>576</v>
      </c>
      <c r="D31" s="618">
        <v>43045.558844885301</v>
      </c>
      <c r="E31" s="618">
        <v>31398.909999999996</v>
      </c>
      <c r="F31" s="619">
        <v>0.729434367739213</v>
      </c>
      <c r="G31" s="618">
        <v>-11646.648844885305</v>
      </c>
      <c r="H31" s="618" t="s">
        <v>573</v>
      </c>
      <c r="I31"/>
    </row>
    <row r="32" spans="1:9" ht="14.4" customHeight="1" x14ac:dyDescent="0.3">
      <c r="A32" s="616" t="s">
        <v>550</v>
      </c>
      <c r="B32" s="617" t="s">
        <v>550</v>
      </c>
      <c r="C32" s="618" t="s">
        <v>550</v>
      </c>
      <c r="D32" s="618" t="s">
        <v>550</v>
      </c>
      <c r="E32" s="618" t="s">
        <v>550</v>
      </c>
      <c r="F32" s="619" t="s">
        <v>550</v>
      </c>
      <c r="G32" s="618" t="s">
        <v>550</v>
      </c>
      <c r="H32" s="618" t="s">
        <v>574</v>
      </c>
      <c r="I32"/>
    </row>
    <row r="33" spans="1:9" ht="14.4" customHeight="1" x14ac:dyDescent="0.3">
      <c r="A33" s="616" t="s">
        <v>577</v>
      </c>
      <c r="B33" s="617" t="s">
        <v>4667</v>
      </c>
      <c r="C33" s="618" t="s">
        <v>4668</v>
      </c>
      <c r="D33" s="618">
        <v>82.189912948311502</v>
      </c>
      <c r="E33" s="618">
        <v>188.76</v>
      </c>
      <c r="F33" s="619">
        <v>2.2966321927936515</v>
      </c>
      <c r="G33" s="618">
        <v>106.57008705168849</v>
      </c>
      <c r="H33" s="618" t="s">
        <v>2</v>
      </c>
      <c r="I33"/>
    </row>
    <row r="34" spans="1:9" ht="14.4" customHeight="1" x14ac:dyDescent="0.3">
      <c r="A34" s="616" t="s">
        <v>577</v>
      </c>
      <c r="B34" s="617" t="s">
        <v>4669</v>
      </c>
      <c r="C34" s="618" t="s">
        <v>4670</v>
      </c>
      <c r="D34" s="618">
        <v>3223.5004406624666</v>
      </c>
      <c r="E34" s="618">
        <v>3441.04</v>
      </c>
      <c r="F34" s="619">
        <v>1.0674855063127668</v>
      </c>
      <c r="G34" s="618">
        <v>217.53955933753332</v>
      </c>
      <c r="H34" s="618" t="s">
        <v>2</v>
      </c>
      <c r="I34"/>
    </row>
    <row r="35" spans="1:9" ht="14.4" customHeight="1" x14ac:dyDescent="0.3">
      <c r="A35" s="616" t="s">
        <v>577</v>
      </c>
      <c r="B35" s="617" t="s">
        <v>4671</v>
      </c>
      <c r="C35" s="618" t="s">
        <v>4672</v>
      </c>
      <c r="D35" s="618">
        <v>37606.903358935502</v>
      </c>
      <c r="E35" s="618">
        <v>22018.739999999998</v>
      </c>
      <c r="F35" s="619">
        <v>0.58549728994818406</v>
      </c>
      <c r="G35" s="618">
        <v>-15588.163358935504</v>
      </c>
      <c r="H35" s="618" t="s">
        <v>2</v>
      </c>
      <c r="I35"/>
    </row>
    <row r="36" spans="1:9" ht="14.4" customHeight="1" x14ac:dyDescent="0.3">
      <c r="A36" s="616" t="s">
        <v>577</v>
      </c>
      <c r="B36" s="617" t="s">
        <v>4677</v>
      </c>
      <c r="C36" s="618" t="s">
        <v>4678</v>
      </c>
      <c r="D36" s="618">
        <v>3012.3286223462833</v>
      </c>
      <c r="E36" s="618">
        <v>2451</v>
      </c>
      <c r="F36" s="619">
        <v>0.81365624647251533</v>
      </c>
      <c r="G36" s="618">
        <v>-561.32862234628328</v>
      </c>
      <c r="H36" s="618" t="s">
        <v>2</v>
      </c>
      <c r="I36"/>
    </row>
    <row r="37" spans="1:9" ht="14.4" customHeight="1" x14ac:dyDescent="0.3">
      <c r="A37" s="616" t="s">
        <v>577</v>
      </c>
      <c r="B37" s="617" t="s">
        <v>4679</v>
      </c>
      <c r="C37" s="618" t="s">
        <v>4680</v>
      </c>
      <c r="D37" s="618">
        <v>2535.0318229944164</v>
      </c>
      <c r="E37" s="618">
        <v>3738.91</v>
      </c>
      <c r="F37" s="619">
        <v>1.4748966723358703</v>
      </c>
      <c r="G37" s="618">
        <v>1203.8781770055834</v>
      </c>
      <c r="H37" s="618" t="s">
        <v>2</v>
      </c>
      <c r="I37"/>
    </row>
    <row r="38" spans="1:9" ht="14.4" customHeight="1" x14ac:dyDescent="0.3">
      <c r="A38" s="616" t="s">
        <v>577</v>
      </c>
      <c r="B38" s="617" t="s">
        <v>4681</v>
      </c>
      <c r="C38" s="618" t="s">
        <v>4682</v>
      </c>
      <c r="D38" s="618">
        <v>1820.7550667636999</v>
      </c>
      <c r="E38" s="618">
        <v>1895</v>
      </c>
      <c r="F38" s="619">
        <v>1.0407770021303671</v>
      </c>
      <c r="G38" s="618">
        <v>74.244933236300085</v>
      </c>
      <c r="H38" s="618" t="s">
        <v>2</v>
      </c>
      <c r="I38"/>
    </row>
    <row r="39" spans="1:9" ht="14.4" customHeight="1" x14ac:dyDescent="0.3">
      <c r="A39" s="616" t="s">
        <v>577</v>
      </c>
      <c r="B39" s="617" t="s">
        <v>6</v>
      </c>
      <c r="C39" s="618" t="s">
        <v>578</v>
      </c>
      <c r="D39" s="618">
        <v>48404.332677261031</v>
      </c>
      <c r="E39" s="618">
        <v>33733.449999999997</v>
      </c>
      <c r="F39" s="619">
        <v>0.69690972138630491</v>
      </c>
      <c r="G39" s="618">
        <v>-14670.882677261034</v>
      </c>
      <c r="H39" s="618" t="s">
        <v>573</v>
      </c>
      <c r="I39"/>
    </row>
    <row r="40" spans="1:9" ht="14.4" customHeight="1" x14ac:dyDescent="0.3">
      <c r="A40" s="616" t="s">
        <v>550</v>
      </c>
      <c r="B40" s="617" t="s">
        <v>550</v>
      </c>
      <c r="C40" s="618" t="s">
        <v>550</v>
      </c>
      <c r="D40" s="618" t="s">
        <v>550</v>
      </c>
      <c r="E40" s="618" t="s">
        <v>550</v>
      </c>
      <c r="F40" s="619" t="s">
        <v>550</v>
      </c>
      <c r="G40" s="618" t="s">
        <v>550</v>
      </c>
      <c r="H40" s="618" t="s">
        <v>574</v>
      </c>
      <c r="I40"/>
    </row>
    <row r="41" spans="1:9" ht="14.4" customHeight="1" x14ac:dyDescent="0.3">
      <c r="A41" s="616" t="s">
        <v>581</v>
      </c>
      <c r="B41" s="617" t="s">
        <v>4667</v>
      </c>
      <c r="C41" s="618" t="s">
        <v>4668</v>
      </c>
      <c r="D41" s="618">
        <v>1938.7779465376168</v>
      </c>
      <c r="E41" s="618">
        <v>3178.67</v>
      </c>
      <c r="F41" s="619">
        <v>1.639522466034161</v>
      </c>
      <c r="G41" s="618">
        <v>1239.8920534623833</v>
      </c>
      <c r="H41" s="618" t="s">
        <v>2</v>
      </c>
      <c r="I41"/>
    </row>
    <row r="42" spans="1:9" ht="14.4" customHeight="1" x14ac:dyDescent="0.3">
      <c r="A42" s="616" t="s">
        <v>581</v>
      </c>
      <c r="B42" s="617" t="s">
        <v>4669</v>
      </c>
      <c r="C42" s="618" t="s">
        <v>4670</v>
      </c>
      <c r="D42" s="618">
        <v>2024.4365610212833</v>
      </c>
      <c r="E42" s="618">
        <v>857.24</v>
      </c>
      <c r="F42" s="619">
        <v>0.42344621535956722</v>
      </c>
      <c r="G42" s="618">
        <v>-1167.1965610212833</v>
      </c>
      <c r="H42" s="618" t="s">
        <v>2</v>
      </c>
      <c r="I42"/>
    </row>
    <row r="43" spans="1:9" ht="14.4" customHeight="1" x14ac:dyDescent="0.3">
      <c r="A43" s="616" t="s">
        <v>581</v>
      </c>
      <c r="B43" s="617" t="s">
        <v>4671</v>
      </c>
      <c r="C43" s="618" t="s">
        <v>4672</v>
      </c>
      <c r="D43" s="618">
        <v>42353.319268967163</v>
      </c>
      <c r="E43" s="618">
        <v>34754.339999999997</v>
      </c>
      <c r="F43" s="619">
        <v>0.820581257853501</v>
      </c>
      <c r="G43" s="618">
        <v>-7598.9792689671667</v>
      </c>
      <c r="H43" s="618" t="s">
        <v>2</v>
      </c>
      <c r="I43"/>
    </row>
    <row r="44" spans="1:9" ht="14.4" customHeight="1" x14ac:dyDescent="0.3">
      <c r="A44" s="616" t="s">
        <v>581</v>
      </c>
      <c r="B44" s="617" t="s">
        <v>4677</v>
      </c>
      <c r="C44" s="618" t="s">
        <v>4678</v>
      </c>
      <c r="D44" s="618">
        <v>354.50973380346164</v>
      </c>
      <c r="E44" s="618">
        <v>816.5</v>
      </c>
      <c r="F44" s="619">
        <v>2.3031807652781215</v>
      </c>
      <c r="G44" s="618">
        <v>461.99026619653836</v>
      </c>
      <c r="H44" s="618" t="s">
        <v>2</v>
      </c>
      <c r="I44"/>
    </row>
    <row r="45" spans="1:9" ht="14.4" customHeight="1" x14ac:dyDescent="0.3">
      <c r="A45" s="616" t="s">
        <v>581</v>
      </c>
      <c r="B45" s="617" t="s">
        <v>4679</v>
      </c>
      <c r="C45" s="618" t="s">
        <v>4680</v>
      </c>
      <c r="D45" s="618">
        <v>1386.800333236685</v>
      </c>
      <c r="E45" s="618">
        <v>188</v>
      </c>
      <c r="F45" s="619">
        <v>0.13556385551279937</v>
      </c>
      <c r="G45" s="618">
        <v>-1198.800333236685</v>
      </c>
      <c r="H45" s="618" t="s">
        <v>2</v>
      </c>
      <c r="I45"/>
    </row>
    <row r="46" spans="1:9" ht="14.4" customHeight="1" x14ac:dyDescent="0.3">
      <c r="A46" s="616" t="s">
        <v>581</v>
      </c>
      <c r="B46" s="617" t="s">
        <v>4681</v>
      </c>
      <c r="C46" s="618" t="s">
        <v>4682</v>
      </c>
      <c r="D46" s="618">
        <v>1735.6678413750667</v>
      </c>
      <c r="E46" s="618">
        <v>1689.6</v>
      </c>
      <c r="F46" s="619">
        <v>0.97345814661256269</v>
      </c>
      <c r="G46" s="618">
        <v>-46.067841375066791</v>
      </c>
      <c r="H46" s="618" t="s">
        <v>2</v>
      </c>
      <c r="I46"/>
    </row>
    <row r="47" spans="1:9" ht="14.4" customHeight="1" x14ac:dyDescent="0.3">
      <c r="A47" s="616" t="s">
        <v>581</v>
      </c>
      <c r="B47" s="617" t="s">
        <v>6</v>
      </c>
      <c r="C47" s="618" t="s">
        <v>582</v>
      </c>
      <c r="D47" s="618">
        <v>56125.449408487388</v>
      </c>
      <c r="E47" s="618">
        <v>41484.35</v>
      </c>
      <c r="F47" s="619">
        <v>0.73913617507224205</v>
      </c>
      <c r="G47" s="618">
        <v>-14641.099408487389</v>
      </c>
      <c r="H47" s="618" t="s">
        <v>573</v>
      </c>
      <c r="I47"/>
    </row>
    <row r="48" spans="1:9" ht="14.4" customHeight="1" x14ac:dyDescent="0.3">
      <c r="A48" s="616" t="s">
        <v>550</v>
      </c>
      <c r="B48" s="617" t="s">
        <v>550</v>
      </c>
      <c r="C48" s="618" t="s">
        <v>550</v>
      </c>
      <c r="D48" s="618" t="s">
        <v>550</v>
      </c>
      <c r="E48" s="618" t="s">
        <v>550</v>
      </c>
      <c r="F48" s="619" t="s">
        <v>550</v>
      </c>
      <c r="G48" s="618" t="s">
        <v>550</v>
      </c>
      <c r="H48" s="618" t="s">
        <v>574</v>
      </c>
      <c r="I48"/>
    </row>
    <row r="49" spans="1:9" ht="14.4" customHeight="1" x14ac:dyDescent="0.3">
      <c r="A49" s="616" t="s">
        <v>583</v>
      </c>
      <c r="B49" s="617" t="s">
        <v>4667</v>
      </c>
      <c r="C49" s="618" t="s">
        <v>4668</v>
      </c>
      <c r="D49" s="618">
        <v>6385.8399030855171</v>
      </c>
      <c r="E49" s="618">
        <v>8345.52</v>
      </c>
      <c r="F49" s="619">
        <v>1.3068789895543111</v>
      </c>
      <c r="G49" s="618">
        <v>1959.6800969144833</v>
      </c>
      <c r="H49" s="618" t="s">
        <v>2</v>
      </c>
      <c r="I49"/>
    </row>
    <row r="50" spans="1:9" ht="14.4" customHeight="1" x14ac:dyDescent="0.3">
      <c r="A50" s="616" t="s">
        <v>583</v>
      </c>
      <c r="B50" s="617" t="s">
        <v>4669</v>
      </c>
      <c r="C50" s="618" t="s">
        <v>4670</v>
      </c>
      <c r="D50" s="618">
        <v>1019.2007897358334</v>
      </c>
      <c r="E50" s="618">
        <v>1652.37</v>
      </c>
      <c r="F50" s="619">
        <v>1.6212408944740688</v>
      </c>
      <c r="G50" s="618">
        <v>633.16921026416651</v>
      </c>
      <c r="H50" s="618" t="s">
        <v>2</v>
      </c>
      <c r="I50"/>
    </row>
    <row r="51" spans="1:9" ht="14.4" customHeight="1" x14ac:dyDescent="0.3">
      <c r="A51" s="616" t="s">
        <v>583</v>
      </c>
      <c r="B51" s="617" t="s">
        <v>4671</v>
      </c>
      <c r="C51" s="618" t="s">
        <v>4672</v>
      </c>
      <c r="D51" s="618">
        <v>5336.1131342749168</v>
      </c>
      <c r="E51" s="618">
        <v>4101.0300000000007</v>
      </c>
      <c r="F51" s="619">
        <v>0.76854255088001577</v>
      </c>
      <c r="G51" s="618">
        <v>-1235.0831342749161</v>
      </c>
      <c r="H51" s="618" t="s">
        <v>2</v>
      </c>
      <c r="I51"/>
    </row>
    <row r="52" spans="1:9" ht="14.4" customHeight="1" x14ac:dyDescent="0.3">
      <c r="A52" s="616" t="s">
        <v>583</v>
      </c>
      <c r="B52" s="617" t="s">
        <v>4681</v>
      </c>
      <c r="C52" s="618" t="s">
        <v>4682</v>
      </c>
      <c r="D52" s="618">
        <v>751.82355687051995</v>
      </c>
      <c r="E52" s="618">
        <v>1081</v>
      </c>
      <c r="F52" s="619">
        <v>1.4378373623988099</v>
      </c>
      <c r="G52" s="618">
        <v>329.17644312948005</v>
      </c>
      <c r="H52" s="618" t="s">
        <v>2</v>
      </c>
      <c r="I52"/>
    </row>
    <row r="53" spans="1:9" ht="14.4" customHeight="1" x14ac:dyDescent="0.3">
      <c r="A53" s="616" t="s">
        <v>583</v>
      </c>
      <c r="B53" s="617" t="s">
        <v>6</v>
      </c>
      <c r="C53" s="618" t="s">
        <v>584</v>
      </c>
      <c r="D53" s="618">
        <v>13640.666336940914</v>
      </c>
      <c r="E53" s="618">
        <v>15179.92</v>
      </c>
      <c r="F53" s="619">
        <v>1.1128429964517614</v>
      </c>
      <c r="G53" s="618">
        <v>1539.2536630590857</v>
      </c>
      <c r="H53" s="618" t="s">
        <v>573</v>
      </c>
      <c r="I53"/>
    </row>
    <row r="54" spans="1:9" ht="14.4" customHeight="1" x14ac:dyDescent="0.3">
      <c r="A54" s="616" t="s">
        <v>550</v>
      </c>
      <c r="B54" s="617" t="s">
        <v>550</v>
      </c>
      <c r="C54" s="618" t="s">
        <v>550</v>
      </c>
      <c r="D54" s="618" t="s">
        <v>550</v>
      </c>
      <c r="E54" s="618" t="s">
        <v>550</v>
      </c>
      <c r="F54" s="619" t="s">
        <v>550</v>
      </c>
      <c r="G54" s="618" t="s">
        <v>550</v>
      </c>
      <c r="H54" s="618" t="s">
        <v>574</v>
      </c>
      <c r="I54"/>
    </row>
    <row r="55" spans="1:9" ht="14.4" customHeight="1" x14ac:dyDescent="0.3">
      <c r="A55" s="616" t="s">
        <v>585</v>
      </c>
      <c r="B55" s="617" t="s">
        <v>4667</v>
      </c>
      <c r="C55" s="618" t="s">
        <v>4668</v>
      </c>
      <c r="D55" s="618">
        <v>11308.713022343267</v>
      </c>
      <c r="E55" s="618">
        <v>16866.593316863702</v>
      </c>
      <c r="F55" s="619">
        <v>1.4914688597667494</v>
      </c>
      <c r="G55" s="618">
        <v>5557.8802945204352</v>
      </c>
      <c r="H55" s="618" t="s">
        <v>2</v>
      </c>
      <c r="I55"/>
    </row>
    <row r="56" spans="1:9" ht="14.4" customHeight="1" x14ac:dyDescent="0.3">
      <c r="A56" s="616" t="s">
        <v>585</v>
      </c>
      <c r="B56" s="617" t="s">
        <v>4669</v>
      </c>
      <c r="C56" s="618" t="s">
        <v>4670</v>
      </c>
      <c r="D56" s="618">
        <v>14167.5095474635</v>
      </c>
      <c r="E56" s="618">
        <v>15601.359999999999</v>
      </c>
      <c r="F56" s="619">
        <v>1.1012069515628602</v>
      </c>
      <c r="G56" s="618">
        <v>1433.8504525364988</v>
      </c>
      <c r="H56" s="618" t="s">
        <v>2</v>
      </c>
      <c r="I56"/>
    </row>
    <row r="57" spans="1:9" ht="14.4" customHeight="1" x14ac:dyDescent="0.3">
      <c r="A57" s="616" t="s">
        <v>585</v>
      </c>
      <c r="B57" s="617" t="s">
        <v>4671</v>
      </c>
      <c r="C57" s="618" t="s">
        <v>4672</v>
      </c>
      <c r="D57" s="618">
        <v>45852.80957258417</v>
      </c>
      <c r="E57" s="618">
        <v>50549.65</v>
      </c>
      <c r="F57" s="619">
        <v>1.1024329909376833</v>
      </c>
      <c r="G57" s="618">
        <v>4696.8404274158311</v>
      </c>
      <c r="H57" s="618" t="s">
        <v>2</v>
      </c>
      <c r="I57"/>
    </row>
    <row r="58" spans="1:9" ht="14.4" customHeight="1" x14ac:dyDescent="0.3">
      <c r="A58" s="616" t="s">
        <v>585</v>
      </c>
      <c r="B58" s="617" t="s">
        <v>4673</v>
      </c>
      <c r="C58" s="618" t="s">
        <v>4674</v>
      </c>
      <c r="D58" s="618">
        <v>251.79018520930666</v>
      </c>
      <c r="E58" s="618">
        <v>580.37</v>
      </c>
      <c r="F58" s="619">
        <v>2.3049746737250838</v>
      </c>
      <c r="G58" s="618">
        <v>328.57981479069338</v>
      </c>
      <c r="H58" s="618" t="s">
        <v>2</v>
      </c>
      <c r="I58"/>
    </row>
    <row r="59" spans="1:9" ht="14.4" customHeight="1" x14ac:dyDescent="0.3">
      <c r="A59" s="616" t="s">
        <v>585</v>
      </c>
      <c r="B59" s="617" t="s">
        <v>4675</v>
      </c>
      <c r="C59" s="618" t="s">
        <v>4676</v>
      </c>
      <c r="D59" s="618">
        <v>20460.075525646665</v>
      </c>
      <c r="E59" s="618">
        <v>15814.98</v>
      </c>
      <c r="F59" s="619">
        <v>0.77296782116839957</v>
      </c>
      <c r="G59" s="618">
        <v>-4645.0955256466659</v>
      </c>
      <c r="H59" s="618" t="s">
        <v>2</v>
      </c>
      <c r="I59"/>
    </row>
    <row r="60" spans="1:9" ht="14.4" customHeight="1" x14ac:dyDescent="0.3">
      <c r="A60" s="616" t="s">
        <v>585</v>
      </c>
      <c r="B60" s="617" t="s">
        <v>4677</v>
      </c>
      <c r="C60" s="618" t="s">
        <v>4678</v>
      </c>
      <c r="D60" s="618">
        <v>6502.3906630611009</v>
      </c>
      <c r="E60" s="618">
        <v>6361.6</v>
      </c>
      <c r="F60" s="619">
        <v>0.97834786152408426</v>
      </c>
      <c r="G60" s="618">
        <v>-140.79066306110053</v>
      </c>
      <c r="H60" s="618" t="s">
        <v>2</v>
      </c>
      <c r="I60"/>
    </row>
    <row r="61" spans="1:9" ht="14.4" customHeight="1" x14ac:dyDescent="0.3">
      <c r="A61" s="616" t="s">
        <v>585</v>
      </c>
      <c r="B61" s="617" t="s">
        <v>4679</v>
      </c>
      <c r="C61" s="618" t="s">
        <v>4680</v>
      </c>
      <c r="D61" s="618">
        <v>23759.896886662667</v>
      </c>
      <c r="E61" s="618">
        <v>17213.900000000001</v>
      </c>
      <c r="F61" s="619">
        <v>0.72449388488982958</v>
      </c>
      <c r="G61" s="618">
        <v>-6545.9968866626659</v>
      </c>
      <c r="H61" s="618" t="s">
        <v>2</v>
      </c>
      <c r="I61"/>
    </row>
    <row r="62" spans="1:9" ht="14.4" customHeight="1" x14ac:dyDescent="0.3">
      <c r="A62" s="616" t="s">
        <v>585</v>
      </c>
      <c r="B62" s="617" t="s">
        <v>4681</v>
      </c>
      <c r="C62" s="618" t="s">
        <v>4682</v>
      </c>
      <c r="D62" s="618">
        <v>11596.744834914402</v>
      </c>
      <c r="E62" s="618">
        <v>11580.8</v>
      </c>
      <c r="F62" s="619">
        <v>0.9986250594333681</v>
      </c>
      <c r="G62" s="618">
        <v>-15.944834914402236</v>
      </c>
      <c r="H62" s="618" t="s">
        <v>2</v>
      </c>
      <c r="I62"/>
    </row>
    <row r="63" spans="1:9" ht="14.4" customHeight="1" x14ac:dyDescent="0.3">
      <c r="A63" s="616" t="s">
        <v>585</v>
      </c>
      <c r="B63" s="617" t="s">
        <v>6</v>
      </c>
      <c r="C63" s="618" t="s">
        <v>586</v>
      </c>
      <c r="D63" s="618">
        <v>133899.93023788507</v>
      </c>
      <c r="E63" s="618">
        <v>134569.2533168637</v>
      </c>
      <c r="F63" s="619">
        <v>1.0049986813121525</v>
      </c>
      <c r="G63" s="618">
        <v>669.32307897863211</v>
      </c>
      <c r="H63" s="618" t="s">
        <v>573</v>
      </c>
      <c r="I63"/>
    </row>
    <row r="64" spans="1:9" ht="14.4" customHeight="1" x14ac:dyDescent="0.3">
      <c r="A64" s="616" t="s">
        <v>550</v>
      </c>
      <c r="B64" s="617" t="s">
        <v>550</v>
      </c>
      <c r="C64" s="618" t="s">
        <v>550</v>
      </c>
      <c r="D64" s="618" t="s">
        <v>550</v>
      </c>
      <c r="E64" s="618" t="s">
        <v>550</v>
      </c>
      <c r="F64" s="619" t="s">
        <v>550</v>
      </c>
      <c r="G64" s="618" t="s">
        <v>550</v>
      </c>
      <c r="H64" s="618" t="s">
        <v>574</v>
      </c>
      <c r="I64"/>
    </row>
    <row r="65" spans="1:9" ht="14.4" customHeight="1" x14ac:dyDescent="0.3">
      <c r="A65" s="616" t="s">
        <v>587</v>
      </c>
      <c r="B65" s="617" t="s">
        <v>4667</v>
      </c>
      <c r="C65" s="618" t="s">
        <v>4668</v>
      </c>
      <c r="D65" s="618">
        <v>0</v>
      </c>
      <c r="E65" s="618">
        <v>2788.76</v>
      </c>
      <c r="F65" s="619" t="s">
        <v>550</v>
      </c>
      <c r="G65" s="618">
        <v>2788.76</v>
      </c>
      <c r="H65" s="618" t="s">
        <v>2</v>
      </c>
      <c r="I65"/>
    </row>
    <row r="66" spans="1:9" ht="14.4" customHeight="1" x14ac:dyDescent="0.3">
      <c r="A66" s="616" t="s">
        <v>587</v>
      </c>
      <c r="B66" s="617" t="s">
        <v>4671</v>
      </c>
      <c r="C66" s="618" t="s">
        <v>4672</v>
      </c>
      <c r="D66" s="618">
        <v>7688.7254111127668</v>
      </c>
      <c r="E66" s="618">
        <v>5360.3</v>
      </c>
      <c r="F66" s="619">
        <v>0.69716366671809904</v>
      </c>
      <c r="G66" s="618">
        <v>-2328.4254111127666</v>
      </c>
      <c r="H66" s="618" t="s">
        <v>2</v>
      </c>
      <c r="I66"/>
    </row>
    <row r="67" spans="1:9" ht="14.4" customHeight="1" x14ac:dyDescent="0.3">
      <c r="A67" s="616" t="s">
        <v>587</v>
      </c>
      <c r="B67" s="617" t="s">
        <v>6</v>
      </c>
      <c r="C67" s="618" t="s">
        <v>588</v>
      </c>
      <c r="D67" s="618">
        <v>12254.749019365621</v>
      </c>
      <c r="E67" s="618">
        <v>8149.06</v>
      </c>
      <c r="F67" s="619">
        <v>0.66497159485864721</v>
      </c>
      <c r="G67" s="618">
        <v>-4105.6890193656209</v>
      </c>
      <c r="H67" s="618" t="s">
        <v>573</v>
      </c>
      <c r="I67"/>
    </row>
    <row r="68" spans="1:9" ht="14.4" customHeight="1" x14ac:dyDescent="0.3">
      <c r="A68" s="616" t="s">
        <v>550</v>
      </c>
      <c r="B68" s="617" t="s">
        <v>550</v>
      </c>
      <c r="C68" s="618" t="s">
        <v>550</v>
      </c>
      <c r="D68" s="618" t="s">
        <v>550</v>
      </c>
      <c r="E68" s="618" t="s">
        <v>550</v>
      </c>
      <c r="F68" s="619" t="s">
        <v>550</v>
      </c>
      <c r="G68" s="618" t="s">
        <v>550</v>
      </c>
      <c r="H68" s="618" t="s">
        <v>574</v>
      </c>
      <c r="I68"/>
    </row>
    <row r="69" spans="1:9" ht="14.4" customHeight="1" x14ac:dyDescent="0.3">
      <c r="A69" s="616" t="s">
        <v>589</v>
      </c>
      <c r="B69" s="617" t="s">
        <v>4667</v>
      </c>
      <c r="C69" s="618" t="s">
        <v>4668</v>
      </c>
      <c r="D69" s="618">
        <v>97855.112253097162</v>
      </c>
      <c r="E69" s="618">
        <v>53672.31</v>
      </c>
      <c r="F69" s="619">
        <v>0.5484875420834362</v>
      </c>
      <c r="G69" s="618">
        <v>-44182.802253097165</v>
      </c>
      <c r="H69" s="618" t="s">
        <v>2</v>
      </c>
      <c r="I69"/>
    </row>
    <row r="70" spans="1:9" ht="14.4" customHeight="1" x14ac:dyDescent="0.3">
      <c r="A70" s="616" t="s">
        <v>589</v>
      </c>
      <c r="B70" s="617" t="s">
        <v>4669</v>
      </c>
      <c r="C70" s="618" t="s">
        <v>4670</v>
      </c>
      <c r="D70" s="618">
        <v>23573.9099864335</v>
      </c>
      <c r="E70" s="618">
        <v>16111.239999999998</v>
      </c>
      <c r="F70" s="619">
        <v>0.68343520482057585</v>
      </c>
      <c r="G70" s="618">
        <v>-7462.6699864335023</v>
      </c>
      <c r="H70" s="618" t="s">
        <v>2</v>
      </c>
      <c r="I70"/>
    </row>
    <row r="71" spans="1:9" ht="14.4" customHeight="1" x14ac:dyDescent="0.3">
      <c r="A71" s="616" t="s">
        <v>589</v>
      </c>
      <c r="B71" s="617" t="s">
        <v>4671</v>
      </c>
      <c r="C71" s="618" t="s">
        <v>4672</v>
      </c>
      <c r="D71" s="618">
        <v>288191.81352460833</v>
      </c>
      <c r="E71" s="618">
        <v>136731.57999999999</v>
      </c>
      <c r="F71" s="619">
        <v>0.47444644012528364</v>
      </c>
      <c r="G71" s="618">
        <v>-151460.23352460834</v>
      </c>
      <c r="H71" s="618" t="s">
        <v>2</v>
      </c>
      <c r="I71"/>
    </row>
    <row r="72" spans="1:9" ht="14.4" customHeight="1" x14ac:dyDescent="0.3">
      <c r="A72" s="616" t="s">
        <v>589</v>
      </c>
      <c r="B72" s="617" t="s">
        <v>4675</v>
      </c>
      <c r="C72" s="618" t="s">
        <v>4676</v>
      </c>
      <c r="D72" s="618">
        <v>28055.944832981666</v>
      </c>
      <c r="E72" s="618">
        <v>9258.51</v>
      </c>
      <c r="F72" s="619">
        <v>0.33000171817831614</v>
      </c>
      <c r="G72" s="618">
        <v>-18797.434832981664</v>
      </c>
      <c r="H72" s="618" t="s">
        <v>2</v>
      </c>
      <c r="I72"/>
    </row>
    <row r="73" spans="1:9" ht="14.4" customHeight="1" x14ac:dyDescent="0.3">
      <c r="A73" s="616" t="s">
        <v>589</v>
      </c>
      <c r="B73" s="617" t="s">
        <v>4677</v>
      </c>
      <c r="C73" s="618" t="s">
        <v>4678</v>
      </c>
      <c r="D73" s="618">
        <v>7719.2749627587336</v>
      </c>
      <c r="E73" s="618">
        <v>8638</v>
      </c>
      <c r="F73" s="619">
        <v>1.1190170115294003</v>
      </c>
      <c r="G73" s="618">
        <v>918.72503724126636</v>
      </c>
      <c r="H73" s="618" t="s">
        <v>2</v>
      </c>
      <c r="I73"/>
    </row>
    <row r="74" spans="1:9" ht="14.4" customHeight="1" x14ac:dyDescent="0.3">
      <c r="A74" s="616" t="s">
        <v>589</v>
      </c>
      <c r="B74" s="617" t="s">
        <v>4679</v>
      </c>
      <c r="C74" s="618" t="s">
        <v>4680</v>
      </c>
      <c r="D74" s="618">
        <v>4683.9671082097002</v>
      </c>
      <c r="E74" s="618">
        <v>610</v>
      </c>
      <c r="F74" s="619">
        <v>0.13023148666668444</v>
      </c>
      <c r="G74" s="618">
        <v>-4073.9671082097002</v>
      </c>
      <c r="H74" s="618" t="s">
        <v>2</v>
      </c>
      <c r="I74"/>
    </row>
    <row r="75" spans="1:9" ht="14.4" customHeight="1" x14ac:dyDescent="0.3">
      <c r="A75" s="616" t="s">
        <v>589</v>
      </c>
      <c r="B75" s="617" t="s">
        <v>4681</v>
      </c>
      <c r="C75" s="618" t="s">
        <v>4682</v>
      </c>
      <c r="D75" s="618">
        <v>16501.236448340915</v>
      </c>
      <c r="E75" s="618">
        <v>15110</v>
      </c>
      <c r="F75" s="619">
        <v>0.91568895744895562</v>
      </c>
      <c r="G75" s="618">
        <v>-1391.2364483409146</v>
      </c>
      <c r="H75" s="618" t="s">
        <v>2</v>
      </c>
      <c r="I75"/>
    </row>
    <row r="76" spans="1:9" ht="14.4" customHeight="1" x14ac:dyDescent="0.3">
      <c r="A76" s="616" t="s">
        <v>589</v>
      </c>
      <c r="B76" s="617" t="s">
        <v>6</v>
      </c>
      <c r="C76" s="618" t="s">
        <v>590</v>
      </c>
      <c r="D76" s="618">
        <v>467584.10730515118</v>
      </c>
      <c r="E76" s="618">
        <v>240131.63999999998</v>
      </c>
      <c r="F76" s="619">
        <v>0.51355817327488229</v>
      </c>
      <c r="G76" s="618">
        <v>-227452.46730515119</v>
      </c>
      <c r="H76" s="618" t="s">
        <v>573</v>
      </c>
      <c r="I76"/>
    </row>
    <row r="77" spans="1:9" ht="14.4" customHeight="1" x14ac:dyDescent="0.3">
      <c r="A77" s="616" t="s">
        <v>550</v>
      </c>
      <c r="B77" s="617" t="s">
        <v>550</v>
      </c>
      <c r="C77" s="618" t="s">
        <v>550</v>
      </c>
      <c r="D77" s="618" t="s">
        <v>550</v>
      </c>
      <c r="E77" s="618" t="s">
        <v>550</v>
      </c>
      <c r="F77" s="619" t="s">
        <v>550</v>
      </c>
      <c r="G77" s="618" t="s">
        <v>550</v>
      </c>
      <c r="H77" s="618" t="s">
        <v>574</v>
      </c>
      <c r="I77"/>
    </row>
    <row r="78" spans="1:9" ht="14.4" customHeight="1" x14ac:dyDescent="0.3">
      <c r="A78" s="616" t="s">
        <v>4683</v>
      </c>
      <c r="B78" s="617" t="s">
        <v>4667</v>
      </c>
      <c r="C78" s="618" t="s">
        <v>4668</v>
      </c>
      <c r="D78" s="618" t="s">
        <v>550</v>
      </c>
      <c r="E78" s="618">
        <v>1025.4513083213101</v>
      </c>
      <c r="F78" s="619" t="s">
        <v>550</v>
      </c>
      <c r="G78" s="618">
        <v>1025.4513083213101</v>
      </c>
      <c r="H78" s="618" t="s">
        <v>2</v>
      </c>
      <c r="I78"/>
    </row>
    <row r="79" spans="1:9" ht="14.4" customHeight="1" x14ac:dyDescent="0.3">
      <c r="A79" s="616" t="s">
        <v>4683</v>
      </c>
      <c r="B79" s="617" t="s">
        <v>4681</v>
      </c>
      <c r="C79" s="618" t="s">
        <v>4682</v>
      </c>
      <c r="D79" s="618" t="s">
        <v>550</v>
      </c>
      <c r="E79" s="618">
        <v>780</v>
      </c>
      <c r="F79" s="619" t="s">
        <v>550</v>
      </c>
      <c r="G79" s="618">
        <v>780</v>
      </c>
      <c r="H79" s="618" t="s">
        <v>2</v>
      </c>
      <c r="I79"/>
    </row>
    <row r="80" spans="1:9" ht="14.4" customHeight="1" x14ac:dyDescent="0.3">
      <c r="A80" s="616" t="s">
        <v>4683</v>
      </c>
      <c r="B80" s="617" t="s">
        <v>6</v>
      </c>
      <c r="C80" s="618" t="s">
        <v>4684</v>
      </c>
      <c r="D80" s="618" t="s">
        <v>550</v>
      </c>
      <c r="E80" s="618">
        <v>1805.4513083213101</v>
      </c>
      <c r="F80" s="619" t="s">
        <v>550</v>
      </c>
      <c r="G80" s="618">
        <v>1805.4513083213101</v>
      </c>
      <c r="H80" s="618" t="s">
        <v>573</v>
      </c>
      <c r="I80"/>
    </row>
    <row r="81" spans="1:9" ht="14.4" customHeight="1" x14ac:dyDescent="0.3">
      <c r="A81" s="616" t="s">
        <v>550</v>
      </c>
      <c r="B81" s="617" t="s">
        <v>550</v>
      </c>
      <c r="C81" s="618" t="s">
        <v>550</v>
      </c>
      <c r="D81" s="618" t="s">
        <v>550</v>
      </c>
      <c r="E81" s="618" t="s">
        <v>550</v>
      </c>
      <c r="F81" s="619" t="s">
        <v>550</v>
      </c>
      <c r="G81" s="618" t="s">
        <v>550</v>
      </c>
      <c r="H81" s="618" t="s">
        <v>574</v>
      </c>
      <c r="I81"/>
    </row>
    <row r="82" spans="1:9" ht="14.4" customHeight="1" x14ac:dyDescent="0.3">
      <c r="A82" s="616" t="s">
        <v>4685</v>
      </c>
      <c r="B82" s="617" t="s">
        <v>4667</v>
      </c>
      <c r="C82" s="618" t="s">
        <v>4668</v>
      </c>
      <c r="D82" s="618" t="s">
        <v>550</v>
      </c>
      <c r="E82" s="618">
        <v>201911.87000000002</v>
      </c>
      <c r="F82" s="619" t="s">
        <v>550</v>
      </c>
      <c r="G82" s="618">
        <v>201911.87000000002</v>
      </c>
      <c r="H82" s="618" t="s">
        <v>2</v>
      </c>
      <c r="I82"/>
    </row>
    <row r="83" spans="1:9" ht="14.4" customHeight="1" x14ac:dyDescent="0.3">
      <c r="A83" s="616" t="s">
        <v>4685</v>
      </c>
      <c r="B83" s="617" t="s">
        <v>4669</v>
      </c>
      <c r="C83" s="618" t="s">
        <v>4670</v>
      </c>
      <c r="D83" s="618" t="s">
        <v>550</v>
      </c>
      <c r="E83" s="618">
        <v>547.4</v>
      </c>
      <c r="F83" s="619" t="s">
        <v>550</v>
      </c>
      <c r="G83" s="618">
        <v>547.4</v>
      </c>
      <c r="H83" s="618" t="s">
        <v>2</v>
      </c>
      <c r="I83"/>
    </row>
    <row r="84" spans="1:9" ht="14.4" customHeight="1" x14ac:dyDescent="0.3">
      <c r="A84" s="616" t="s">
        <v>4685</v>
      </c>
      <c r="B84" s="617" t="s">
        <v>4671</v>
      </c>
      <c r="C84" s="618" t="s">
        <v>4672</v>
      </c>
      <c r="D84" s="618" t="s">
        <v>550</v>
      </c>
      <c r="E84" s="618">
        <v>12446.97</v>
      </c>
      <c r="F84" s="619" t="s">
        <v>550</v>
      </c>
      <c r="G84" s="618">
        <v>12446.97</v>
      </c>
      <c r="H84" s="618" t="s">
        <v>2</v>
      </c>
      <c r="I84"/>
    </row>
    <row r="85" spans="1:9" ht="14.4" customHeight="1" x14ac:dyDescent="0.3">
      <c r="A85" s="616" t="s">
        <v>4685</v>
      </c>
      <c r="B85" s="617" t="s">
        <v>4673</v>
      </c>
      <c r="C85" s="618" t="s">
        <v>4674</v>
      </c>
      <c r="D85" s="618" t="s">
        <v>550</v>
      </c>
      <c r="E85" s="618">
        <v>61823.430000000015</v>
      </c>
      <c r="F85" s="619" t="s">
        <v>550</v>
      </c>
      <c r="G85" s="618">
        <v>61823.430000000015</v>
      </c>
      <c r="H85" s="618" t="s">
        <v>2</v>
      </c>
      <c r="I85"/>
    </row>
    <row r="86" spans="1:9" ht="14.4" customHeight="1" x14ac:dyDescent="0.3">
      <c r="A86" s="616" t="s">
        <v>4685</v>
      </c>
      <c r="B86" s="617" t="s">
        <v>4679</v>
      </c>
      <c r="C86" s="618" t="s">
        <v>4680</v>
      </c>
      <c r="D86" s="618" t="s">
        <v>550</v>
      </c>
      <c r="E86" s="618">
        <v>150</v>
      </c>
      <c r="F86" s="619" t="s">
        <v>550</v>
      </c>
      <c r="G86" s="618">
        <v>150</v>
      </c>
      <c r="H86" s="618" t="s">
        <v>2</v>
      </c>
      <c r="I86"/>
    </row>
    <row r="87" spans="1:9" ht="14.4" customHeight="1" x14ac:dyDescent="0.3">
      <c r="A87" s="616" t="s">
        <v>4685</v>
      </c>
      <c r="B87" s="617" t="s">
        <v>4681</v>
      </c>
      <c r="C87" s="618" t="s">
        <v>4682</v>
      </c>
      <c r="D87" s="618" t="s">
        <v>550</v>
      </c>
      <c r="E87" s="618">
        <v>1560</v>
      </c>
      <c r="F87" s="619" t="s">
        <v>550</v>
      </c>
      <c r="G87" s="618">
        <v>1560</v>
      </c>
      <c r="H87" s="618" t="s">
        <v>2</v>
      </c>
      <c r="I87"/>
    </row>
    <row r="88" spans="1:9" ht="14.4" customHeight="1" x14ac:dyDescent="0.3">
      <c r="A88" s="616" t="s">
        <v>4685</v>
      </c>
      <c r="B88" s="617" t="s">
        <v>6</v>
      </c>
      <c r="C88" s="618" t="s">
        <v>4686</v>
      </c>
      <c r="D88" s="618" t="s">
        <v>550</v>
      </c>
      <c r="E88" s="618">
        <v>278439.67000000004</v>
      </c>
      <c r="F88" s="619" t="s">
        <v>550</v>
      </c>
      <c r="G88" s="618">
        <v>278439.67000000004</v>
      </c>
      <c r="H88" s="618" t="s">
        <v>573</v>
      </c>
      <c r="I88"/>
    </row>
    <row r="89" spans="1:9" ht="14.4" customHeight="1" x14ac:dyDescent="0.3">
      <c r="A89" s="616" t="s">
        <v>550</v>
      </c>
      <c r="B89" s="617" t="s">
        <v>550</v>
      </c>
      <c r="C89" s="618" t="s">
        <v>550</v>
      </c>
      <c r="D89" s="618" t="s">
        <v>550</v>
      </c>
      <c r="E89" s="618" t="s">
        <v>550</v>
      </c>
      <c r="F89" s="619" t="s">
        <v>550</v>
      </c>
      <c r="G89" s="618" t="s">
        <v>550</v>
      </c>
      <c r="H89" s="618" t="s">
        <v>574</v>
      </c>
      <c r="I89"/>
    </row>
    <row r="90" spans="1:9" ht="14.4" customHeight="1" x14ac:dyDescent="0.3">
      <c r="A90" s="616" t="s">
        <v>591</v>
      </c>
      <c r="B90" s="617" t="s">
        <v>4667</v>
      </c>
      <c r="C90" s="618" t="s">
        <v>4668</v>
      </c>
      <c r="D90" s="618">
        <v>319.03632875839833</v>
      </c>
      <c r="E90" s="618">
        <v>273.45999999999998</v>
      </c>
      <c r="F90" s="619">
        <v>0.85714376498824163</v>
      </c>
      <c r="G90" s="618">
        <v>-45.576328758398347</v>
      </c>
      <c r="H90" s="618" t="s">
        <v>2</v>
      </c>
      <c r="I90"/>
    </row>
    <row r="91" spans="1:9" ht="14.4" customHeight="1" x14ac:dyDescent="0.3">
      <c r="A91" s="616" t="s">
        <v>591</v>
      </c>
      <c r="B91" s="617" t="s">
        <v>550</v>
      </c>
      <c r="C91" s="618" t="e">
        <v>#N/A</v>
      </c>
      <c r="D91" s="618" t="s">
        <v>550</v>
      </c>
      <c r="E91" s="618" t="s">
        <v>550</v>
      </c>
      <c r="F91" s="619" t="s">
        <v>550</v>
      </c>
      <c r="G91" s="618" t="s">
        <v>550</v>
      </c>
      <c r="H91" s="618" t="s">
        <v>77</v>
      </c>
      <c r="I91"/>
    </row>
    <row r="92" spans="1:9" ht="14.4" customHeight="1" x14ac:dyDescent="0.3">
      <c r="A92" s="616" t="s">
        <v>591</v>
      </c>
      <c r="B92" s="617" t="s">
        <v>4669</v>
      </c>
      <c r="C92" s="618" t="s">
        <v>4670</v>
      </c>
      <c r="D92" s="618">
        <v>3243.5609558025003</v>
      </c>
      <c r="E92" s="618">
        <v>2876.2</v>
      </c>
      <c r="F92" s="619">
        <v>0.88674146692223621</v>
      </c>
      <c r="G92" s="618">
        <v>-367.36095580250048</v>
      </c>
      <c r="H92" s="618" t="s">
        <v>2</v>
      </c>
      <c r="I92"/>
    </row>
    <row r="93" spans="1:9" ht="14.4" customHeight="1" x14ac:dyDescent="0.3">
      <c r="A93" s="616" t="s">
        <v>591</v>
      </c>
      <c r="B93" s="617" t="s">
        <v>4671</v>
      </c>
      <c r="C93" s="618" t="s">
        <v>4672</v>
      </c>
      <c r="D93" s="618">
        <v>63674.416982007999</v>
      </c>
      <c r="E93" s="618">
        <v>47597.81</v>
      </c>
      <c r="F93" s="619">
        <v>0.74751858369507107</v>
      </c>
      <c r="G93" s="618">
        <v>-16076.606982008001</v>
      </c>
      <c r="H93" s="618" t="s">
        <v>2</v>
      </c>
      <c r="I93"/>
    </row>
    <row r="94" spans="1:9" ht="14.4" customHeight="1" x14ac:dyDescent="0.3">
      <c r="A94" s="616" t="s">
        <v>591</v>
      </c>
      <c r="B94" s="617" t="s">
        <v>6</v>
      </c>
      <c r="C94" s="618" t="s">
        <v>592</v>
      </c>
      <c r="D94" s="618">
        <v>77779.298418548817</v>
      </c>
      <c r="E94" s="618">
        <v>50850.32</v>
      </c>
      <c r="F94" s="619">
        <v>0.65377704651387303</v>
      </c>
      <c r="G94" s="618">
        <v>-26928.978418548817</v>
      </c>
      <c r="H94" s="618" t="s">
        <v>573</v>
      </c>
      <c r="I94"/>
    </row>
    <row r="95" spans="1:9" ht="14.4" customHeight="1" x14ac:dyDescent="0.3">
      <c r="A95" s="616" t="s">
        <v>550</v>
      </c>
      <c r="B95" s="617" t="s">
        <v>550</v>
      </c>
      <c r="C95" s="618" t="s">
        <v>550</v>
      </c>
      <c r="D95" s="618" t="s">
        <v>550</v>
      </c>
      <c r="E95" s="618" t="s">
        <v>550</v>
      </c>
      <c r="F95" s="619" t="s">
        <v>550</v>
      </c>
      <c r="G95" s="618" t="s">
        <v>550</v>
      </c>
      <c r="H95" s="618" t="s">
        <v>574</v>
      </c>
      <c r="I95"/>
    </row>
    <row r="96" spans="1:9" ht="14.4" customHeight="1" x14ac:dyDescent="0.3">
      <c r="A96" s="616" t="s">
        <v>549</v>
      </c>
      <c r="B96" s="617" t="s">
        <v>6</v>
      </c>
      <c r="C96" s="618" t="s">
        <v>551</v>
      </c>
      <c r="D96" s="618">
        <v>914042.54350868566</v>
      </c>
      <c r="E96" s="618">
        <v>893482.4746251849</v>
      </c>
      <c r="F96" s="619">
        <v>0.97750644209122051</v>
      </c>
      <c r="G96" s="618">
        <v>-20560.06888350076</v>
      </c>
      <c r="H96" s="618" t="s">
        <v>570</v>
      </c>
      <c r="I96"/>
    </row>
  </sheetData>
  <autoFilter ref="A3:G3"/>
  <mergeCells count="1">
    <mergeCell ref="A1:G1"/>
  </mergeCells>
  <conditionalFormatting sqref="F15 F97:F65536">
    <cfRule type="cellIs" dxfId="33" priority="15" stopIfTrue="1" operator="greaterThan">
      <formula>1</formula>
    </cfRule>
  </conditionalFormatting>
  <conditionalFormatting sqref="G4:G14">
    <cfRule type="cellIs" dxfId="32" priority="9" operator="greaterThan">
      <formula>0</formula>
    </cfRule>
  </conditionalFormatting>
  <conditionalFormatting sqref="B4:B14">
    <cfRule type="expression" dxfId="31" priority="12">
      <formula>AND(LEFT(H4,6)&lt;&gt;"mezera",H4&lt;&gt;"")</formula>
    </cfRule>
  </conditionalFormatting>
  <conditionalFormatting sqref="A4:A14">
    <cfRule type="expression" dxfId="30" priority="10">
      <formula>AND(H4&lt;&gt;"",H4&lt;&gt;"mezeraKL")</formula>
    </cfRule>
  </conditionalFormatting>
  <conditionalFormatting sqref="F4:F14">
    <cfRule type="cellIs" dxfId="29" priority="8" operator="greaterThan">
      <formula>1</formula>
    </cfRule>
  </conditionalFormatting>
  <conditionalFormatting sqref="B4:G14">
    <cfRule type="expression" dxfId="28" priority="11">
      <formula>OR($H4="KL",$H4="SumaKL")</formula>
    </cfRule>
    <cfRule type="expression" dxfId="27" priority="13">
      <formula>$H4="SumaNS"</formula>
    </cfRule>
  </conditionalFormatting>
  <conditionalFormatting sqref="A4:G14">
    <cfRule type="expression" dxfId="26" priority="14">
      <formula>$H4&lt;&gt;""</formula>
    </cfRule>
  </conditionalFormatting>
  <conditionalFormatting sqref="G16:G96">
    <cfRule type="cellIs" dxfId="25" priority="1" operator="greaterThan">
      <formula>0</formula>
    </cfRule>
  </conditionalFormatting>
  <conditionalFormatting sqref="F16:F96">
    <cfRule type="cellIs" dxfId="24" priority="2" operator="greaterThan">
      <formula>1</formula>
    </cfRule>
  </conditionalFormatting>
  <conditionalFormatting sqref="B16:B96">
    <cfRule type="expression" dxfId="23" priority="5">
      <formula>AND(LEFT(H16,6)&lt;&gt;"mezera",H16&lt;&gt;"")</formula>
    </cfRule>
  </conditionalFormatting>
  <conditionalFormatting sqref="A16:A96">
    <cfRule type="expression" dxfId="22" priority="3">
      <formula>AND(H16&lt;&gt;"",H16&lt;&gt;"mezeraKL")</formula>
    </cfRule>
  </conditionalFormatting>
  <conditionalFormatting sqref="B16:G96">
    <cfRule type="expression" dxfId="21" priority="4">
      <formula>OR($H16="KL",$H16="SumaKL")</formula>
    </cfRule>
    <cfRule type="expression" dxfId="20" priority="6">
      <formula>$H16="SumaNS"</formula>
    </cfRule>
  </conditionalFormatting>
  <conditionalFormatting sqref="A16:G96">
    <cfRule type="expression" dxfId="19" priority="7">
      <formula>$H16&lt;&gt;""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0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60" hidden="1" customWidth="1" outlineLevel="1"/>
    <col min="2" max="2" width="28.33203125" style="260" hidden="1" customWidth="1" outlineLevel="1"/>
    <col min="3" max="3" width="5.33203125" style="345" bestFit="1" customWidth="1" collapsed="1"/>
    <col min="4" max="4" width="18.77734375" style="349" customWidth="1"/>
    <col min="5" max="5" width="9" style="345" bestFit="1" customWidth="1"/>
    <col min="6" max="6" width="18.77734375" style="349" customWidth="1"/>
    <col min="7" max="7" width="12.44140625" style="345" hidden="1" customWidth="1" outlineLevel="1"/>
    <col min="8" max="8" width="25.77734375" style="345" customWidth="1" collapsed="1"/>
    <col min="9" max="9" width="7.77734375" style="343" customWidth="1"/>
    <col min="10" max="10" width="10" style="343" customWidth="1"/>
    <col min="11" max="11" width="11.109375" style="343" customWidth="1"/>
    <col min="12" max="16384" width="8.88671875" style="260"/>
  </cols>
  <sheetData>
    <row r="1" spans="1:11" ht="18.600000000000001" customHeight="1" thickBot="1" x14ac:dyDescent="0.4">
      <c r="A1" s="492" t="s">
        <v>5213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</row>
    <row r="2" spans="1:11" ht="14.4" customHeight="1" thickBot="1" x14ac:dyDescent="0.35">
      <c r="A2" s="389" t="s">
        <v>298</v>
      </c>
      <c r="B2" s="66"/>
      <c r="C2" s="347"/>
      <c r="D2" s="347"/>
      <c r="E2" s="347"/>
      <c r="F2" s="347"/>
      <c r="G2" s="347"/>
      <c r="H2" s="347"/>
      <c r="I2" s="348"/>
      <c r="J2" s="348"/>
      <c r="K2" s="348"/>
    </row>
    <row r="3" spans="1:11" ht="14.4" customHeight="1" thickBot="1" x14ac:dyDescent="0.35">
      <c r="A3" s="66"/>
      <c r="B3" s="66"/>
      <c r="C3" s="488"/>
      <c r="D3" s="489"/>
      <c r="E3" s="489"/>
      <c r="F3" s="489"/>
      <c r="G3" s="489"/>
      <c r="H3" s="273" t="s">
        <v>163</v>
      </c>
      <c r="I3" s="213">
        <f>IF(J3&lt;&gt;0,K3/J3,0)</f>
        <v>5.3938067779487993</v>
      </c>
      <c r="J3" s="213">
        <f>SUBTOTAL(9,J5:J1048576)</f>
        <v>165649.70000000001</v>
      </c>
      <c r="K3" s="214">
        <f>SUBTOTAL(9,K5:K1048576)</f>
        <v>893482.47462518525</v>
      </c>
    </row>
    <row r="4" spans="1:11" s="344" customFormat="1" ht="14.4" customHeight="1" thickBot="1" x14ac:dyDescent="0.35">
      <c r="A4" s="720" t="s">
        <v>7</v>
      </c>
      <c r="B4" s="721" t="s">
        <v>8</v>
      </c>
      <c r="C4" s="721" t="s">
        <v>0</v>
      </c>
      <c r="D4" s="721" t="s">
        <v>9</v>
      </c>
      <c r="E4" s="721" t="s">
        <v>10</v>
      </c>
      <c r="F4" s="721" t="s">
        <v>2</v>
      </c>
      <c r="G4" s="721" t="s">
        <v>93</v>
      </c>
      <c r="H4" s="622" t="s">
        <v>14</v>
      </c>
      <c r="I4" s="623" t="s">
        <v>189</v>
      </c>
      <c r="J4" s="623" t="s">
        <v>16</v>
      </c>
      <c r="K4" s="624" t="s">
        <v>206</v>
      </c>
    </row>
    <row r="5" spans="1:11" ht="14.4" customHeight="1" x14ac:dyDescent="0.3">
      <c r="A5" s="696" t="s">
        <v>549</v>
      </c>
      <c r="B5" s="697" t="s">
        <v>551</v>
      </c>
      <c r="C5" s="700" t="s">
        <v>571</v>
      </c>
      <c r="D5" s="722" t="s">
        <v>572</v>
      </c>
      <c r="E5" s="700" t="s">
        <v>4669</v>
      </c>
      <c r="F5" s="722" t="s">
        <v>4670</v>
      </c>
      <c r="G5" s="700" t="s">
        <v>4687</v>
      </c>
      <c r="H5" s="700" t="s">
        <v>4688</v>
      </c>
      <c r="I5" s="235">
        <v>156.11000000000001</v>
      </c>
      <c r="J5" s="235">
        <v>2</v>
      </c>
      <c r="K5" s="712">
        <v>312.22000000000003</v>
      </c>
    </row>
    <row r="6" spans="1:11" ht="14.4" customHeight="1" x14ac:dyDescent="0.3">
      <c r="A6" s="680" t="s">
        <v>549</v>
      </c>
      <c r="B6" s="671" t="s">
        <v>551</v>
      </c>
      <c r="C6" s="705" t="s">
        <v>571</v>
      </c>
      <c r="D6" s="723" t="s">
        <v>572</v>
      </c>
      <c r="E6" s="705" t="s">
        <v>4669</v>
      </c>
      <c r="F6" s="723" t="s">
        <v>4670</v>
      </c>
      <c r="G6" s="705" t="s">
        <v>4689</v>
      </c>
      <c r="H6" s="705" t="s">
        <v>4690</v>
      </c>
      <c r="I6" s="238">
        <v>2.39</v>
      </c>
      <c r="J6" s="238">
        <v>220</v>
      </c>
      <c r="K6" s="713">
        <v>525.79999999999995</v>
      </c>
    </row>
    <row r="7" spans="1:11" ht="14.4" customHeight="1" x14ac:dyDescent="0.3">
      <c r="A7" s="680" t="s">
        <v>549</v>
      </c>
      <c r="B7" s="671" t="s">
        <v>551</v>
      </c>
      <c r="C7" s="705" t="s">
        <v>571</v>
      </c>
      <c r="D7" s="723" t="s">
        <v>572</v>
      </c>
      <c r="E7" s="705" t="s">
        <v>4669</v>
      </c>
      <c r="F7" s="723" t="s">
        <v>4670</v>
      </c>
      <c r="G7" s="705" t="s">
        <v>4691</v>
      </c>
      <c r="H7" s="705" t="s">
        <v>4692</v>
      </c>
      <c r="I7" s="238">
        <v>124.44</v>
      </c>
      <c r="J7" s="238">
        <v>1</v>
      </c>
      <c r="K7" s="713">
        <v>124.44</v>
      </c>
    </row>
    <row r="8" spans="1:11" ht="14.4" customHeight="1" x14ac:dyDescent="0.3">
      <c r="A8" s="680" t="s">
        <v>549</v>
      </c>
      <c r="B8" s="671" t="s">
        <v>551</v>
      </c>
      <c r="C8" s="705" t="s">
        <v>571</v>
      </c>
      <c r="D8" s="723" t="s">
        <v>572</v>
      </c>
      <c r="E8" s="705" t="s">
        <v>4669</v>
      </c>
      <c r="F8" s="723" t="s">
        <v>4670</v>
      </c>
      <c r="G8" s="705" t="s">
        <v>4693</v>
      </c>
      <c r="H8" s="705" t="s">
        <v>4694</v>
      </c>
      <c r="I8" s="238">
        <v>27.365000000000002</v>
      </c>
      <c r="J8" s="238">
        <v>10</v>
      </c>
      <c r="K8" s="713">
        <v>273.64999999999998</v>
      </c>
    </row>
    <row r="9" spans="1:11" ht="14.4" customHeight="1" x14ac:dyDescent="0.3">
      <c r="A9" s="680" t="s">
        <v>549</v>
      </c>
      <c r="B9" s="671" t="s">
        <v>551</v>
      </c>
      <c r="C9" s="705" t="s">
        <v>571</v>
      </c>
      <c r="D9" s="723" t="s">
        <v>572</v>
      </c>
      <c r="E9" s="705" t="s">
        <v>4669</v>
      </c>
      <c r="F9" s="723" t="s">
        <v>4670</v>
      </c>
      <c r="G9" s="705" t="s">
        <v>4695</v>
      </c>
      <c r="H9" s="705" t="s">
        <v>4696</v>
      </c>
      <c r="I9" s="238">
        <v>12.375</v>
      </c>
      <c r="J9" s="238">
        <v>7</v>
      </c>
      <c r="K9" s="713">
        <v>86.63</v>
      </c>
    </row>
    <row r="10" spans="1:11" ht="14.4" customHeight="1" x14ac:dyDescent="0.3">
      <c r="A10" s="680" t="s">
        <v>549</v>
      </c>
      <c r="B10" s="671" t="s">
        <v>551</v>
      </c>
      <c r="C10" s="705" t="s">
        <v>571</v>
      </c>
      <c r="D10" s="723" t="s">
        <v>572</v>
      </c>
      <c r="E10" s="705" t="s">
        <v>4669</v>
      </c>
      <c r="F10" s="723" t="s">
        <v>4670</v>
      </c>
      <c r="G10" s="705" t="s">
        <v>4697</v>
      </c>
      <c r="H10" s="705" t="s">
        <v>4698</v>
      </c>
      <c r="I10" s="238">
        <v>39.659999999999997</v>
      </c>
      <c r="J10" s="238">
        <v>1</v>
      </c>
      <c r="K10" s="713">
        <v>39.659999999999997</v>
      </c>
    </row>
    <row r="11" spans="1:11" ht="14.4" customHeight="1" x14ac:dyDescent="0.3">
      <c r="A11" s="680" t="s">
        <v>549</v>
      </c>
      <c r="B11" s="671" t="s">
        <v>551</v>
      </c>
      <c r="C11" s="705" t="s">
        <v>571</v>
      </c>
      <c r="D11" s="723" t="s">
        <v>572</v>
      </c>
      <c r="E11" s="705" t="s">
        <v>4669</v>
      </c>
      <c r="F11" s="723" t="s">
        <v>4670</v>
      </c>
      <c r="G11" s="705" t="s">
        <v>4699</v>
      </c>
      <c r="H11" s="705" t="s">
        <v>4700</v>
      </c>
      <c r="I11" s="238">
        <v>0.15</v>
      </c>
      <c r="J11" s="238">
        <v>200</v>
      </c>
      <c r="K11" s="713">
        <v>30</v>
      </c>
    </row>
    <row r="12" spans="1:11" ht="14.4" customHeight="1" x14ac:dyDescent="0.3">
      <c r="A12" s="680" t="s">
        <v>549</v>
      </c>
      <c r="B12" s="671" t="s">
        <v>551</v>
      </c>
      <c r="C12" s="705" t="s">
        <v>571</v>
      </c>
      <c r="D12" s="723" t="s">
        <v>572</v>
      </c>
      <c r="E12" s="705" t="s">
        <v>4669</v>
      </c>
      <c r="F12" s="723" t="s">
        <v>4670</v>
      </c>
      <c r="G12" s="705" t="s">
        <v>4701</v>
      </c>
      <c r="H12" s="705" t="s">
        <v>4702</v>
      </c>
      <c r="I12" s="238">
        <v>0.28000000000000003</v>
      </c>
      <c r="J12" s="238">
        <v>500</v>
      </c>
      <c r="K12" s="713">
        <v>140</v>
      </c>
    </row>
    <row r="13" spans="1:11" ht="14.4" customHeight="1" x14ac:dyDescent="0.3">
      <c r="A13" s="680" t="s">
        <v>549</v>
      </c>
      <c r="B13" s="671" t="s">
        <v>551</v>
      </c>
      <c r="C13" s="705" t="s">
        <v>571</v>
      </c>
      <c r="D13" s="723" t="s">
        <v>572</v>
      </c>
      <c r="E13" s="705" t="s">
        <v>4669</v>
      </c>
      <c r="F13" s="723" t="s">
        <v>4670</v>
      </c>
      <c r="G13" s="705" t="s">
        <v>4703</v>
      </c>
      <c r="H13" s="705" t="s">
        <v>4704</v>
      </c>
      <c r="I13" s="238">
        <v>0.27</v>
      </c>
      <c r="J13" s="238">
        <v>300</v>
      </c>
      <c r="K13" s="713">
        <v>77</v>
      </c>
    </row>
    <row r="14" spans="1:11" ht="14.4" customHeight="1" x14ac:dyDescent="0.3">
      <c r="A14" s="680" t="s">
        <v>549</v>
      </c>
      <c r="B14" s="671" t="s">
        <v>551</v>
      </c>
      <c r="C14" s="705" t="s">
        <v>571</v>
      </c>
      <c r="D14" s="723" t="s">
        <v>572</v>
      </c>
      <c r="E14" s="705" t="s">
        <v>4669</v>
      </c>
      <c r="F14" s="723" t="s">
        <v>4670</v>
      </c>
      <c r="G14" s="705" t="s">
        <v>4705</v>
      </c>
      <c r="H14" s="705" t="s">
        <v>4706</v>
      </c>
      <c r="I14" s="238">
        <v>0.6</v>
      </c>
      <c r="J14" s="238">
        <v>1000</v>
      </c>
      <c r="K14" s="713">
        <v>600</v>
      </c>
    </row>
    <row r="15" spans="1:11" ht="14.4" customHeight="1" x14ac:dyDescent="0.3">
      <c r="A15" s="680" t="s">
        <v>549</v>
      </c>
      <c r="B15" s="671" t="s">
        <v>551</v>
      </c>
      <c r="C15" s="705" t="s">
        <v>571</v>
      </c>
      <c r="D15" s="723" t="s">
        <v>572</v>
      </c>
      <c r="E15" s="705" t="s">
        <v>4669</v>
      </c>
      <c r="F15" s="723" t="s">
        <v>4670</v>
      </c>
      <c r="G15" s="705" t="s">
        <v>4707</v>
      </c>
      <c r="H15" s="705" t="s">
        <v>4708</v>
      </c>
      <c r="I15" s="238">
        <v>27.94</v>
      </c>
      <c r="J15" s="238">
        <v>8</v>
      </c>
      <c r="K15" s="713">
        <v>223.51999999999998</v>
      </c>
    </row>
    <row r="16" spans="1:11" ht="14.4" customHeight="1" x14ac:dyDescent="0.3">
      <c r="A16" s="680" t="s">
        <v>549</v>
      </c>
      <c r="B16" s="671" t="s">
        <v>551</v>
      </c>
      <c r="C16" s="705" t="s">
        <v>571</v>
      </c>
      <c r="D16" s="723" t="s">
        <v>572</v>
      </c>
      <c r="E16" s="705" t="s">
        <v>4669</v>
      </c>
      <c r="F16" s="723" t="s">
        <v>4670</v>
      </c>
      <c r="G16" s="705" t="s">
        <v>4709</v>
      </c>
      <c r="H16" s="705" t="s">
        <v>4710</v>
      </c>
      <c r="I16" s="238">
        <v>19.805</v>
      </c>
      <c r="J16" s="238">
        <v>11</v>
      </c>
      <c r="K16" s="713">
        <v>217.85</v>
      </c>
    </row>
    <row r="17" spans="1:11" ht="14.4" customHeight="1" x14ac:dyDescent="0.3">
      <c r="A17" s="680" t="s">
        <v>549</v>
      </c>
      <c r="B17" s="671" t="s">
        <v>551</v>
      </c>
      <c r="C17" s="705" t="s">
        <v>571</v>
      </c>
      <c r="D17" s="723" t="s">
        <v>572</v>
      </c>
      <c r="E17" s="705" t="s">
        <v>4669</v>
      </c>
      <c r="F17" s="723" t="s">
        <v>4670</v>
      </c>
      <c r="G17" s="705" t="s">
        <v>4711</v>
      </c>
      <c r="H17" s="705" t="s">
        <v>4712</v>
      </c>
      <c r="I17" s="238">
        <v>26.17</v>
      </c>
      <c r="J17" s="238">
        <v>1</v>
      </c>
      <c r="K17" s="713">
        <v>26.17</v>
      </c>
    </row>
    <row r="18" spans="1:11" ht="14.4" customHeight="1" x14ac:dyDescent="0.3">
      <c r="A18" s="680" t="s">
        <v>549</v>
      </c>
      <c r="B18" s="671" t="s">
        <v>551</v>
      </c>
      <c r="C18" s="705" t="s">
        <v>571</v>
      </c>
      <c r="D18" s="723" t="s">
        <v>572</v>
      </c>
      <c r="E18" s="705" t="s">
        <v>4669</v>
      </c>
      <c r="F18" s="723" t="s">
        <v>4670</v>
      </c>
      <c r="G18" s="705" t="s">
        <v>4713</v>
      </c>
      <c r="H18" s="705" t="s">
        <v>4714</v>
      </c>
      <c r="I18" s="238">
        <v>9.7250000000000014</v>
      </c>
      <c r="J18" s="238">
        <v>6</v>
      </c>
      <c r="K18" s="713">
        <v>58.35</v>
      </c>
    </row>
    <row r="19" spans="1:11" ht="14.4" customHeight="1" x14ac:dyDescent="0.3">
      <c r="A19" s="680" t="s">
        <v>549</v>
      </c>
      <c r="B19" s="671" t="s">
        <v>551</v>
      </c>
      <c r="C19" s="705" t="s">
        <v>571</v>
      </c>
      <c r="D19" s="723" t="s">
        <v>572</v>
      </c>
      <c r="E19" s="705" t="s">
        <v>4669</v>
      </c>
      <c r="F19" s="723" t="s">
        <v>4670</v>
      </c>
      <c r="G19" s="705" t="s">
        <v>4715</v>
      </c>
      <c r="H19" s="705" t="s">
        <v>4716</v>
      </c>
      <c r="I19" s="238">
        <v>7.49</v>
      </c>
      <c r="J19" s="238">
        <v>1</v>
      </c>
      <c r="K19" s="713">
        <v>7.49</v>
      </c>
    </row>
    <row r="20" spans="1:11" ht="14.4" customHeight="1" x14ac:dyDescent="0.3">
      <c r="A20" s="680" t="s">
        <v>549</v>
      </c>
      <c r="B20" s="671" t="s">
        <v>551</v>
      </c>
      <c r="C20" s="705" t="s">
        <v>571</v>
      </c>
      <c r="D20" s="723" t="s">
        <v>572</v>
      </c>
      <c r="E20" s="705" t="s">
        <v>4669</v>
      </c>
      <c r="F20" s="723" t="s">
        <v>4670</v>
      </c>
      <c r="G20" s="705" t="s">
        <v>4717</v>
      </c>
      <c r="H20" s="705" t="s">
        <v>4718</v>
      </c>
      <c r="I20" s="238">
        <v>0.31</v>
      </c>
      <c r="J20" s="238">
        <v>200</v>
      </c>
      <c r="K20" s="713">
        <v>62</v>
      </c>
    </row>
    <row r="21" spans="1:11" ht="14.4" customHeight="1" x14ac:dyDescent="0.3">
      <c r="A21" s="680" t="s">
        <v>549</v>
      </c>
      <c r="B21" s="671" t="s">
        <v>551</v>
      </c>
      <c r="C21" s="705" t="s">
        <v>571</v>
      </c>
      <c r="D21" s="723" t="s">
        <v>572</v>
      </c>
      <c r="E21" s="705" t="s">
        <v>4669</v>
      </c>
      <c r="F21" s="723" t="s">
        <v>4670</v>
      </c>
      <c r="G21" s="705" t="s">
        <v>4719</v>
      </c>
      <c r="H21" s="705" t="s">
        <v>4720</v>
      </c>
      <c r="I21" s="238">
        <v>3.45</v>
      </c>
      <c r="J21" s="238">
        <v>10</v>
      </c>
      <c r="K21" s="713">
        <v>34.5</v>
      </c>
    </row>
    <row r="22" spans="1:11" ht="14.4" customHeight="1" x14ac:dyDescent="0.3">
      <c r="A22" s="680" t="s">
        <v>549</v>
      </c>
      <c r="B22" s="671" t="s">
        <v>551</v>
      </c>
      <c r="C22" s="705" t="s">
        <v>571</v>
      </c>
      <c r="D22" s="723" t="s">
        <v>572</v>
      </c>
      <c r="E22" s="705" t="s">
        <v>4671</v>
      </c>
      <c r="F22" s="723" t="s">
        <v>4672</v>
      </c>
      <c r="G22" s="705" t="s">
        <v>4721</v>
      </c>
      <c r="H22" s="705" t="s">
        <v>4722</v>
      </c>
      <c r="I22" s="238">
        <v>5.0149999999999997</v>
      </c>
      <c r="J22" s="238">
        <v>200</v>
      </c>
      <c r="K22" s="713">
        <v>1003</v>
      </c>
    </row>
    <row r="23" spans="1:11" ht="14.4" customHeight="1" x14ac:dyDescent="0.3">
      <c r="A23" s="680" t="s">
        <v>549</v>
      </c>
      <c r="B23" s="671" t="s">
        <v>551</v>
      </c>
      <c r="C23" s="705" t="s">
        <v>571</v>
      </c>
      <c r="D23" s="723" t="s">
        <v>572</v>
      </c>
      <c r="E23" s="705" t="s">
        <v>4671</v>
      </c>
      <c r="F23" s="723" t="s">
        <v>4672</v>
      </c>
      <c r="G23" s="705" t="s">
        <v>4723</v>
      </c>
      <c r="H23" s="705" t="s">
        <v>4724</v>
      </c>
      <c r="I23" s="238">
        <v>3.51</v>
      </c>
      <c r="J23" s="238">
        <v>50</v>
      </c>
      <c r="K23" s="713">
        <v>175.5</v>
      </c>
    </row>
    <row r="24" spans="1:11" ht="14.4" customHeight="1" x14ac:dyDescent="0.3">
      <c r="A24" s="680" t="s">
        <v>549</v>
      </c>
      <c r="B24" s="671" t="s">
        <v>551</v>
      </c>
      <c r="C24" s="705" t="s">
        <v>571</v>
      </c>
      <c r="D24" s="723" t="s">
        <v>572</v>
      </c>
      <c r="E24" s="705" t="s">
        <v>4671</v>
      </c>
      <c r="F24" s="723" t="s">
        <v>4672</v>
      </c>
      <c r="G24" s="705" t="s">
        <v>4725</v>
      </c>
      <c r="H24" s="705" t="s">
        <v>4726</v>
      </c>
      <c r="I24" s="238">
        <v>0.215</v>
      </c>
      <c r="J24" s="238">
        <v>700</v>
      </c>
      <c r="K24" s="713">
        <v>151</v>
      </c>
    </row>
    <row r="25" spans="1:11" ht="14.4" customHeight="1" x14ac:dyDescent="0.3">
      <c r="A25" s="680" t="s">
        <v>549</v>
      </c>
      <c r="B25" s="671" t="s">
        <v>551</v>
      </c>
      <c r="C25" s="705" t="s">
        <v>571</v>
      </c>
      <c r="D25" s="723" t="s">
        <v>572</v>
      </c>
      <c r="E25" s="705" t="s">
        <v>4671</v>
      </c>
      <c r="F25" s="723" t="s">
        <v>4672</v>
      </c>
      <c r="G25" s="705" t="s">
        <v>4727</v>
      </c>
      <c r="H25" s="705" t="s">
        <v>4728</v>
      </c>
      <c r="I25" s="238">
        <v>15.925000000000001</v>
      </c>
      <c r="J25" s="238">
        <v>100</v>
      </c>
      <c r="K25" s="713">
        <v>1592.5</v>
      </c>
    </row>
    <row r="26" spans="1:11" ht="14.4" customHeight="1" x14ac:dyDescent="0.3">
      <c r="A26" s="680" t="s">
        <v>549</v>
      </c>
      <c r="B26" s="671" t="s">
        <v>551</v>
      </c>
      <c r="C26" s="705" t="s">
        <v>571</v>
      </c>
      <c r="D26" s="723" t="s">
        <v>572</v>
      </c>
      <c r="E26" s="705" t="s">
        <v>4671</v>
      </c>
      <c r="F26" s="723" t="s">
        <v>4672</v>
      </c>
      <c r="G26" s="705" t="s">
        <v>4729</v>
      </c>
      <c r="H26" s="705" t="s">
        <v>4730</v>
      </c>
      <c r="I26" s="238">
        <v>2.41</v>
      </c>
      <c r="J26" s="238">
        <v>250</v>
      </c>
      <c r="K26" s="713">
        <v>602.5</v>
      </c>
    </row>
    <row r="27" spans="1:11" ht="14.4" customHeight="1" x14ac:dyDescent="0.3">
      <c r="A27" s="680" t="s">
        <v>549</v>
      </c>
      <c r="B27" s="671" t="s">
        <v>551</v>
      </c>
      <c r="C27" s="705" t="s">
        <v>571</v>
      </c>
      <c r="D27" s="723" t="s">
        <v>572</v>
      </c>
      <c r="E27" s="705" t="s">
        <v>4671</v>
      </c>
      <c r="F27" s="723" t="s">
        <v>4672</v>
      </c>
      <c r="G27" s="705" t="s">
        <v>4731</v>
      </c>
      <c r="H27" s="705" t="s">
        <v>4732</v>
      </c>
      <c r="I27" s="238">
        <v>29.240000000000002</v>
      </c>
      <c r="J27" s="238">
        <v>150</v>
      </c>
      <c r="K27" s="713">
        <v>4341.5</v>
      </c>
    </row>
    <row r="28" spans="1:11" ht="14.4" customHeight="1" x14ac:dyDescent="0.3">
      <c r="A28" s="680" t="s">
        <v>549</v>
      </c>
      <c r="B28" s="671" t="s">
        <v>551</v>
      </c>
      <c r="C28" s="705" t="s">
        <v>571</v>
      </c>
      <c r="D28" s="723" t="s">
        <v>572</v>
      </c>
      <c r="E28" s="705" t="s">
        <v>4671</v>
      </c>
      <c r="F28" s="723" t="s">
        <v>4672</v>
      </c>
      <c r="G28" s="705" t="s">
        <v>4733</v>
      </c>
      <c r="H28" s="705" t="s">
        <v>4734</v>
      </c>
      <c r="I28" s="238">
        <v>2.75</v>
      </c>
      <c r="J28" s="238">
        <v>200</v>
      </c>
      <c r="K28" s="713">
        <v>550</v>
      </c>
    </row>
    <row r="29" spans="1:11" ht="14.4" customHeight="1" x14ac:dyDescent="0.3">
      <c r="A29" s="680" t="s">
        <v>549</v>
      </c>
      <c r="B29" s="671" t="s">
        <v>551</v>
      </c>
      <c r="C29" s="705" t="s">
        <v>571</v>
      </c>
      <c r="D29" s="723" t="s">
        <v>572</v>
      </c>
      <c r="E29" s="705" t="s">
        <v>4671</v>
      </c>
      <c r="F29" s="723" t="s">
        <v>4672</v>
      </c>
      <c r="G29" s="705" t="s">
        <v>4735</v>
      </c>
      <c r="H29" s="705" t="s">
        <v>4736</v>
      </c>
      <c r="I29" s="238">
        <v>16.29</v>
      </c>
      <c r="J29" s="238">
        <v>2</v>
      </c>
      <c r="K29" s="713">
        <v>32.58</v>
      </c>
    </row>
    <row r="30" spans="1:11" ht="14.4" customHeight="1" x14ac:dyDescent="0.3">
      <c r="A30" s="680" t="s">
        <v>549</v>
      </c>
      <c r="B30" s="671" t="s">
        <v>551</v>
      </c>
      <c r="C30" s="705" t="s">
        <v>571</v>
      </c>
      <c r="D30" s="723" t="s">
        <v>572</v>
      </c>
      <c r="E30" s="705" t="s">
        <v>4671</v>
      </c>
      <c r="F30" s="723" t="s">
        <v>4672</v>
      </c>
      <c r="G30" s="705" t="s">
        <v>4737</v>
      </c>
      <c r="H30" s="705" t="s">
        <v>4738</v>
      </c>
      <c r="I30" s="238">
        <v>4.1449999999999996</v>
      </c>
      <c r="J30" s="238">
        <v>350</v>
      </c>
      <c r="K30" s="713">
        <v>1451</v>
      </c>
    </row>
    <row r="31" spans="1:11" ht="14.4" customHeight="1" x14ac:dyDescent="0.3">
      <c r="A31" s="680" t="s">
        <v>549</v>
      </c>
      <c r="B31" s="671" t="s">
        <v>551</v>
      </c>
      <c r="C31" s="705" t="s">
        <v>571</v>
      </c>
      <c r="D31" s="723" t="s">
        <v>572</v>
      </c>
      <c r="E31" s="705" t="s">
        <v>4671</v>
      </c>
      <c r="F31" s="723" t="s">
        <v>4672</v>
      </c>
      <c r="G31" s="705" t="s">
        <v>4739</v>
      </c>
      <c r="H31" s="705" t="s">
        <v>4740</v>
      </c>
      <c r="I31" s="238">
        <v>1.4350000000000001</v>
      </c>
      <c r="J31" s="238">
        <v>300</v>
      </c>
      <c r="K31" s="713">
        <v>431</v>
      </c>
    </row>
    <row r="32" spans="1:11" ht="14.4" customHeight="1" x14ac:dyDescent="0.3">
      <c r="A32" s="680" t="s">
        <v>549</v>
      </c>
      <c r="B32" s="671" t="s">
        <v>551</v>
      </c>
      <c r="C32" s="705" t="s">
        <v>571</v>
      </c>
      <c r="D32" s="723" t="s">
        <v>572</v>
      </c>
      <c r="E32" s="705" t="s">
        <v>4671</v>
      </c>
      <c r="F32" s="723" t="s">
        <v>4672</v>
      </c>
      <c r="G32" s="705" t="s">
        <v>4741</v>
      </c>
      <c r="H32" s="705" t="s">
        <v>4742</v>
      </c>
      <c r="I32" s="238">
        <v>0.42</v>
      </c>
      <c r="J32" s="238">
        <v>1800</v>
      </c>
      <c r="K32" s="713">
        <v>756</v>
      </c>
    </row>
    <row r="33" spans="1:11" ht="14.4" customHeight="1" x14ac:dyDescent="0.3">
      <c r="A33" s="680" t="s">
        <v>549</v>
      </c>
      <c r="B33" s="671" t="s">
        <v>551</v>
      </c>
      <c r="C33" s="705" t="s">
        <v>571</v>
      </c>
      <c r="D33" s="723" t="s">
        <v>572</v>
      </c>
      <c r="E33" s="705" t="s">
        <v>4671</v>
      </c>
      <c r="F33" s="723" t="s">
        <v>4672</v>
      </c>
      <c r="G33" s="705" t="s">
        <v>4743</v>
      </c>
      <c r="H33" s="705" t="s">
        <v>4744</v>
      </c>
      <c r="I33" s="238">
        <v>0.57499999999999996</v>
      </c>
      <c r="J33" s="238">
        <v>400</v>
      </c>
      <c r="K33" s="713">
        <v>230</v>
      </c>
    </row>
    <row r="34" spans="1:11" ht="14.4" customHeight="1" x14ac:dyDescent="0.3">
      <c r="A34" s="680" t="s">
        <v>549</v>
      </c>
      <c r="B34" s="671" t="s">
        <v>551</v>
      </c>
      <c r="C34" s="705" t="s">
        <v>571</v>
      </c>
      <c r="D34" s="723" t="s">
        <v>572</v>
      </c>
      <c r="E34" s="705" t="s">
        <v>4671</v>
      </c>
      <c r="F34" s="723" t="s">
        <v>4672</v>
      </c>
      <c r="G34" s="705" t="s">
        <v>4745</v>
      </c>
      <c r="H34" s="705" t="s">
        <v>4746</v>
      </c>
      <c r="I34" s="238">
        <v>3.2149999999999999</v>
      </c>
      <c r="J34" s="238">
        <v>300</v>
      </c>
      <c r="K34" s="713">
        <v>964.5</v>
      </c>
    </row>
    <row r="35" spans="1:11" ht="14.4" customHeight="1" x14ac:dyDescent="0.3">
      <c r="A35" s="680" t="s">
        <v>549</v>
      </c>
      <c r="B35" s="671" t="s">
        <v>551</v>
      </c>
      <c r="C35" s="705" t="s">
        <v>571</v>
      </c>
      <c r="D35" s="723" t="s">
        <v>572</v>
      </c>
      <c r="E35" s="705" t="s">
        <v>4671</v>
      </c>
      <c r="F35" s="723" t="s">
        <v>4672</v>
      </c>
      <c r="G35" s="705" t="s">
        <v>4747</v>
      </c>
      <c r="H35" s="705" t="s">
        <v>4748</v>
      </c>
      <c r="I35" s="238">
        <v>68.515000000000001</v>
      </c>
      <c r="J35" s="238">
        <v>4</v>
      </c>
      <c r="K35" s="713">
        <v>274.06</v>
      </c>
    </row>
    <row r="36" spans="1:11" ht="14.4" customHeight="1" x14ac:dyDescent="0.3">
      <c r="A36" s="680" t="s">
        <v>549</v>
      </c>
      <c r="B36" s="671" t="s">
        <v>551</v>
      </c>
      <c r="C36" s="705" t="s">
        <v>571</v>
      </c>
      <c r="D36" s="723" t="s">
        <v>572</v>
      </c>
      <c r="E36" s="705" t="s">
        <v>4671</v>
      </c>
      <c r="F36" s="723" t="s">
        <v>4672</v>
      </c>
      <c r="G36" s="705" t="s">
        <v>4749</v>
      </c>
      <c r="H36" s="705" t="s">
        <v>4750</v>
      </c>
      <c r="I36" s="238">
        <v>80.574999999999989</v>
      </c>
      <c r="J36" s="238">
        <v>23</v>
      </c>
      <c r="K36" s="713">
        <v>1853.26</v>
      </c>
    </row>
    <row r="37" spans="1:11" ht="14.4" customHeight="1" x14ac:dyDescent="0.3">
      <c r="A37" s="680" t="s">
        <v>549</v>
      </c>
      <c r="B37" s="671" t="s">
        <v>551</v>
      </c>
      <c r="C37" s="705" t="s">
        <v>571</v>
      </c>
      <c r="D37" s="723" t="s">
        <v>572</v>
      </c>
      <c r="E37" s="705" t="s">
        <v>4671</v>
      </c>
      <c r="F37" s="723" t="s">
        <v>4672</v>
      </c>
      <c r="G37" s="705" t="s">
        <v>4751</v>
      </c>
      <c r="H37" s="705" t="s">
        <v>4752</v>
      </c>
      <c r="I37" s="238">
        <v>21.78</v>
      </c>
      <c r="J37" s="238">
        <v>50</v>
      </c>
      <c r="K37" s="713">
        <v>1089</v>
      </c>
    </row>
    <row r="38" spans="1:11" ht="14.4" customHeight="1" x14ac:dyDescent="0.3">
      <c r="A38" s="680" t="s">
        <v>549</v>
      </c>
      <c r="B38" s="671" t="s">
        <v>551</v>
      </c>
      <c r="C38" s="705" t="s">
        <v>571</v>
      </c>
      <c r="D38" s="723" t="s">
        <v>572</v>
      </c>
      <c r="E38" s="705" t="s">
        <v>4671</v>
      </c>
      <c r="F38" s="723" t="s">
        <v>4672</v>
      </c>
      <c r="G38" s="705" t="s">
        <v>4753</v>
      </c>
      <c r="H38" s="705" t="s">
        <v>4754</v>
      </c>
      <c r="I38" s="238">
        <v>28.92</v>
      </c>
      <c r="J38" s="238">
        <v>100</v>
      </c>
      <c r="K38" s="713">
        <v>2892</v>
      </c>
    </row>
    <row r="39" spans="1:11" ht="14.4" customHeight="1" x14ac:dyDescent="0.3">
      <c r="A39" s="680" t="s">
        <v>549</v>
      </c>
      <c r="B39" s="671" t="s">
        <v>551</v>
      </c>
      <c r="C39" s="705" t="s">
        <v>571</v>
      </c>
      <c r="D39" s="723" t="s">
        <v>572</v>
      </c>
      <c r="E39" s="705" t="s">
        <v>4671</v>
      </c>
      <c r="F39" s="723" t="s">
        <v>4672</v>
      </c>
      <c r="G39" s="705" t="s">
        <v>4755</v>
      </c>
      <c r="H39" s="705" t="s">
        <v>4756</v>
      </c>
      <c r="I39" s="238">
        <v>2.67</v>
      </c>
      <c r="J39" s="238">
        <v>50</v>
      </c>
      <c r="K39" s="713">
        <v>133.5</v>
      </c>
    </row>
    <row r="40" spans="1:11" ht="14.4" customHeight="1" x14ac:dyDescent="0.3">
      <c r="A40" s="680" t="s">
        <v>549</v>
      </c>
      <c r="B40" s="671" t="s">
        <v>551</v>
      </c>
      <c r="C40" s="705" t="s">
        <v>571</v>
      </c>
      <c r="D40" s="723" t="s">
        <v>572</v>
      </c>
      <c r="E40" s="705" t="s">
        <v>4671</v>
      </c>
      <c r="F40" s="723" t="s">
        <v>4672</v>
      </c>
      <c r="G40" s="705" t="s">
        <v>4757</v>
      </c>
      <c r="H40" s="705" t="s">
        <v>4758</v>
      </c>
      <c r="I40" s="238">
        <v>14.3</v>
      </c>
      <c r="J40" s="238">
        <v>40</v>
      </c>
      <c r="K40" s="713">
        <v>572</v>
      </c>
    </row>
    <row r="41" spans="1:11" ht="14.4" customHeight="1" x14ac:dyDescent="0.3">
      <c r="A41" s="680" t="s">
        <v>549</v>
      </c>
      <c r="B41" s="671" t="s">
        <v>551</v>
      </c>
      <c r="C41" s="705" t="s">
        <v>571</v>
      </c>
      <c r="D41" s="723" t="s">
        <v>572</v>
      </c>
      <c r="E41" s="705" t="s">
        <v>4671</v>
      </c>
      <c r="F41" s="723" t="s">
        <v>4672</v>
      </c>
      <c r="G41" s="705" t="s">
        <v>4759</v>
      </c>
      <c r="H41" s="705" t="s">
        <v>4760</v>
      </c>
      <c r="I41" s="238">
        <v>5.41</v>
      </c>
      <c r="J41" s="238">
        <v>100</v>
      </c>
      <c r="K41" s="713">
        <v>541</v>
      </c>
    </row>
    <row r="42" spans="1:11" ht="14.4" customHeight="1" x14ac:dyDescent="0.3">
      <c r="A42" s="680" t="s">
        <v>549</v>
      </c>
      <c r="B42" s="671" t="s">
        <v>551</v>
      </c>
      <c r="C42" s="705" t="s">
        <v>571</v>
      </c>
      <c r="D42" s="723" t="s">
        <v>572</v>
      </c>
      <c r="E42" s="705" t="s">
        <v>4671</v>
      </c>
      <c r="F42" s="723" t="s">
        <v>4672</v>
      </c>
      <c r="G42" s="705" t="s">
        <v>4761</v>
      </c>
      <c r="H42" s="705" t="s">
        <v>4762</v>
      </c>
      <c r="I42" s="238">
        <v>218.5</v>
      </c>
      <c r="J42" s="238">
        <v>3</v>
      </c>
      <c r="K42" s="713">
        <v>655.5</v>
      </c>
    </row>
    <row r="43" spans="1:11" ht="14.4" customHeight="1" x14ac:dyDescent="0.3">
      <c r="A43" s="680" t="s">
        <v>549</v>
      </c>
      <c r="B43" s="671" t="s">
        <v>551</v>
      </c>
      <c r="C43" s="705" t="s">
        <v>571</v>
      </c>
      <c r="D43" s="723" t="s">
        <v>572</v>
      </c>
      <c r="E43" s="705" t="s">
        <v>4671</v>
      </c>
      <c r="F43" s="723" t="s">
        <v>4672</v>
      </c>
      <c r="G43" s="705" t="s">
        <v>4763</v>
      </c>
      <c r="H43" s="705" t="s">
        <v>4764</v>
      </c>
      <c r="I43" s="238">
        <v>1.8</v>
      </c>
      <c r="J43" s="238">
        <v>20</v>
      </c>
      <c r="K43" s="713">
        <v>36</v>
      </c>
    </row>
    <row r="44" spans="1:11" ht="14.4" customHeight="1" x14ac:dyDescent="0.3">
      <c r="A44" s="680" t="s">
        <v>549</v>
      </c>
      <c r="B44" s="671" t="s">
        <v>551</v>
      </c>
      <c r="C44" s="705" t="s">
        <v>571</v>
      </c>
      <c r="D44" s="723" t="s">
        <v>572</v>
      </c>
      <c r="E44" s="705" t="s">
        <v>4671</v>
      </c>
      <c r="F44" s="723" t="s">
        <v>4672</v>
      </c>
      <c r="G44" s="705" t="s">
        <v>4765</v>
      </c>
      <c r="H44" s="705" t="s">
        <v>4766</v>
      </c>
      <c r="I44" s="238">
        <v>14.45</v>
      </c>
      <c r="J44" s="238">
        <v>50</v>
      </c>
      <c r="K44" s="713">
        <v>722.5</v>
      </c>
    </row>
    <row r="45" spans="1:11" ht="14.4" customHeight="1" x14ac:dyDescent="0.3">
      <c r="A45" s="680" t="s">
        <v>549</v>
      </c>
      <c r="B45" s="671" t="s">
        <v>551</v>
      </c>
      <c r="C45" s="705" t="s">
        <v>571</v>
      </c>
      <c r="D45" s="723" t="s">
        <v>572</v>
      </c>
      <c r="E45" s="705" t="s">
        <v>4671</v>
      </c>
      <c r="F45" s="723" t="s">
        <v>4672</v>
      </c>
      <c r="G45" s="705" t="s">
        <v>4767</v>
      </c>
      <c r="H45" s="705" t="s">
        <v>4768</v>
      </c>
      <c r="I45" s="238">
        <v>2.37</v>
      </c>
      <c r="J45" s="238">
        <v>50</v>
      </c>
      <c r="K45" s="713">
        <v>118.5</v>
      </c>
    </row>
    <row r="46" spans="1:11" ht="14.4" customHeight="1" x14ac:dyDescent="0.3">
      <c r="A46" s="680" t="s">
        <v>549</v>
      </c>
      <c r="B46" s="671" t="s">
        <v>551</v>
      </c>
      <c r="C46" s="705" t="s">
        <v>571</v>
      </c>
      <c r="D46" s="723" t="s">
        <v>572</v>
      </c>
      <c r="E46" s="705" t="s">
        <v>4671</v>
      </c>
      <c r="F46" s="723" t="s">
        <v>4672</v>
      </c>
      <c r="G46" s="705" t="s">
        <v>4769</v>
      </c>
      <c r="H46" s="705" t="s">
        <v>4770</v>
      </c>
      <c r="I46" s="238">
        <v>1.77</v>
      </c>
      <c r="J46" s="238">
        <v>100</v>
      </c>
      <c r="K46" s="713">
        <v>177</v>
      </c>
    </row>
    <row r="47" spans="1:11" ht="14.4" customHeight="1" x14ac:dyDescent="0.3">
      <c r="A47" s="680" t="s">
        <v>549</v>
      </c>
      <c r="B47" s="671" t="s">
        <v>551</v>
      </c>
      <c r="C47" s="705" t="s">
        <v>571</v>
      </c>
      <c r="D47" s="723" t="s">
        <v>572</v>
      </c>
      <c r="E47" s="705" t="s">
        <v>4671</v>
      </c>
      <c r="F47" s="723" t="s">
        <v>4672</v>
      </c>
      <c r="G47" s="705" t="s">
        <v>4771</v>
      </c>
      <c r="H47" s="705" t="s">
        <v>4772</v>
      </c>
      <c r="I47" s="238">
        <v>2.41</v>
      </c>
      <c r="J47" s="238">
        <v>50</v>
      </c>
      <c r="K47" s="713">
        <v>120.5</v>
      </c>
    </row>
    <row r="48" spans="1:11" ht="14.4" customHeight="1" x14ac:dyDescent="0.3">
      <c r="A48" s="680" t="s">
        <v>549</v>
      </c>
      <c r="B48" s="671" t="s">
        <v>551</v>
      </c>
      <c r="C48" s="705" t="s">
        <v>571</v>
      </c>
      <c r="D48" s="723" t="s">
        <v>572</v>
      </c>
      <c r="E48" s="705" t="s">
        <v>4671</v>
      </c>
      <c r="F48" s="723" t="s">
        <v>4672</v>
      </c>
      <c r="G48" s="705" t="s">
        <v>4773</v>
      </c>
      <c r="H48" s="705" t="s">
        <v>4774</v>
      </c>
      <c r="I48" s="238">
        <v>2.85</v>
      </c>
      <c r="J48" s="238">
        <v>100</v>
      </c>
      <c r="K48" s="713">
        <v>285</v>
      </c>
    </row>
    <row r="49" spans="1:11" ht="14.4" customHeight="1" x14ac:dyDescent="0.3">
      <c r="A49" s="680" t="s">
        <v>549</v>
      </c>
      <c r="B49" s="671" t="s">
        <v>551</v>
      </c>
      <c r="C49" s="705" t="s">
        <v>571</v>
      </c>
      <c r="D49" s="723" t="s">
        <v>572</v>
      </c>
      <c r="E49" s="705" t="s">
        <v>4671</v>
      </c>
      <c r="F49" s="723" t="s">
        <v>4672</v>
      </c>
      <c r="G49" s="705" t="s">
        <v>4775</v>
      </c>
      <c r="H49" s="705" t="s">
        <v>4776</v>
      </c>
      <c r="I49" s="238">
        <v>5.13</v>
      </c>
      <c r="J49" s="238">
        <v>240</v>
      </c>
      <c r="K49" s="713">
        <v>1231.2</v>
      </c>
    </row>
    <row r="50" spans="1:11" ht="14.4" customHeight="1" x14ac:dyDescent="0.3">
      <c r="A50" s="680" t="s">
        <v>549</v>
      </c>
      <c r="B50" s="671" t="s">
        <v>551</v>
      </c>
      <c r="C50" s="705" t="s">
        <v>571</v>
      </c>
      <c r="D50" s="723" t="s">
        <v>572</v>
      </c>
      <c r="E50" s="705" t="s">
        <v>4671</v>
      </c>
      <c r="F50" s="723" t="s">
        <v>4672</v>
      </c>
      <c r="G50" s="705" t="s">
        <v>4777</v>
      </c>
      <c r="H50" s="705" t="s">
        <v>4778</v>
      </c>
      <c r="I50" s="238">
        <v>7.95</v>
      </c>
      <c r="J50" s="238">
        <v>200</v>
      </c>
      <c r="K50" s="713">
        <v>1590</v>
      </c>
    </row>
    <row r="51" spans="1:11" ht="14.4" customHeight="1" x14ac:dyDescent="0.3">
      <c r="A51" s="680" t="s">
        <v>549</v>
      </c>
      <c r="B51" s="671" t="s">
        <v>551</v>
      </c>
      <c r="C51" s="705" t="s">
        <v>571</v>
      </c>
      <c r="D51" s="723" t="s">
        <v>572</v>
      </c>
      <c r="E51" s="705" t="s">
        <v>4671</v>
      </c>
      <c r="F51" s="723" t="s">
        <v>4672</v>
      </c>
      <c r="G51" s="705" t="s">
        <v>4779</v>
      </c>
      <c r="H51" s="705" t="s">
        <v>4780</v>
      </c>
      <c r="I51" s="238">
        <v>14.3</v>
      </c>
      <c r="J51" s="238">
        <v>40</v>
      </c>
      <c r="K51" s="713">
        <v>572</v>
      </c>
    </row>
    <row r="52" spans="1:11" ht="14.4" customHeight="1" x14ac:dyDescent="0.3">
      <c r="A52" s="680" t="s">
        <v>549</v>
      </c>
      <c r="B52" s="671" t="s">
        <v>551</v>
      </c>
      <c r="C52" s="705" t="s">
        <v>571</v>
      </c>
      <c r="D52" s="723" t="s">
        <v>572</v>
      </c>
      <c r="E52" s="705" t="s">
        <v>4671</v>
      </c>
      <c r="F52" s="723" t="s">
        <v>4672</v>
      </c>
      <c r="G52" s="705" t="s">
        <v>4781</v>
      </c>
      <c r="H52" s="705" t="s">
        <v>4782</v>
      </c>
      <c r="I52" s="238">
        <v>1.69</v>
      </c>
      <c r="J52" s="238">
        <v>50</v>
      </c>
      <c r="K52" s="713">
        <v>84.5</v>
      </c>
    </row>
    <row r="53" spans="1:11" ht="14.4" customHeight="1" x14ac:dyDescent="0.3">
      <c r="A53" s="680" t="s">
        <v>549</v>
      </c>
      <c r="B53" s="671" t="s">
        <v>551</v>
      </c>
      <c r="C53" s="705" t="s">
        <v>571</v>
      </c>
      <c r="D53" s="723" t="s">
        <v>572</v>
      </c>
      <c r="E53" s="705" t="s">
        <v>4671</v>
      </c>
      <c r="F53" s="723" t="s">
        <v>4672</v>
      </c>
      <c r="G53" s="705" t="s">
        <v>4783</v>
      </c>
      <c r="H53" s="705" t="s">
        <v>4784</v>
      </c>
      <c r="I53" s="238">
        <v>12.1</v>
      </c>
      <c r="J53" s="238">
        <v>24</v>
      </c>
      <c r="K53" s="713">
        <v>290.39999999999998</v>
      </c>
    </row>
    <row r="54" spans="1:11" ht="14.4" customHeight="1" x14ac:dyDescent="0.3">
      <c r="A54" s="680" t="s">
        <v>549</v>
      </c>
      <c r="B54" s="671" t="s">
        <v>551</v>
      </c>
      <c r="C54" s="705" t="s">
        <v>571</v>
      </c>
      <c r="D54" s="723" t="s">
        <v>572</v>
      </c>
      <c r="E54" s="705" t="s">
        <v>4671</v>
      </c>
      <c r="F54" s="723" t="s">
        <v>4672</v>
      </c>
      <c r="G54" s="705" t="s">
        <v>4785</v>
      </c>
      <c r="H54" s="705" t="s">
        <v>4786</v>
      </c>
      <c r="I54" s="238">
        <v>25.49</v>
      </c>
      <c r="J54" s="238">
        <v>2</v>
      </c>
      <c r="K54" s="713">
        <v>50.98</v>
      </c>
    </row>
    <row r="55" spans="1:11" ht="14.4" customHeight="1" x14ac:dyDescent="0.3">
      <c r="A55" s="680" t="s">
        <v>549</v>
      </c>
      <c r="B55" s="671" t="s">
        <v>551</v>
      </c>
      <c r="C55" s="705" t="s">
        <v>571</v>
      </c>
      <c r="D55" s="723" t="s">
        <v>572</v>
      </c>
      <c r="E55" s="705" t="s">
        <v>4671</v>
      </c>
      <c r="F55" s="723" t="s">
        <v>4672</v>
      </c>
      <c r="G55" s="705" t="s">
        <v>4787</v>
      </c>
      <c r="H55" s="705" t="s">
        <v>4788</v>
      </c>
      <c r="I55" s="238">
        <v>235.95</v>
      </c>
      <c r="J55" s="238">
        <v>1</v>
      </c>
      <c r="K55" s="713">
        <v>235.95</v>
      </c>
    </row>
    <row r="56" spans="1:11" ht="14.4" customHeight="1" x14ac:dyDescent="0.3">
      <c r="A56" s="680" t="s">
        <v>549</v>
      </c>
      <c r="B56" s="671" t="s">
        <v>551</v>
      </c>
      <c r="C56" s="705" t="s">
        <v>571</v>
      </c>
      <c r="D56" s="723" t="s">
        <v>572</v>
      </c>
      <c r="E56" s="705" t="s">
        <v>4671</v>
      </c>
      <c r="F56" s="723" t="s">
        <v>4672</v>
      </c>
      <c r="G56" s="705" t="s">
        <v>4789</v>
      </c>
      <c r="H56" s="705" t="s">
        <v>4790</v>
      </c>
      <c r="I56" s="238">
        <v>2.8449999999999998</v>
      </c>
      <c r="J56" s="238">
        <v>200</v>
      </c>
      <c r="K56" s="713">
        <v>569</v>
      </c>
    </row>
    <row r="57" spans="1:11" ht="14.4" customHeight="1" x14ac:dyDescent="0.3">
      <c r="A57" s="680" t="s">
        <v>549</v>
      </c>
      <c r="B57" s="671" t="s">
        <v>551</v>
      </c>
      <c r="C57" s="705" t="s">
        <v>571</v>
      </c>
      <c r="D57" s="723" t="s">
        <v>572</v>
      </c>
      <c r="E57" s="705" t="s">
        <v>4671</v>
      </c>
      <c r="F57" s="723" t="s">
        <v>4672</v>
      </c>
      <c r="G57" s="705" t="s">
        <v>4791</v>
      </c>
      <c r="H57" s="705" t="s">
        <v>4792</v>
      </c>
      <c r="I57" s="238">
        <v>20.36</v>
      </c>
      <c r="J57" s="238">
        <v>5</v>
      </c>
      <c r="K57" s="713">
        <v>101.8</v>
      </c>
    </row>
    <row r="58" spans="1:11" ht="14.4" customHeight="1" x14ac:dyDescent="0.3">
      <c r="A58" s="680" t="s">
        <v>549</v>
      </c>
      <c r="B58" s="671" t="s">
        <v>551</v>
      </c>
      <c r="C58" s="705" t="s">
        <v>571</v>
      </c>
      <c r="D58" s="723" t="s">
        <v>572</v>
      </c>
      <c r="E58" s="705" t="s">
        <v>4671</v>
      </c>
      <c r="F58" s="723" t="s">
        <v>4672</v>
      </c>
      <c r="G58" s="705" t="s">
        <v>4793</v>
      </c>
      <c r="H58" s="705" t="s">
        <v>4794</v>
      </c>
      <c r="I58" s="238">
        <v>21.234999999999999</v>
      </c>
      <c r="J58" s="238">
        <v>60</v>
      </c>
      <c r="K58" s="713">
        <v>1274</v>
      </c>
    </row>
    <row r="59" spans="1:11" ht="14.4" customHeight="1" x14ac:dyDescent="0.3">
      <c r="A59" s="680" t="s">
        <v>549</v>
      </c>
      <c r="B59" s="671" t="s">
        <v>551</v>
      </c>
      <c r="C59" s="705" t="s">
        <v>571</v>
      </c>
      <c r="D59" s="723" t="s">
        <v>572</v>
      </c>
      <c r="E59" s="705" t="s">
        <v>4671</v>
      </c>
      <c r="F59" s="723" t="s">
        <v>4672</v>
      </c>
      <c r="G59" s="705" t="s">
        <v>4795</v>
      </c>
      <c r="H59" s="705" t="s">
        <v>4796</v>
      </c>
      <c r="I59" s="238">
        <v>21.23</v>
      </c>
      <c r="J59" s="238">
        <v>50</v>
      </c>
      <c r="K59" s="713">
        <v>1061.5</v>
      </c>
    </row>
    <row r="60" spans="1:11" ht="14.4" customHeight="1" x14ac:dyDescent="0.3">
      <c r="A60" s="680" t="s">
        <v>549</v>
      </c>
      <c r="B60" s="671" t="s">
        <v>551</v>
      </c>
      <c r="C60" s="705" t="s">
        <v>571</v>
      </c>
      <c r="D60" s="723" t="s">
        <v>572</v>
      </c>
      <c r="E60" s="705" t="s">
        <v>4671</v>
      </c>
      <c r="F60" s="723" t="s">
        <v>4672</v>
      </c>
      <c r="G60" s="705" t="s">
        <v>4797</v>
      </c>
      <c r="H60" s="705" t="s">
        <v>4798</v>
      </c>
      <c r="I60" s="238">
        <v>0.28000000000000003</v>
      </c>
      <c r="J60" s="238">
        <v>500</v>
      </c>
      <c r="K60" s="713">
        <v>141.22</v>
      </c>
    </row>
    <row r="61" spans="1:11" ht="14.4" customHeight="1" x14ac:dyDescent="0.3">
      <c r="A61" s="680" t="s">
        <v>549</v>
      </c>
      <c r="B61" s="671" t="s">
        <v>551</v>
      </c>
      <c r="C61" s="705" t="s">
        <v>571</v>
      </c>
      <c r="D61" s="723" t="s">
        <v>572</v>
      </c>
      <c r="E61" s="705" t="s">
        <v>4671</v>
      </c>
      <c r="F61" s="723" t="s">
        <v>4672</v>
      </c>
      <c r="G61" s="705" t="s">
        <v>4799</v>
      </c>
      <c r="H61" s="705" t="s">
        <v>4800</v>
      </c>
      <c r="I61" s="238">
        <v>1.21</v>
      </c>
      <c r="J61" s="238">
        <v>800</v>
      </c>
      <c r="K61" s="713">
        <v>968</v>
      </c>
    </row>
    <row r="62" spans="1:11" ht="14.4" customHeight="1" x14ac:dyDescent="0.3">
      <c r="A62" s="680" t="s">
        <v>549</v>
      </c>
      <c r="B62" s="671" t="s">
        <v>551</v>
      </c>
      <c r="C62" s="705" t="s">
        <v>571</v>
      </c>
      <c r="D62" s="723" t="s">
        <v>572</v>
      </c>
      <c r="E62" s="705" t="s">
        <v>4671</v>
      </c>
      <c r="F62" s="723" t="s">
        <v>4672</v>
      </c>
      <c r="G62" s="705" t="s">
        <v>4801</v>
      </c>
      <c r="H62" s="705" t="s">
        <v>4802</v>
      </c>
      <c r="I62" s="238">
        <v>0.47</v>
      </c>
      <c r="J62" s="238">
        <v>800</v>
      </c>
      <c r="K62" s="713">
        <v>376</v>
      </c>
    </row>
    <row r="63" spans="1:11" ht="14.4" customHeight="1" x14ac:dyDescent="0.3">
      <c r="A63" s="680" t="s">
        <v>549</v>
      </c>
      <c r="B63" s="671" t="s">
        <v>551</v>
      </c>
      <c r="C63" s="705" t="s">
        <v>571</v>
      </c>
      <c r="D63" s="723" t="s">
        <v>572</v>
      </c>
      <c r="E63" s="705" t="s">
        <v>4671</v>
      </c>
      <c r="F63" s="723" t="s">
        <v>4672</v>
      </c>
      <c r="G63" s="705" t="s">
        <v>4803</v>
      </c>
      <c r="H63" s="705" t="s">
        <v>4804</v>
      </c>
      <c r="I63" s="238">
        <v>2.6033333333333335</v>
      </c>
      <c r="J63" s="238">
        <v>350</v>
      </c>
      <c r="K63" s="713">
        <v>910.5</v>
      </c>
    </row>
    <row r="64" spans="1:11" ht="14.4" customHeight="1" x14ac:dyDescent="0.3">
      <c r="A64" s="680" t="s">
        <v>549</v>
      </c>
      <c r="B64" s="671" t="s">
        <v>551</v>
      </c>
      <c r="C64" s="705" t="s">
        <v>571</v>
      </c>
      <c r="D64" s="723" t="s">
        <v>572</v>
      </c>
      <c r="E64" s="705" t="s">
        <v>4671</v>
      </c>
      <c r="F64" s="723" t="s">
        <v>4672</v>
      </c>
      <c r="G64" s="705" t="s">
        <v>4805</v>
      </c>
      <c r="H64" s="705" t="s">
        <v>4806</v>
      </c>
      <c r="I64" s="238">
        <v>2.835</v>
      </c>
      <c r="J64" s="238">
        <v>200</v>
      </c>
      <c r="K64" s="713">
        <v>567</v>
      </c>
    </row>
    <row r="65" spans="1:11" ht="14.4" customHeight="1" x14ac:dyDescent="0.3">
      <c r="A65" s="680" t="s">
        <v>549</v>
      </c>
      <c r="B65" s="671" t="s">
        <v>551</v>
      </c>
      <c r="C65" s="705" t="s">
        <v>571</v>
      </c>
      <c r="D65" s="723" t="s">
        <v>572</v>
      </c>
      <c r="E65" s="705" t="s">
        <v>4671</v>
      </c>
      <c r="F65" s="723" t="s">
        <v>4672</v>
      </c>
      <c r="G65" s="705" t="s">
        <v>4807</v>
      </c>
      <c r="H65" s="705" t="s">
        <v>4808</v>
      </c>
      <c r="I65" s="238">
        <v>16.43</v>
      </c>
      <c r="J65" s="238">
        <v>50</v>
      </c>
      <c r="K65" s="713">
        <v>821.59</v>
      </c>
    </row>
    <row r="66" spans="1:11" ht="14.4" customHeight="1" x14ac:dyDescent="0.3">
      <c r="A66" s="680" t="s">
        <v>549</v>
      </c>
      <c r="B66" s="671" t="s">
        <v>551</v>
      </c>
      <c r="C66" s="705" t="s">
        <v>571</v>
      </c>
      <c r="D66" s="723" t="s">
        <v>572</v>
      </c>
      <c r="E66" s="705" t="s">
        <v>4671</v>
      </c>
      <c r="F66" s="723" t="s">
        <v>4672</v>
      </c>
      <c r="G66" s="705" t="s">
        <v>4809</v>
      </c>
      <c r="H66" s="705" t="s">
        <v>4810</v>
      </c>
      <c r="I66" s="238">
        <v>20.36</v>
      </c>
      <c r="J66" s="238">
        <v>15</v>
      </c>
      <c r="K66" s="713">
        <v>305.39999999999998</v>
      </c>
    </row>
    <row r="67" spans="1:11" ht="14.4" customHeight="1" x14ac:dyDescent="0.3">
      <c r="A67" s="680" t="s">
        <v>549</v>
      </c>
      <c r="B67" s="671" t="s">
        <v>551</v>
      </c>
      <c r="C67" s="705" t="s">
        <v>571</v>
      </c>
      <c r="D67" s="723" t="s">
        <v>572</v>
      </c>
      <c r="E67" s="705" t="s">
        <v>4671</v>
      </c>
      <c r="F67" s="723" t="s">
        <v>4672</v>
      </c>
      <c r="G67" s="705" t="s">
        <v>4811</v>
      </c>
      <c r="H67" s="705" t="s">
        <v>4812</v>
      </c>
      <c r="I67" s="238">
        <v>9.68</v>
      </c>
      <c r="J67" s="238">
        <v>100</v>
      </c>
      <c r="K67" s="713">
        <v>968</v>
      </c>
    </row>
    <row r="68" spans="1:11" ht="14.4" customHeight="1" x14ac:dyDescent="0.3">
      <c r="A68" s="680" t="s">
        <v>549</v>
      </c>
      <c r="B68" s="671" t="s">
        <v>551</v>
      </c>
      <c r="C68" s="705" t="s">
        <v>571</v>
      </c>
      <c r="D68" s="723" t="s">
        <v>572</v>
      </c>
      <c r="E68" s="705" t="s">
        <v>4671</v>
      </c>
      <c r="F68" s="723" t="s">
        <v>4672</v>
      </c>
      <c r="G68" s="705" t="s">
        <v>4813</v>
      </c>
      <c r="H68" s="705" t="s">
        <v>4814</v>
      </c>
      <c r="I68" s="238">
        <v>199.7</v>
      </c>
      <c r="J68" s="238">
        <v>2</v>
      </c>
      <c r="K68" s="713">
        <v>399.4</v>
      </c>
    </row>
    <row r="69" spans="1:11" ht="14.4" customHeight="1" x14ac:dyDescent="0.3">
      <c r="A69" s="680" t="s">
        <v>549</v>
      </c>
      <c r="B69" s="671" t="s">
        <v>551</v>
      </c>
      <c r="C69" s="705" t="s">
        <v>571</v>
      </c>
      <c r="D69" s="723" t="s">
        <v>572</v>
      </c>
      <c r="E69" s="705" t="s">
        <v>4671</v>
      </c>
      <c r="F69" s="723" t="s">
        <v>4672</v>
      </c>
      <c r="G69" s="705" t="s">
        <v>4815</v>
      </c>
      <c r="H69" s="705" t="s">
        <v>4816</v>
      </c>
      <c r="I69" s="238">
        <v>53.24</v>
      </c>
      <c r="J69" s="238">
        <v>2</v>
      </c>
      <c r="K69" s="713">
        <v>106.48</v>
      </c>
    </row>
    <row r="70" spans="1:11" ht="14.4" customHeight="1" x14ac:dyDescent="0.3">
      <c r="A70" s="680" t="s">
        <v>549</v>
      </c>
      <c r="B70" s="671" t="s">
        <v>551</v>
      </c>
      <c r="C70" s="705" t="s">
        <v>571</v>
      </c>
      <c r="D70" s="723" t="s">
        <v>572</v>
      </c>
      <c r="E70" s="705" t="s">
        <v>4671</v>
      </c>
      <c r="F70" s="723" t="s">
        <v>4672</v>
      </c>
      <c r="G70" s="705" t="s">
        <v>4817</v>
      </c>
      <c r="H70" s="705" t="s">
        <v>4818</v>
      </c>
      <c r="I70" s="238">
        <v>67.760000000000005</v>
      </c>
      <c r="J70" s="238">
        <v>25</v>
      </c>
      <c r="K70" s="713">
        <v>1694</v>
      </c>
    </row>
    <row r="71" spans="1:11" ht="14.4" customHeight="1" x14ac:dyDescent="0.3">
      <c r="A71" s="680" t="s">
        <v>549</v>
      </c>
      <c r="B71" s="671" t="s">
        <v>551</v>
      </c>
      <c r="C71" s="705" t="s">
        <v>571</v>
      </c>
      <c r="D71" s="723" t="s">
        <v>572</v>
      </c>
      <c r="E71" s="705" t="s">
        <v>4671</v>
      </c>
      <c r="F71" s="723" t="s">
        <v>4672</v>
      </c>
      <c r="G71" s="705" t="s">
        <v>4819</v>
      </c>
      <c r="H71" s="705" t="s">
        <v>4820</v>
      </c>
      <c r="I71" s="238">
        <v>399.3</v>
      </c>
      <c r="J71" s="238">
        <v>24</v>
      </c>
      <c r="K71" s="713">
        <v>9583.2000000000007</v>
      </c>
    </row>
    <row r="72" spans="1:11" ht="14.4" customHeight="1" x14ac:dyDescent="0.3">
      <c r="A72" s="680" t="s">
        <v>549</v>
      </c>
      <c r="B72" s="671" t="s">
        <v>551</v>
      </c>
      <c r="C72" s="705" t="s">
        <v>571</v>
      </c>
      <c r="D72" s="723" t="s">
        <v>572</v>
      </c>
      <c r="E72" s="705" t="s">
        <v>4673</v>
      </c>
      <c r="F72" s="723" t="s">
        <v>4674</v>
      </c>
      <c r="G72" s="705" t="s">
        <v>4821</v>
      </c>
      <c r="H72" s="705" t="s">
        <v>4822</v>
      </c>
      <c r="I72" s="238">
        <v>117.37</v>
      </c>
      <c r="J72" s="238">
        <v>1</v>
      </c>
      <c r="K72" s="713">
        <v>117.37</v>
      </c>
    </row>
    <row r="73" spans="1:11" ht="14.4" customHeight="1" x14ac:dyDescent="0.3">
      <c r="A73" s="680" t="s">
        <v>549</v>
      </c>
      <c r="B73" s="671" t="s">
        <v>551</v>
      </c>
      <c r="C73" s="705" t="s">
        <v>571</v>
      </c>
      <c r="D73" s="723" t="s">
        <v>572</v>
      </c>
      <c r="E73" s="705" t="s">
        <v>4677</v>
      </c>
      <c r="F73" s="723" t="s">
        <v>4678</v>
      </c>
      <c r="G73" s="705" t="s">
        <v>4823</v>
      </c>
      <c r="H73" s="705" t="s">
        <v>4824</v>
      </c>
      <c r="I73" s="238">
        <v>8.1649999999999991</v>
      </c>
      <c r="J73" s="238">
        <v>160</v>
      </c>
      <c r="K73" s="713">
        <v>1306.4000000000001</v>
      </c>
    </row>
    <row r="74" spans="1:11" ht="14.4" customHeight="1" x14ac:dyDescent="0.3">
      <c r="A74" s="680" t="s">
        <v>549</v>
      </c>
      <c r="B74" s="671" t="s">
        <v>551</v>
      </c>
      <c r="C74" s="705" t="s">
        <v>571</v>
      </c>
      <c r="D74" s="723" t="s">
        <v>572</v>
      </c>
      <c r="E74" s="705" t="s">
        <v>4677</v>
      </c>
      <c r="F74" s="723" t="s">
        <v>4678</v>
      </c>
      <c r="G74" s="705" t="s">
        <v>4825</v>
      </c>
      <c r="H74" s="705" t="s">
        <v>4826</v>
      </c>
      <c r="I74" s="238">
        <v>7</v>
      </c>
      <c r="J74" s="238">
        <v>10</v>
      </c>
      <c r="K74" s="713">
        <v>70</v>
      </c>
    </row>
    <row r="75" spans="1:11" ht="14.4" customHeight="1" x14ac:dyDescent="0.3">
      <c r="A75" s="680" t="s">
        <v>549</v>
      </c>
      <c r="B75" s="671" t="s">
        <v>551</v>
      </c>
      <c r="C75" s="705" t="s">
        <v>571</v>
      </c>
      <c r="D75" s="723" t="s">
        <v>572</v>
      </c>
      <c r="E75" s="705" t="s">
        <v>4679</v>
      </c>
      <c r="F75" s="723" t="s">
        <v>4680</v>
      </c>
      <c r="G75" s="705" t="s">
        <v>4827</v>
      </c>
      <c r="H75" s="705" t="s">
        <v>4828</v>
      </c>
      <c r="I75" s="238">
        <v>0.30499999999999999</v>
      </c>
      <c r="J75" s="238">
        <v>500</v>
      </c>
      <c r="K75" s="713">
        <v>153</v>
      </c>
    </row>
    <row r="76" spans="1:11" ht="14.4" customHeight="1" x14ac:dyDescent="0.3">
      <c r="A76" s="680" t="s">
        <v>549</v>
      </c>
      <c r="B76" s="671" t="s">
        <v>551</v>
      </c>
      <c r="C76" s="705" t="s">
        <v>571</v>
      </c>
      <c r="D76" s="723" t="s">
        <v>572</v>
      </c>
      <c r="E76" s="705" t="s">
        <v>4679</v>
      </c>
      <c r="F76" s="723" t="s">
        <v>4680</v>
      </c>
      <c r="G76" s="705" t="s">
        <v>4829</v>
      </c>
      <c r="H76" s="705" t="s">
        <v>4830</v>
      </c>
      <c r="I76" s="238">
        <v>0.48</v>
      </c>
      <c r="J76" s="238">
        <v>200</v>
      </c>
      <c r="K76" s="713">
        <v>96</v>
      </c>
    </row>
    <row r="77" spans="1:11" ht="14.4" customHeight="1" x14ac:dyDescent="0.3">
      <c r="A77" s="680" t="s">
        <v>549</v>
      </c>
      <c r="B77" s="671" t="s">
        <v>551</v>
      </c>
      <c r="C77" s="705" t="s">
        <v>571</v>
      </c>
      <c r="D77" s="723" t="s">
        <v>572</v>
      </c>
      <c r="E77" s="705" t="s">
        <v>4679</v>
      </c>
      <c r="F77" s="723" t="s">
        <v>4680</v>
      </c>
      <c r="G77" s="705" t="s">
        <v>4831</v>
      </c>
      <c r="H77" s="705" t="s">
        <v>4832</v>
      </c>
      <c r="I77" s="238">
        <v>0.30499999999999999</v>
      </c>
      <c r="J77" s="238">
        <v>800</v>
      </c>
      <c r="K77" s="713">
        <v>244</v>
      </c>
    </row>
    <row r="78" spans="1:11" ht="14.4" customHeight="1" x14ac:dyDescent="0.3">
      <c r="A78" s="680" t="s">
        <v>549</v>
      </c>
      <c r="B78" s="671" t="s">
        <v>551</v>
      </c>
      <c r="C78" s="705" t="s">
        <v>571</v>
      </c>
      <c r="D78" s="723" t="s">
        <v>572</v>
      </c>
      <c r="E78" s="705" t="s">
        <v>4681</v>
      </c>
      <c r="F78" s="723" t="s">
        <v>4682</v>
      </c>
      <c r="G78" s="705" t="s">
        <v>4833</v>
      </c>
      <c r="H78" s="705" t="s">
        <v>4834</v>
      </c>
      <c r="I78" s="238">
        <v>7.5</v>
      </c>
      <c r="J78" s="238">
        <v>50</v>
      </c>
      <c r="K78" s="713">
        <v>375</v>
      </c>
    </row>
    <row r="79" spans="1:11" ht="14.4" customHeight="1" x14ac:dyDescent="0.3">
      <c r="A79" s="680" t="s">
        <v>549</v>
      </c>
      <c r="B79" s="671" t="s">
        <v>551</v>
      </c>
      <c r="C79" s="705" t="s">
        <v>571</v>
      </c>
      <c r="D79" s="723" t="s">
        <v>572</v>
      </c>
      <c r="E79" s="705" t="s">
        <v>4681</v>
      </c>
      <c r="F79" s="723" t="s">
        <v>4682</v>
      </c>
      <c r="G79" s="705" t="s">
        <v>4835</v>
      </c>
      <c r="H79" s="705" t="s">
        <v>4836</v>
      </c>
      <c r="I79" s="238">
        <v>7.5</v>
      </c>
      <c r="J79" s="238">
        <v>50</v>
      </c>
      <c r="K79" s="713">
        <v>375</v>
      </c>
    </row>
    <row r="80" spans="1:11" ht="14.4" customHeight="1" x14ac:dyDescent="0.3">
      <c r="A80" s="680" t="s">
        <v>549</v>
      </c>
      <c r="B80" s="671" t="s">
        <v>551</v>
      </c>
      <c r="C80" s="705" t="s">
        <v>571</v>
      </c>
      <c r="D80" s="723" t="s">
        <v>572</v>
      </c>
      <c r="E80" s="705" t="s">
        <v>4681</v>
      </c>
      <c r="F80" s="723" t="s">
        <v>4682</v>
      </c>
      <c r="G80" s="705" t="s">
        <v>4837</v>
      </c>
      <c r="H80" s="705" t="s">
        <v>4838</v>
      </c>
      <c r="I80" s="238">
        <v>0.78</v>
      </c>
      <c r="J80" s="238">
        <v>800</v>
      </c>
      <c r="K80" s="713">
        <v>624</v>
      </c>
    </row>
    <row r="81" spans="1:11" ht="14.4" customHeight="1" x14ac:dyDescent="0.3">
      <c r="A81" s="680" t="s">
        <v>549</v>
      </c>
      <c r="B81" s="671" t="s">
        <v>551</v>
      </c>
      <c r="C81" s="705" t="s">
        <v>571</v>
      </c>
      <c r="D81" s="723" t="s">
        <v>572</v>
      </c>
      <c r="E81" s="705" t="s">
        <v>4681</v>
      </c>
      <c r="F81" s="723" t="s">
        <v>4682</v>
      </c>
      <c r="G81" s="705" t="s">
        <v>4839</v>
      </c>
      <c r="H81" s="705" t="s">
        <v>4840</v>
      </c>
      <c r="I81" s="238">
        <v>0.77333333333333343</v>
      </c>
      <c r="J81" s="238">
        <v>4300</v>
      </c>
      <c r="K81" s="713">
        <v>3331</v>
      </c>
    </row>
    <row r="82" spans="1:11" ht="14.4" customHeight="1" x14ac:dyDescent="0.3">
      <c r="A82" s="680" t="s">
        <v>549</v>
      </c>
      <c r="B82" s="671" t="s">
        <v>551</v>
      </c>
      <c r="C82" s="705" t="s">
        <v>571</v>
      </c>
      <c r="D82" s="723" t="s">
        <v>572</v>
      </c>
      <c r="E82" s="705" t="s">
        <v>4681</v>
      </c>
      <c r="F82" s="723" t="s">
        <v>4682</v>
      </c>
      <c r="G82" s="705" t="s">
        <v>4841</v>
      </c>
      <c r="H82" s="705" t="s">
        <v>4842</v>
      </c>
      <c r="I82" s="238">
        <v>0.77500000000000002</v>
      </c>
      <c r="J82" s="238">
        <v>1500</v>
      </c>
      <c r="K82" s="713">
        <v>1162</v>
      </c>
    </row>
    <row r="83" spans="1:11" ht="14.4" customHeight="1" x14ac:dyDescent="0.3">
      <c r="A83" s="680" t="s">
        <v>549</v>
      </c>
      <c r="B83" s="671" t="s">
        <v>551</v>
      </c>
      <c r="C83" s="705" t="s">
        <v>571</v>
      </c>
      <c r="D83" s="723" t="s">
        <v>572</v>
      </c>
      <c r="E83" s="705" t="s">
        <v>4667</v>
      </c>
      <c r="F83" s="723" t="s">
        <v>4668</v>
      </c>
      <c r="G83" s="705" t="s">
        <v>4843</v>
      </c>
      <c r="H83" s="705" t="s">
        <v>4844</v>
      </c>
      <c r="I83" s="238">
        <v>139.44</v>
      </c>
      <c r="J83" s="238">
        <v>10</v>
      </c>
      <c r="K83" s="713">
        <v>1394.38</v>
      </c>
    </row>
    <row r="84" spans="1:11" ht="14.4" customHeight="1" x14ac:dyDescent="0.3">
      <c r="A84" s="680" t="s">
        <v>549</v>
      </c>
      <c r="B84" s="671" t="s">
        <v>551</v>
      </c>
      <c r="C84" s="705" t="s">
        <v>575</v>
      </c>
      <c r="D84" s="723" t="s">
        <v>576</v>
      </c>
      <c r="E84" s="705" t="s">
        <v>4669</v>
      </c>
      <c r="F84" s="723" t="s">
        <v>4670</v>
      </c>
      <c r="G84" s="705" t="s">
        <v>4845</v>
      </c>
      <c r="H84" s="705" t="s">
        <v>4846</v>
      </c>
      <c r="I84" s="238">
        <v>4.3899999999999997</v>
      </c>
      <c r="J84" s="238">
        <v>50</v>
      </c>
      <c r="K84" s="713">
        <v>219.5</v>
      </c>
    </row>
    <row r="85" spans="1:11" ht="14.4" customHeight="1" x14ac:dyDescent="0.3">
      <c r="A85" s="680" t="s">
        <v>549</v>
      </c>
      <c r="B85" s="671" t="s">
        <v>551</v>
      </c>
      <c r="C85" s="705" t="s">
        <v>575</v>
      </c>
      <c r="D85" s="723" t="s">
        <v>576</v>
      </c>
      <c r="E85" s="705" t="s">
        <v>4669</v>
      </c>
      <c r="F85" s="723" t="s">
        <v>4670</v>
      </c>
      <c r="G85" s="705" t="s">
        <v>4689</v>
      </c>
      <c r="H85" s="705" t="s">
        <v>4690</v>
      </c>
      <c r="I85" s="238">
        <v>2.39</v>
      </c>
      <c r="J85" s="238">
        <v>100</v>
      </c>
      <c r="K85" s="713">
        <v>239</v>
      </c>
    </row>
    <row r="86" spans="1:11" ht="14.4" customHeight="1" x14ac:dyDescent="0.3">
      <c r="A86" s="680" t="s">
        <v>549</v>
      </c>
      <c r="B86" s="671" t="s">
        <v>551</v>
      </c>
      <c r="C86" s="705" t="s">
        <v>575</v>
      </c>
      <c r="D86" s="723" t="s">
        <v>576</v>
      </c>
      <c r="E86" s="705" t="s">
        <v>4669</v>
      </c>
      <c r="F86" s="723" t="s">
        <v>4670</v>
      </c>
      <c r="G86" s="705" t="s">
        <v>4693</v>
      </c>
      <c r="H86" s="705" t="s">
        <v>4694</v>
      </c>
      <c r="I86" s="238">
        <v>27.36</v>
      </c>
      <c r="J86" s="238">
        <v>10</v>
      </c>
      <c r="K86" s="713">
        <v>273.60000000000002</v>
      </c>
    </row>
    <row r="87" spans="1:11" ht="14.4" customHeight="1" x14ac:dyDescent="0.3">
      <c r="A87" s="680" t="s">
        <v>549</v>
      </c>
      <c r="B87" s="671" t="s">
        <v>551</v>
      </c>
      <c r="C87" s="705" t="s">
        <v>575</v>
      </c>
      <c r="D87" s="723" t="s">
        <v>576</v>
      </c>
      <c r="E87" s="705" t="s">
        <v>4669</v>
      </c>
      <c r="F87" s="723" t="s">
        <v>4670</v>
      </c>
      <c r="G87" s="705" t="s">
        <v>4847</v>
      </c>
      <c r="H87" s="705" t="s">
        <v>4848</v>
      </c>
      <c r="I87" s="238">
        <v>86.38</v>
      </c>
      <c r="J87" s="238">
        <v>10</v>
      </c>
      <c r="K87" s="713">
        <v>863.8</v>
      </c>
    </row>
    <row r="88" spans="1:11" ht="14.4" customHeight="1" x14ac:dyDescent="0.3">
      <c r="A88" s="680" t="s">
        <v>549</v>
      </c>
      <c r="B88" s="671" t="s">
        <v>551</v>
      </c>
      <c r="C88" s="705" t="s">
        <v>575</v>
      </c>
      <c r="D88" s="723" t="s">
        <v>576</v>
      </c>
      <c r="E88" s="705" t="s">
        <v>4669</v>
      </c>
      <c r="F88" s="723" t="s">
        <v>4670</v>
      </c>
      <c r="G88" s="705" t="s">
        <v>4849</v>
      </c>
      <c r="H88" s="705" t="s">
        <v>4850</v>
      </c>
      <c r="I88" s="238">
        <v>13.02</v>
      </c>
      <c r="J88" s="238">
        <v>4</v>
      </c>
      <c r="K88" s="713">
        <v>52.08</v>
      </c>
    </row>
    <row r="89" spans="1:11" ht="14.4" customHeight="1" x14ac:dyDescent="0.3">
      <c r="A89" s="680" t="s">
        <v>549</v>
      </c>
      <c r="B89" s="671" t="s">
        <v>551</v>
      </c>
      <c r="C89" s="705" t="s">
        <v>575</v>
      </c>
      <c r="D89" s="723" t="s">
        <v>576</v>
      </c>
      <c r="E89" s="705" t="s">
        <v>4669</v>
      </c>
      <c r="F89" s="723" t="s">
        <v>4670</v>
      </c>
      <c r="G89" s="705" t="s">
        <v>4707</v>
      </c>
      <c r="H89" s="705" t="s">
        <v>4708</v>
      </c>
      <c r="I89" s="238">
        <v>27.94</v>
      </c>
      <c r="J89" s="238">
        <v>2</v>
      </c>
      <c r="K89" s="713">
        <v>55.88</v>
      </c>
    </row>
    <row r="90" spans="1:11" ht="14.4" customHeight="1" x14ac:dyDescent="0.3">
      <c r="A90" s="680" t="s">
        <v>549</v>
      </c>
      <c r="B90" s="671" t="s">
        <v>551</v>
      </c>
      <c r="C90" s="705" t="s">
        <v>575</v>
      </c>
      <c r="D90" s="723" t="s">
        <v>576</v>
      </c>
      <c r="E90" s="705" t="s">
        <v>4669</v>
      </c>
      <c r="F90" s="723" t="s">
        <v>4670</v>
      </c>
      <c r="G90" s="705" t="s">
        <v>4851</v>
      </c>
      <c r="H90" s="705" t="s">
        <v>4852</v>
      </c>
      <c r="I90" s="238">
        <v>1.18</v>
      </c>
      <c r="J90" s="238">
        <v>50</v>
      </c>
      <c r="K90" s="713">
        <v>59</v>
      </c>
    </row>
    <row r="91" spans="1:11" ht="14.4" customHeight="1" x14ac:dyDescent="0.3">
      <c r="A91" s="680" t="s">
        <v>549</v>
      </c>
      <c r="B91" s="671" t="s">
        <v>551</v>
      </c>
      <c r="C91" s="705" t="s">
        <v>575</v>
      </c>
      <c r="D91" s="723" t="s">
        <v>576</v>
      </c>
      <c r="E91" s="705" t="s">
        <v>4669</v>
      </c>
      <c r="F91" s="723" t="s">
        <v>4670</v>
      </c>
      <c r="G91" s="705" t="s">
        <v>4853</v>
      </c>
      <c r="H91" s="705" t="s">
        <v>4854</v>
      </c>
      <c r="I91" s="238">
        <v>46.28</v>
      </c>
      <c r="J91" s="238">
        <v>1</v>
      </c>
      <c r="K91" s="713">
        <v>46.28</v>
      </c>
    </row>
    <row r="92" spans="1:11" ht="14.4" customHeight="1" x14ac:dyDescent="0.3">
      <c r="A92" s="680" t="s">
        <v>549</v>
      </c>
      <c r="B92" s="671" t="s">
        <v>551</v>
      </c>
      <c r="C92" s="705" t="s">
        <v>575</v>
      </c>
      <c r="D92" s="723" t="s">
        <v>576</v>
      </c>
      <c r="E92" s="705" t="s">
        <v>4669</v>
      </c>
      <c r="F92" s="723" t="s">
        <v>4670</v>
      </c>
      <c r="G92" s="705" t="s">
        <v>4855</v>
      </c>
      <c r="H92" s="705" t="s">
        <v>4856</v>
      </c>
      <c r="I92" s="238">
        <v>26.37</v>
      </c>
      <c r="J92" s="238">
        <v>24</v>
      </c>
      <c r="K92" s="713">
        <v>632.88</v>
      </c>
    </row>
    <row r="93" spans="1:11" ht="14.4" customHeight="1" x14ac:dyDescent="0.3">
      <c r="A93" s="680" t="s">
        <v>549</v>
      </c>
      <c r="B93" s="671" t="s">
        <v>551</v>
      </c>
      <c r="C93" s="705" t="s">
        <v>575</v>
      </c>
      <c r="D93" s="723" t="s">
        <v>576</v>
      </c>
      <c r="E93" s="705" t="s">
        <v>4669</v>
      </c>
      <c r="F93" s="723" t="s">
        <v>4670</v>
      </c>
      <c r="G93" s="705" t="s">
        <v>4857</v>
      </c>
      <c r="H93" s="705" t="s">
        <v>4858</v>
      </c>
      <c r="I93" s="238">
        <v>878.8</v>
      </c>
      <c r="J93" s="238">
        <v>1</v>
      </c>
      <c r="K93" s="713">
        <v>878.8</v>
      </c>
    </row>
    <row r="94" spans="1:11" ht="14.4" customHeight="1" x14ac:dyDescent="0.3">
      <c r="A94" s="680" t="s">
        <v>549</v>
      </c>
      <c r="B94" s="671" t="s">
        <v>551</v>
      </c>
      <c r="C94" s="705" t="s">
        <v>575</v>
      </c>
      <c r="D94" s="723" t="s">
        <v>576</v>
      </c>
      <c r="E94" s="705" t="s">
        <v>4669</v>
      </c>
      <c r="F94" s="723" t="s">
        <v>4670</v>
      </c>
      <c r="G94" s="705" t="s">
        <v>4859</v>
      </c>
      <c r="H94" s="705" t="s">
        <v>4860</v>
      </c>
      <c r="I94" s="238">
        <v>11.74</v>
      </c>
      <c r="J94" s="238">
        <v>1</v>
      </c>
      <c r="K94" s="713">
        <v>11.74</v>
      </c>
    </row>
    <row r="95" spans="1:11" ht="14.4" customHeight="1" x14ac:dyDescent="0.3">
      <c r="A95" s="680" t="s">
        <v>549</v>
      </c>
      <c r="B95" s="671" t="s">
        <v>551</v>
      </c>
      <c r="C95" s="705" t="s">
        <v>575</v>
      </c>
      <c r="D95" s="723" t="s">
        <v>576</v>
      </c>
      <c r="E95" s="705" t="s">
        <v>4669</v>
      </c>
      <c r="F95" s="723" t="s">
        <v>4670</v>
      </c>
      <c r="G95" s="705" t="s">
        <v>4861</v>
      </c>
      <c r="H95" s="705" t="s">
        <v>4862</v>
      </c>
      <c r="I95" s="238">
        <v>14.09</v>
      </c>
      <c r="J95" s="238">
        <v>1</v>
      </c>
      <c r="K95" s="713">
        <v>14.09</v>
      </c>
    </row>
    <row r="96" spans="1:11" ht="14.4" customHeight="1" x14ac:dyDescent="0.3">
      <c r="A96" s="680" t="s">
        <v>549</v>
      </c>
      <c r="B96" s="671" t="s">
        <v>551</v>
      </c>
      <c r="C96" s="705" t="s">
        <v>575</v>
      </c>
      <c r="D96" s="723" t="s">
        <v>576</v>
      </c>
      <c r="E96" s="705" t="s">
        <v>4669</v>
      </c>
      <c r="F96" s="723" t="s">
        <v>4670</v>
      </c>
      <c r="G96" s="705" t="s">
        <v>4863</v>
      </c>
      <c r="H96" s="705" t="s">
        <v>4864</v>
      </c>
      <c r="I96" s="238">
        <v>13.04</v>
      </c>
      <c r="J96" s="238">
        <v>10</v>
      </c>
      <c r="K96" s="713">
        <v>130.4</v>
      </c>
    </row>
    <row r="97" spans="1:11" ht="14.4" customHeight="1" x14ac:dyDescent="0.3">
      <c r="A97" s="680" t="s">
        <v>549</v>
      </c>
      <c r="B97" s="671" t="s">
        <v>551</v>
      </c>
      <c r="C97" s="705" t="s">
        <v>575</v>
      </c>
      <c r="D97" s="723" t="s">
        <v>576</v>
      </c>
      <c r="E97" s="705" t="s">
        <v>4669</v>
      </c>
      <c r="F97" s="723" t="s">
        <v>4670</v>
      </c>
      <c r="G97" s="705" t="s">
        <v>4865</v>
      </c>
      <c r="H97" s="705" t="s">
        <v>4866</v>
      </c>
      <c r="I97" s="238">
        <v>7.1</v>
      </c>
      <c r="J97" s="238">
        <v>5</v>
      </c>
      <c r="K97" s="713">
        <v>35.5</v>
      </c>
    </row>
    <row r="98" spans="1:11" ht="14.4" customHeight="1" x14ac:dyDescent="0.3">
      <c r="A98" s="680" t="s">
        <v>549</v>
      </c>
      <c r="B98" s="671" t="s">
        <v>551</v>
      </c>
      <c r="C98" s="705" t="s">
        <v>575</v>
      </c>
      <c r="D98" s="723" t="s">
        <v>576</v>
      </c>
      <c r="E98" s="705" t="s">
        <v>4671</v>
      </c>
      <c r="F98" s="723" t="s">
        <v>4672</v>
      </c>
      <c r="G98" s="705" t="s">
        <v>4867</v>
      </c>
      <c r="H98" s="705" t="s">
        <v>4868</v>
      </c>
      <c r="I98" s="238">
        <v>11.615</v>
      </c>
      <c r="J98" s="238">
        <v>80</v>
      </c>
      <c r="K98" s="713">
        <v>929.2</v>
      </c>
    </row>
    <row r="99" spans="1:11" ht="14.4" customHeight="1" x14ac:dyDescent="0.3">
      <c r="A99" s="680" t="s">
        <v>549</v>
      </c>
      <c r="B99" s="671" t="s">
        <v>551</v>
      </c>
      <c r="C99" s="705" t="s">
        <v>575</v>
      </c>
      <c r="D99" s="723" t="s">
        <v>576</v>
      </c>
      <c r="E99" s="705" t="s">
        <v>4671</v>
      </c>
      <c r="F99" s="723" t="s">
        <v>4672</v>
      </c>
      <c r="G99" s="705" t="s">
        <v>4869</v>
      </c>
      <c r="H99" s="705" t="s">
        <v>4870</v>
      </c>
      <c r="I99" s="238">
        <v>16.399999999999999</v>
      </c>
      <c r="J99" s="238">
        <v>40</v>
      </c>
      <c r="K99" s="713">
        <v>656</v>
      </c>
    </row>
    <row r="100" spans="1:11" ht="14.4" customHeight="1" x14ac:dyDescent="0.3">
      <c r="A100" s="680" t="s">
        <v>549</v>
      </c>
      <c r="B100" s="671" t="s">
        <v>551</v>
      </c>
      <c r="C100" s="705" t="s">
        <v>575</v>
      </c>
      <c r="D100" s="723" t="s">
        <v>576</v>
      </c>
      <c r="E100" s="705" t="s">
        <v>4671</v>
      </c>
      <c r="F100" s="723" t="s">
        <v>4672</v>
      </c>
      <c r="G100" s="705" t="s">
        <v>4727</v>
      </c>
      <c r="H100" s="705" t="s">
        <v>4728</v>
      </c>
      <c r="I100" s="238">
        <v>15.92</v>
      </c>
      <c r="J100" s="238">
        <v>100</v>
      </c>
      <c r="K100" s="713">
        <v>1592</v>
      </c>
    </row>
    <row r="101" spans="1:11" ht="14.4" customHeight="1" x14ac:dyDescent="0.3">
      <c r="A101" s="680" t="s">
        <v>549</v>
      </c>
      <c r="B101" s="671" t="s">
        <v>551</v>
      </c>
      <c r="C101" s="705" t="s">
        <v>575</v>
      </c>
      <c r="D101" s="723" t="s">
        <v>576</v>
      </c>
      <c r="E101" s="705" t="s">
        <v>4671</v>
      </c>
      <c r="F101" s="723" t="s">
        <v>4672</v>
      </c>
      <c r="G101" s="705" t="s">
        <v>4729</v>
      </c>
      <c r="H101" s="705" t="s">
        <v>4730</v>
      </c>
      <c r="I101" s="238">
        <v>2.41</v>
      </c>
      <c r="J101" s="238">
        <v>50</v>
      </c>
      <c r="K101" s="713">
        <v>120.5</v>
      </c>
    </row>
    <row r="102" spans="1:11" ht="14.4" customHeight="1" x14ac:dyDescent="0.3">
      <c r="A102" s="680" t="s">
        <v>549</v>
      </c>
      <c r="B102" s="671" t="s">
        <v>551</v>
      </c>
      <c r="C102" s="705" t="s">
        <v>575</v>
      </c>
      <c r="D102" s="723" t="s">
        <v>576</v>
      </c>
      <c r="E102" s="705" t="s">
        <v>4671</v>
      </c>
      <c r="F102" s="723" t="s">
        <v>4672</v>
      </c>
      <c r="G102" s="705" t="s">
        <v>4731</v>
      </c>
      <c r="H102" s="705" t="s">
        <v>4732</v>
      </c>
      <c r="I102" s="238">
        <v>28.35</v>
      </c>
      <c r="J102" s="238">
        <v>50</v>
      </c>
      <c r="K102" s="713">
        <v>1417.5</v>
      </c>
    </row>
    <row r="103" spans="1:11" ht="14.4" customHeight="1" x14ac:dyDescent="0.3">
      <c r="A103" s="680" t="s">
        <v>549</v>
      </c>
      <c r="B103" s="671" t="s">
        <v>551</v>
      </c>
      <c r="C103" s="705" t="s">
        <v>575</v>
      </c>
      <c r="D103" s="723" t="s">
        <v>576</v>
      </c>
      <c r="E103" s="705" t="s">
        <v>4671</v>
      </c>
      <c r="F103" s="723" t="s">
        <v>4672</v>
      </c>
      <c r="G103" s="705" t="s">
        <v>4733</v>
      </c>
      <c r="H103" s="705" t="s">
        <v>4734</v>
      </c>
      <c r="I103" s="238">
        <v>2.75</v>
      </c>
      <c r="J103" s="238">
        <v>100</v>
      </c>
      <c r="K103" s="713">
        <v>275</v>
      </c>
    </row>
    <row r="104" spans="1:11" ht="14.4" customHeight="1" x14ac:dyDescent="0.3">
      <c r="A104" s="680" t="s">
        <v>549</v>
      </c>
      <c r="B104" s="671" t="s">
        <v>551</v>
      </c>
      <c r="C104" s="705" t="s">
        <v>575</v>
      </c>
      <c r="D104" s="723" t="s">
        <v>576</v>
      </c>
      <c r="E104" s="705" t="s">
        <v>4671</v>
      </c>
      <c r="F104" s="723" t="s">
        <v>4672</v>
      </c>
      <c r="G104" s="705" t="s">
        <v>4737</v>
      </c>
      <c r="H104" s="705" t="s">
        <v>4738</v>
      </c>
      <c r="I104" s="238">
        <v>4.1399999999999997</v>
      </c>
      <c r="J104" s="238">
        <v>50</v>
      </c>
      <c r="K104" s="713">
        <v>207</v>
      </c>
    </row>
    <row r="105" spans="1:11" ht="14.4" customHeight="1" x14ac:dyDescent="0.3">
      <c r="A105" s="680" t="s">
        <v>549</v>
      </c>
      <c r="B105" s="671" t="s">
        <v>551</v>
      </c>
      <c r="C105" s="705" t="s">
        <v>575</v>
      </c>
      <c r="D105" s="723" t="s">
        <v>576</v>
      </c>
      <c r="E105" s="705" t="s">
        <v>4671</v>
      </c>
      <c r="F105" s="723" t="s">
        <v>4672</v>
      </c>
      <c r="G105" s="705" t="s">
        <v>4871</v>
      </c>
      <c r="H105" s="705" t="s">
        <v>4872</v>
      </c>
      <c r="I105" s="238">
        <v>0.94</v>
      </c>
      <c r="J105" s="238">
        <v>200</v>
      </c>
      <c r="K105" s="713">
        <v>188</v>
      </c>
    </row>
    <row r="106" spans="1:11" ht="14.4" customHeight="1" x14ac:dyDescent="0.3">
      <c r="A106" s="680" t="s">
        <v>549</v>
      </c>
      <c r="B106" s="671" t="s">
        <v>551</v>
      </c>
      <c r="C106" s="705" t="s">
        <v>575</v>
      </c>
      <c r="D106" s="723" t="s">
        <v>576</v>
      </c>
      <c r="E106" s="705" t="s">
        <v>4671</v>
      </c>
      <c r="F106" s="723" t="s">
        <v>4672</v>
      </c>
      <c r="G106" s="705" t="s">
        <v>4739</v>
      </c>
      <c r="H106" s="705" t="s">
        <v>4740</v>
      </c>
      <c r="I106" s="238">
        <v>1.44</v>
      </c>
      <c r="J106" s="238">
        <v>400</v>
      </c>
      <c r="K106" s="713">
        <v>576</v>
      </c>
    </row>
    <row r="107" spans="1:11" ht="14.4" customHeight="1" x14ac:dyDescent="0.3">
      <c r="A107" s="680" t="s">
        <v>549</v>
      </c>
      <c r="B107" s="671" t="s">
        <v>551</v>
      </c>
      <c r="C107" s="705" t="s">
        <v>575</v>
      </c>
      <c r="D107" s="723" t="s">
        <v>576</v>
      </c>
      <c r="E107" s="705" t="s">
        <v>4671</v>
      </c>
      <c r="F107" s="723" t="s">
        <v>4672</v>
      </c>
      <c r="G107" s="705" t="s">
        <v>4741</v>
      </c>
      <c r="H107" s="705" t="s">
        <v>4742</v>
      </c>
      <c r="I107" s="238">
        <v>0.42</v>
      </c>
      <c r="J107" s="238">
        <v>500</v>
      </c>
      <c r="K107" s="713">
        <v>210</v>
      </c>
    </row>
    <row r="108" spans="1:11" ht="14.4" customHeight="1" x14ac:dyDescent="0.3">
      <c r="A108" s="680" t="s">
        <v>549</v>
      </c>
      <c r="B108" s="671" t="s">
        <v>551</v>
      </c>
      <c r="C108" s="705" t="s">
        <v>575</v>
      </c>
      <c r="D108" s="723" t="s">
        <v>576</v>
      </c>
      <c r="E108" s="705" t="s">
        <v>4671</v>
      </c>
      <c r="F108" s="723" t="s">
        <v>4672</v>
      </c>
      <c r="G108" s="705" t="s">
        <v>4743</v>
      </c>
      <c r="H108" s="705" t="s">
        <v>4744</v>
      </c>
      <c r="I108" s="238">
        <v>0.57999999999999996</v>
      </c>
      <c r="J108" s="238">
        <v>500</v>
      </c>
      <c r="K108" s="713">
        <v>290</v>
      </c>
    </row>
    <row r="109" spans="1:11" ht="14.4" customHeight="1" x14ac:dyDescent="0.3">
      <c r="A109" s="680" t="s">
        <v>549</v>
      </c>
      <c r="B109" s="671" t="s">
        <v>551</v>
      </c>
      <c r="C109" s="705" t="s">
        <v>575</v>
      </c>
      <c r="D109" s="723" t="s">
        <v>576</v>
      </c>
      <c r="E109" s="705" t="s">
        <v>4671</v>
      </c>
      <c r="F109" s="723" t="s">
        <v>4672</v>
      </c>
      <c r="G109" s="705" t="s">
        <v>4745</v>
      </c>
      <c r="H109" s="705" t="s">
        <v>4746</v>
      </c>
      <c r="I109" s="238">
        <v>3.22</v>
      </c>
      <c r="J109" s="238">
        <v>50</v>
      </c>
      <c r="K109" s="713">
        <v>161</v>
      </c>
    </row>
    <row r="110" spans="1:11" ht="14.4" customHeight="1" x14ac:dyDescent="0.3">
      <c r="A110" s="680" t="s">
        <v>549</v>
      </c>
      <c r="B110" s="671" t="s">
        <v>551</v>
      </c>
      <c r="C110" s="705" t="s">
        <v>575</v>
      </c>
      <c r="D110" s="723" t="s">
        <v>576</v>
      </c>
      <c r="E110" s="705" t="s">
        <v>4671</v>
      </c>
      <c r="F110" s="723" t="s">
        <v>4672</v>
      </c>
      <c r="G110" s="705" t="s">
        <v>4873</v>
      </c>
      <c r="H110" s="705" t="s">
        <v>4874</v>
      </c>
      <c r="I110" s="238">
        <v>203.77</v>
      </c>
      <c r="J110" s="238">
        <v>16</v>
      </c>
      <c r="K110" s="713">
        <v>3260.32</v>
      </c>
    </row>
    <row r="111" spans="1:11" ht="14.4" customHeight="1" x14ac:dyDescent="0.3">
      <c r="A111" s="680" t="s">
        <v>549</v>
      </c>
      <c r="B111" s="671" t="s">
        <v>551</v>
      </c>
      <c r="C111" s="705" t="s">
        <v>575</v>
      </c>
      <c r="D111" s="723" t="s">
        <v>576</v>
      </c>
      <c r="E111" s="705" t="s">
        <v>4671</v>
      </c>
      <c r="F111" s="723" t="s">
        <v>4672</v>
      </c>
      <c r="G111" s="705" t="s">
        <v>4875</v>
      </c>
      <c r="H111" s="705" t="s">
        <v>4876</v>
      </c>
      <c r="I111" s="238">
        <v>2.36</v>
      </c>
      <c r="J111" s="238">
        <v>150</v>
      </c>
      <c r="K111" s="713">
        <v>354</v>
      </c>
    </row>
    <row r="112" spans="1:11" ht="14.4" customHeight="1" x14ac:dyDescent="0.3">
      <c r="A112" s="680" t="s">
        <v>549</v>
      </c>
      <c r="B112" s="671" t="s">
        <v>551</v>
      </c>
      <c r="C112" s="705" t="s">
        <v>575</v>
      </c>
      <c r="D112" s="723" t="s">
        <v>576</v>
      </c>
      <c r="E112" s="705" t="s">
        <v>4671</v>
      </c>
      <c r="F112" s="723" t="s">
        <v>4672</v>
      </c>
      <c r="G112" s="705" t="s">
        <v>4753</v>
      </c>
      <c r="H112" s="705" t="s">
        <v>4754</v>
      </c>
      <c r="I112" s="238">
        <v>28.31</v>
      </c>
      <c r="J112" s="238">
        <v>50</v>
      </c>
      <c r="K112" s="713">
        <v>1415.5</v>
      </c>
    </row>
    <row r="113" spans="1:11" ht="14.4" customHeight="1" x14ac:dyDescent="0.3">
      <c r="A113" s="680" t="s">
        <v>549</v>
      </c>
      <c r="B113" s="671" t="s">
        <v>551</v>
      </c>
      <c r="C113" s="705" t="s">
        <v>575</v>
      </c>
      <c r="D113" s="723" t="s">
        <v>576</v>
      </c>
      <c r="E113" s="705" t="s">
        <v>4671</v>
      </c>
      <c r="F113" s="723" t="s">
        <v>4672</v>
      </c>
      <c r="G113" s="705" t="s">
        <v>4755</v>
      </c>
      <c r="H113" s="705" t="s">
        <v>4756</v>
      </c>
      <c r="I113" s="238">
        <v>2.68</v>
      </c>
      <c r="J113" s="238">
        <v>50</v>
      </c>
      <c r="K113" s="713">
        <v>133.9</v>
      </c>
    </row>
    <row r="114" spans="1:11" ht="14.4" customHeight="1" x14ac:dyDescent="0.3">
      <c r="A114" s="680" t="s">
        <v>549</v>
      </c>
      <c r="B114" s="671" t="s">
        <v>551</v>
      </c>
      <c r="C114" s="705" t="s">
        <v>575</v>
      </c>
      <c r="D114" s="723" t="s">
        <v>576</v>
      </c>
      <c r="E114" s="705" t="s">
        <v>4671</v>
      </c>
      <c r="F114" s="723" t="s">
        <v>4672</v>
      </c>
      <c r="G114" s="705" t="s">
        <v>4757</v>
      </c>
      <c r="H114" s="705" t="s">
        <v>4758</v>
      </c>
      <c r="I114" s="238">
        <v>14.3</v>
      </c>
      <c r="J114" s="238">
        <v>20</v>
      </c>
      <c r="K114" s="713">
        <v>286.08999999999997</v>
      </c>
    </row>
    <row r="115" spans="1:11" ht="14.4" customHeight="1" x14ac:dyDescent="0.3">
      <c r="A115" s="680" t="s">
        <v>549</v>
      </c>
      <c r="B115" s="671" t="s">
        <v>551</v>
      </c>
      <c r="C115" s="705" t="s">
        <v>575</v>
      </c>
      <c r="D115" s="723" t="s">
        <v>576</v>
      </c>
      <c r="E115" s="705" t="s">
        <v>4671</v>
      </c>
      <c r="F115" s="723" t="s">
        <v>4672</v>
      </c>
      <c r="G115" s="705" t="s">
        <v>4767</v>
      </c>
      <c r="H115" s="705" t="s">
        <v>4768</v>
      </c>
      <c r="I115" s="238">
        <v>2.37</v>
      </c>
      <c r="J115" s="238">
        <v>50</v>
      </c>
      <c r="K115" s="713">
        <v>118.5</v>
      </c>
    </row>
    <row r="116" spans="1:11" ht="14.4" customHeight="1" x14ac:dyDescent="0.3">
      <c r="A116" s="680" t="s">
        <v>549</v>
      </c>
      <c r="B116" s="671" t="s">
        <v>551</v>
      </c>
      <c r="C116" s="705" t="s">
        <v>575</v>
      </c>
      <c r="D116" s="723" t="s">
        <v>576</v>
      </c>
      <c r="E116" s="705" t="s">
        <v>4671</v>
      </c>
      <c r="F116" s="723" t="s">
        <v>4672</v>
      </c>
      <c r="G116" s="705" t="s">
        <v>4877</v>
      </c>
      <c r="H116" s="705" t="s">
        <v>4878</v>
      </c>
      <c r="I116" s="238">
        <v>1.76</v>
      </c>
      <c r="J116" s="238">
        <v>100</v>
      </c>
      <c r="K116" s="713">
        <v>176</v>
      </c>
    </row>
    <row r="117" spans="1:11" ht="14.4" customHeight="1" x14ac:dyDescent="0.3">
      <c r="A117" s="680" t="s">
        <v>549</v>
      </c>
      <c r="B117" s="671" t="s">
        <v>551</v>
      </c>
      <c r="C117" s="705" t="s">
        <v>575</v>
      </c>
      <c r="D117" s="723" t="s">
        <v>576</v>
      </c>
      <c r="E117" s="705" t="s">
        <v>4671</v>
      </c>
      <c r="F117" s="723" t="s">
        <v>4672</v>
      </c>
      <c r="G117" s="705" t="s">
        <v>4771</v>
      </c>
      <c r="H117" s="705" t="s">
        <v>4772</v>
      </c>
      <c r="I117" s="238">
        <v>2.41</v>
      </c>
      <c r="J117" s="238">
        <v>50</v>
      </c>
      <c r="K117" s="713">
        <v>120.5</v>
      </c>
    </row>
    <row r="118" spans="1:11" ht="14.4" customHeight="1" x14ac:dyDescent="0.3">
      <c r="A118" s="680" t="s">
        <v>549</v>
      </c>
      <c r="B118" s="671" t="s">
        <v>551</v>
      </c>
      <c r="C118" s="705" t="s">
        <v>575</v>
      </c>
      <c r="D118" s="723" t="s">
        <v>576</v>
      </c>
      <c r="E118" s="705" t="s">
        <v>4671</v>
      </c>
      <c r="F118" s="723" t="s">
        <v>4672</v>
      </c>
      <c r="G118" s="705" t="s">
        <v>4879</v>
      </c>
      <c r="H118" s="705" t="s">
        <v>4880</v>
      </c>
      <c r="I118" s="238">
        <v>19.18</v>
      </c>
      <c r="J118" s="238">
        <v>50</v>
      </c>
      <c r="K118" s="713">
        <v>959</v>
      </c>
    </row>
    <row r="119" spans="1:11" ht="14.4" customHeight="1" x14ac:dyDescent="0.3">
      <c r="A119" s="680" t="s">
        <v>549</v>
      </c>
      <c r="B119" s="671" t="s">
        <v>551</v>
      </c>
      <c r="C119" s="705" t="s">
        <v>575</v>
      </c>
      <c r="D119" s="723" t="s">
        <v>576</v>
      </c>
      <c r="E119" s="705" t="s">
        <v>4671</v>
      </c>
      <c r="F119" s="723" t="s">
        <v>4672</v>
      </c>
      <c r="G119" s="705" t="s">
        <v>4881</v>
      </c>
      <c r="H119" s="705" t="s">
        <v>4882</v>
      </c>
      <c r="I119" s="238">
        <v>6.05</v>
      </c>
      <c r="J119" s="238">
        <v>20</v>
      </c>
      <c r="K119" s="713">
        <v>121</v>
      </c>
    </row>
    <row r="120" spans="1:11" ht="14.4" customHeight="1" x14ac:dyDescent="0.3">
      <c r="A120" s="680" t="s">
        <v>549</v>
      </c>
      <c r="B120" s="671" t="s">
        <v>551</v>
      </c>
      <c r="C120" s="705" t="s">
        <v>575</v>
      </c>
      <c r="D120" s="723" t="s">
        <v>576</v>
      </c>
      <c r="E120" s="705" t="s">
        <v>4671</v>
      </c>
      <c r="F120" s="723" t="s">
        <v>4672</v>
      </c>
      <c r="G120" s="705" t="s">
        <v>4775</v>
      </c>
      <c r="H120" s="705" t="s">
        <v>4776</v>
      </c>
      <c r="I120" s="238">
        <v>5.13</v>
      </c>
      <c r="J120" s="238">
        <v>200</v>
      </c>
      <c r="K120" s="713">
        <v>1026</v>
      </c>
    </row>
    <row r="121" spans="1:11" ht="14.4" customHeight="1" x14ac:dyDescent="0.3">
      <c r="A121" s="680" t="s">
        <v>549</v>
      </c>
      <c r="B121" s="671" t="s">
        <v>551</v>
      </c>
      <c r="C121" s="705" t="s">
        <v>575</v>
      </c>
      <c r="D121" s="723" t="s">
        <v>576</v>
      </c>
      <c r="E121" s="705" t="s">
        <v>4671</v>
      </c>
      <c r="F121" s="723" t="s">
        <v>4672</v>
      </c>
      <c r="G121" s="705" t="s">
        <v>4777</v>
      </c>
      <c r="H121" s="705" t="s">
        <v>4778</v>
      </c>
      <c r="I121" s="238">
        <v>7.95</v>
      </c>
      <c r="J121" s="238">
        <v>400</v>
      </c>
      <c r="K121" s="713">
        <v>3180</v>
      </c>
    </row>
    <row r="122" spans="1:11" ht="14.4" customHeight="1" x14ac:dyDescent="0.3">
      <c r="A122" s="680" t="s">
        <v>549</v>
      </c>
      <c r="B122" s="671" t="s">
        <v>551</v>
      </c>
      <c r="C122" s="705" t="s">
        <v>575</v>
      </c>
      <c r="D122" s="723" t="s">
        <v>576</v>
      </c>
      <c r="E122" s="705" t="s">
        <v>4671</v>
      </c>
      <c r="F122" s="723" t="s">
        <v>4672</v>
      </c>
      <c r="G122" s="705" t="s">
        <v>4779</v>
      </c>
      <c r="H122" s="705" t="s">
        <v>4780</v>
      </c>
      <c r="I122" s="238">
        <v>14.3</v>
      </c>
      <c r="J122" s="238">
        <v>20</v>
      </c>
      <c r="K122" s="713">
        <v>286.08999999999997</v>
      </c>
    </row>
    <row r="123" spans="1:11" ht="14.4" customHeight="1" x14ac:dyDescent="0.3">
      <c r="A123" s="680" t="s">
        <v>549</v>
      </c>
      <c r="B123" s="671" t="s">
        <v>551</v>
      </c>
      <c r="C123" s="705" t="s">
        <v>575</v>
      </c>
      <c r="D123" s="723" t="s">
        <v>576</v>
      </c>
      <c r="E123" s="705" t="s">
        <v>4671</v>
      </c>
      <c r="F123" s="723" t="s">
        <v>4672</v>
      </c>
      <c r="G123" s="705" t="s">
        <v>4781</v>
      </c>
      <c r="H123" s="705" t="s">
        <v>4782</v>
      </c>
      <c r="I123" s="238">
        <v>1.68</v>
      </c>
      <c r="J123" s="238">
        <v>20</v>
      </c>
      <c r="K123" s="713">
        <v>33.6</v>
      </c>
    </row>
    <row r="124" spans="1:11" ht="14.4" customHeight="1" x14ac:dyDescent="0.3">
      <c r="A124" s="680" t="s">
        <v>549</v>
      </c>
      <c r="B124" s="671" t="s">
        <v>551</v>
      </c>
      <c r="C124" s="705" t="s">
        <v>575</v>
      </c>
      <c r="D124" s="723" t="s">
        <v>576</v>
      </c>
      <c r="E124" s="705" t="s">
        <v>4671</v>
      </c>
      <c r="F124" s="723" t="s">
        <v>4672</v>
      </c>
      <c r="G124" s="705" t="s">
        <v>4883</v>
      </c>
      <c r="H124" s="705" t="s">
        <v>4884</v>
      </c>
      <c r="I124" s="238">
        <v>4.43</v>
      </c>
      <c r="J124" s="238">
        <v>50</v>
      </c>
      <c r="K124" s="713">
        <v>221.37</v>
      </c>
    </row>
    <row r="125" spans="1:11" ht="14.4" customHeight="1" x14ac:dyDescent="0.3">
      <c r="A125" s="680" t="s">
        <v>549</v>
      </c>
      <c r="B125" s="671" t="s">
        <v>551</v>
      </c>
      <c r="C125" s="705" t="s">
        <v>575</v>
      </c>
      <c r="D125" s="723" t="s">
        <v>576</v>
      </c>
      <c r="E125" s="705" t="s">
        <v>4671</v>
      </c>
      <c r="F125" s="723" t="s">
        <v>4672</v>
      </c>
      <c r="G125" s="705" t="s">
        <v>4789</v>
      </c>
      <c r="H125" s="705" t="s">
        <v>4790</v>
      </c>
      <c r="I125" s="238">
        <v>2.8449999999999998</v>
      </c>
      <c r="J125" s="238">
        <v>100</v>
      </c>
      <c r="K125" s="713">
        <v>284.5</v>
      </c>
    </row>
    <row r="126" spans="1:11" ht="14.4" customHeight="1" x14ac:dyDescent="0.3">
      <c r="A126" s="680" t="s">
        <v>549</v>
      </c>
      <c r="B126" s="671" t="s">
        <v>551</v>
      </c>
      <c r="C126" s="705" t="s">
        <v>575</v>
      </c>
      <c r="D126" s="723" t="s">
        <v>576</v>
      </c>
      <c r="E126" s="705" t="s">
        <v>4671</v>
      </c>
      <c r="F126" s="723" t="s">
        <v>4672</v>
      </c>
      <c r="G126" s="705" t="s">
        <v>4793</v>
      </c>
      <c r="H126" s="705" t="s">
        <v>4794</v>
      </c>
      <c r="I126" s="238">
        <v>21.23</v>
      </c>
      <c r="J126" s="238">
        <v>50</v>
      </c>
      <c r="K126" s="713">
        <v>1061.5</v>
      </c>
    </row>
    <row r="127" spans="1:11" ht="14.4" customHeight="1" x14ac:dyDescent="0.3">
      <c r="A127" s="680" t="s">
        <v>549</v>
      </c>
      <c r="B127" s="671" t="s">
        <v>551</v>
      </c>
      <c r="C127" s="705" t="s">
        <v>575</v>
      </c>
      <c r="D127" s="723" t="s">
        <v>576</v>
      </c>
      <c r="E127" s="705" t="s">
        <v>4671</v>
      </c>
      <c r="F127" s="723" t="s">
        <v>4672</v>
      </c>
      <c r="G127" s="705" t="s">
        <v>4885</v>
      </c>
      <c r="H127" s="705" t="s">
        <v>4886</v>
      </c>
      <c r="I127" s="238">
        <v>21.24</v>
      </c>
      <c r="J127" s="238">
        <v>50</v>
      </c>
      <c r="K127" s="713">
        <v>1062</v>
      </c>
    </row>
    <row r="128" spans="1:11" ht="14.4" customHeight="1" x14ac:dyDescent="0.3">
      <c r="A128" s="680" t="s">
        <v>549</v>
      </c>
      <c r="B128" s="671" t="s">
        <v>551</v>
      </c>
      <c r="C128" s="705" t="s">
        <v>575</v>
      </c>
      <c r="D128" s="723" t="s">
        <v>576</v>
      </c>
      <c r="E128" s="705" t="s">
        <v>4671</v>
      </c>
      <c r="F128" s="723" t="s">
        <v>4672</v>
      </c>
      <c r="G128" s="705" t="s">
        <v>4887</v>
      </c>
      <c r="H128" s="705" t="s">
        <v>4888</v>
      </c>
      <c r="I128" s="238">
        <v>6.66</v>
      </c>
      <c r="J128" s="238">
        <v>10</v>
      </c>
      <c r="K128" s="713">
        <v>66.599999999999994</v>
      </c>
    </row>
    <row r="129" spans="1:11" ht="14.4" customHeight="1" x14ac:dyDescent="0.3">
      <c r="A129" s="680" t="s">
        <v>549</v>
      </c>
      <c r="B129" s="671" t="s">
        <v>551</v>
      </c>
      <c r="C129" s="705" t="s">
        <v>575</v>
      </c>
      <c r="D129" s="723" t="s">
        <v>576</v>
      </c>
      <c r="E129" s="705" t="s">
        <v>4671</v>
      </c>
      <c r="F129" s="723" t="s">
        <v>4672</v>
      </c>
      <c r="G129" s="705" t="s">
        <v>4889</v>
      </c>
      <c r="H129" s="705" t="s">
        <v>4890</v>
      </c>
      <c r="I129" s="238">
        <v>2643.85</v>
      </c>
      <c r="J129" s="238">
        <v>1</v>
      </c>
      <c r="K129" s="713">
        <v>2643.85</v>
      </c>
    </row>
    <row r="130" spans="1:11" ht="14.4" customHeight="1" x14ac:dyDescent="0.3">
      <c r="A130" s="680" t="s">
        <v>549</v>
      </c>
      <c r="B130" s="671" t="s">
        <v>551</v>
      </c>
      <c r="C130" s="705" t="s">
        <v>575</v>
      </c>
      <c r="D130" s="723" t="s">
        <v>576</v>
      </c>
      <c r="E130" s="705" t="s">
        <v>4671</v>
      </c>
      <c r="F130" s="723" t="s">
        <v>4672</v>
      </c>
      <c r="G130" s="705" t="s">
        <v>4811</v>
      </c>
      <c r="H130" s="705" t="s">
        <v>4812</v>
      </c>
      <c r="I130" s="238">
        <v>9.68</v>
      </c>
      <c r="J130" s="238">
        <v>100</v>
      </c>
      <c r="K130" s="713">
        <v>968</v>
      </c>
    </row>
    <row r="131" spans="1:11" ht="14.4" customHeight="1" x14ac:dyDescent="0.3">
      <c r="A131" s="680" t="s">
        <v>549</v>
      </c>
      <c r="B131" s="671" t="s">
        <v>551</v>
      </c>
      <c r="C131" s="705" t="s">
        <v>575</v>
      </c>
      <c r="D131" s="723" t="s">
        <v>576</v>
      </c>
      <c r="E131" s="705" t="s">
        <v>4677</v>
      </c>
      <c r="F131" s="723" t="s">
        <v>4678</v>
      </c>
      <c r="G131" s="705" t="s">
        <v>4823</v>
      </c>
      <c r="H131" s="705" t="s">
        <v>4824</v>
      </c>
      <c r="I131" s="238">
        <v>8.17</v>
      </c>
      <c r="J131" s="238">
        <v>100</v>
      </c>
      <c r="K131" s="713">
        <v>817</v>
      </c>
    </row>
    <row r="132" spans="1:11" ht="14.4" customHeight="1" x14ac:dyDescent="0.3">
      <c r="A132" s="680" t="s">
        <v>549</v>
      </c>
      <c r="B132" s="671" t="s">
        <v>551</v>
      </c>
      <c r="C132" s="705" t="s">
        <v>575</v>
      </c>
      <c r="D132" s="723" t="s">
        <v>576</v>
      </c>
      <c r="E132" s="705" t="s">
        <v>4679</v>
      </c>
      <c r="F132" s="723" t="s">
        <v>4680</v>
      </c>
      <c r="G132" s="705" t="s">
        <v>4891</v>
      </c>
      <c r="H132" s="705" t="s">
        <v>4892</v>
      </c>
      <c r="I132" s="238">
        <v>0.3</v>
      </c>
      <c r="J132" s="238">
        <v>200</v>
      </c>
      <c r="K132" s="713">
        <v>60</v>
      </c>
    </row>
    <row r="133" spans="1:11" ht="14.4" customHeight="1" x14ac:dyDescent="0.3">
      <c r="A133" s="680" t="s">
        <v>549</v>
      </c>
      <c r="B133" s="671" t="s">
        <v>551</v>
      </c>
      <c r="C133" s="705" t="s">
        <v>575</v>
      </c>
      <c r="D133" s="723" t="s">
        <v>576</v>
      </c>
      <c r="E133" s="705" t="s">
        <v>4679</v>
      </c>
      <c r="F133" s="723" t="s">
        <v>4680</v>
      </c>
      <c r="G133" s="705" t="s">
        <v>4831</v>
      </c>
      <c r="H133" s="705" t="s">
        <v>4832</v>
      </c>
      <c r="I133" s="238">
        <v>0.3</v>
      </c>
      <c r="J133" s="238">
        <v>400</v>
      </c>
      <c r="K133" s="713">
        <v>120</v>
      </c>
    </row>
    <row r="134" spans="1:11" ht="14.4" customHeight="1" x14ac:dyDescent="0.3">
      <c r="A134" s="680" t="s">
        <v>549</v>
      </c>
      <c r="B134" s="671" t="s">
        <v>551</v>
      </c>
      <c r="C134" s="705" t="s">
        <v>575</v>
      </c>
      <c r="D134" s="723" t="s">
        <v>576</v>
      </c>
      <c r="E134" s="705" t="s">
        <v>4681</v>
      </c>
      <c r="F134" s="723" t="s">
        <v>4682</v>
      </c>
      <c r="G134" s="705" t="s">
        <v>4893</v>
      </c>
      <c r="H134" s="705" t="s">
        <v>4894</v>
      </c>
      <c r="I134" s="238">
        <v>2.44</v>
      </c>
      <c r="J134" s="238">
        <v>300</v>
      </c>
      <c r="K134" s="713">
        <v>732.64</v>
      </c>
    </row>
    <row r="135" spans="1:11" ht="14.4" customHeight="1" x14ac:dyDescent="0.3">
      <c r="A135" s="680" t="s">
        <v>549</v>
      </c>
      <c r="B135" s="671" t="s">
        <v>551</v>
      </c>
      <c r="C135" s="705" t="s">
        <v>575</v>
      </c>
      <c r="D135" s="723" t="s">
        <v>576</v>
      </c>
      <c r="E135" s="705" t="s">
        <v>4681</v>
      </c>
      <c r="F135" s="723" t="s">
        <v>4682</v>
      </c>
      <c r="G135" s="705" t="s">
        <v>4895</v>
      </c>
      <c r="H135" s="705" t="s">
        <v>4896</v>
      </c>
      <c r="I135" s="238">
        <v>0.73</v>
      </c>
      <c r="J135" s="238">
        <v>500</v>
      </c>
      <c r="K135" s="713">
        <v>364.2</v>
      </c>
    </row>
    <row r="136" spans="1:11" ht="14.4" customHeight="1" x14ac:dyDescent="0.3">
      <c r="A136" s="680" t="s">
        <v>549</v>
      </c>
      <c r="B136" s="671" t="s">
        <v>551</v>
      </c>
      <c r="C136" s="705" t="s">
        <v>575</v>
      </c>
      <c r="D136" s="723" t="s">
        <v>576</v>
      </c>
      <c r="E136" s="705" t="s">
        <v>4681</v>
      </c>
      <c r="F136" s="723" t="s">
        <v>4682</v>
      </c>
      <c r="G136" s="705" t="s">
        <v>4839</v>
      </c>
      <c r="H136" s="705" t="s">
        <v>4840</v>
      </c>
      <c r="I136" s="238">
        <v>0.77500000000000002</v>
      </c>
      <c r="J136" s="238">
        <v>900</v>
      </c>
      <c r="K136" s="713">
        <v>699</v>
      </c>
    </row>
    <row r="137" spans="1:11" ht="14.4" customHeight="1" x14ac:dyDescent="0.3">
      <c r="A137" s="680" t="s">
        <v>549</v>
      </c>
      <c r="B137" s="671" t="s">
        <v>551</v>
      </c>
      <c r="C137" s="705" t="s">
        <v>575</v>
      </c>
      <c r="D137" s="723" t="s">
        <v>576</v>
      </c>
      <c r="E137" s="705" t="s">
        <v>4681</v>
      </c>
      <c r="F137" s="723" t="s">
        <v>4682</v>
      </c>
      <c r="G137" s="705" t="s">
        <v>4841</v>
      </c>
      <c r="H137" s="705" t="s">
        <v>4842</v>
      </c>
      <c r="I137" s="238">
        <v>0.77</v>
      </c>
      <c r="J137" s="238">
        <v>900</v>
      </c>
      <c r="K137" s="713">
        <v>693</v>
      </c>
    </row>
    <row r="138" spans="1:11" ht="14.4" customHeight="1" x14ac:dyDescent="0.3">
      <c r="A138" s="680" t="s">
        <v>549</v>
      </c>
      <c r="B138" s="671" t="s">
        <v>551</v>
      </c>
      <c r="C138" s="705" t="s">
        <v>577</v>
      </c>
      <c r="D138" s="723" t="s">
        <v>578</v>
      </c>
      <c r="E138" s="705" t="s">
        <v>4669</v>
      </c>
      <c r="F138" s="723" t="s">
        <v>4670</v>
      </c>
      <c r="G138" s="705" t="s">
        <v>4897</v>
      </c>
      <c r="H138" s="705" t="s">
        <v>4898</v>
      </c>
      <c r="I138" s="238">
        <v>0.39</v>
      </c>
      <c r="J138" s="238">
        <v>200</v>
      </c>
      <c r="K138" s="713">
        <v>78</v>
      </c>
    </row>
    <row r="139" spans="1:11" ht="14.4" customHeight="1" x14ac:dyDescent="0.3">
      <c r="A139" s="680" t="s">
        <v>549</v>
      </c>
      <c r="B139" s="671" t="s">
        <v>551</v>
      </c>
      <c r="C139" s="705" t="s">
        <v>577</v>
      </c>
      <c r="D139" s="723" t="s">
        <v>578</v>
      </c>
      <c r="E139" s="705" t="s">
        <v>4669</v>
      </c>
      <c r="F139" s="723" t="s">
        <v>4670</v>
      </c>
      <c r="G139" s="705" t="s">
        <v>4689</v>
      </c>
      <c r="H139" s="705" t="s">
        <v>4690</v>
      </c>
      <c r="I139" s="238">
        <v>2.39</v>
      </c>
      <c r="J139" s="238">
        <v>160</v>
      </c>
      <c r="K139" s="713">
        <v>382.4</v>
      </c>
    </row>
    <row r="140" spans="1:11" ht="14.4" customHeight="1" x14ac:dyDescent="0.3">
      <c r="A140" s="680" t="s">
        <v>549</v>
      </c>
      <c r="B140" s="671" t="s">
        <v>551</v>
      </c>
      <c r="C140" s="705" t="s">
        <v>577</v>
      </c>
      <c r="D140" s="723" t="s">
        <v>578</v>
      </c>
      <c r="E140" s="705" t="s">
        <v>4669</v>
      </c>
      <c r="F140" s="723" t="s">
        <v>4670</v>
      </c>
      <c r="G140" s="705" t="s">
        <v>4899</v>
      </c>
      <c r="H140" s="705" t="s">
        <v>4900</v>
      </c>
      <c r="I140" s="238">
        <v>13.96</v>
      </c>
      <c r="J140" s="238">
        <v>8</v>
      </c>
      <c r="K140" s="713">
        <v>111.68</v>
      </c>
    </row>
    <row r="141" spans="1:11" ht="14.4" customHeight="1" x14ac:dyDescent="0.3">
      <c r="A141" s="680" t="s">
        <v>549</v>
      </c>
      <c r="B141" s="671" t="s">
        <v>551</v>
      </c>
      <c r="C141" s="705" t="s">
        <v>577</v>
      </c>
      <c r="D141" s="723" t="s">
        <v>578</v>
      </c>
      <c r="E141" s="705" t="s">
        <v>4669</v>
      </c>
      <c r="F141" s="723" t="s">
        <v>4670</v>
      </c>
      <c r="G141" s="705" t="s">
        <v>4693</v>
      </c>
      <c r="H141" s="705" t="s">
        <v>4694</v>
      </c>
      <c r="I141" s="238">
        <v>27.365000000000002</v>
      </c>
      <c r="J141" s="238">
        <v>16</v>
      </c>
      <c r="K141" s="713">
        <v>437.82000000000005</v>
      </c>
    </row>
    <row r="142" spans="1:11" ht="14.4" customHeight="1" x14ac:dyDescent="0.3">
      <c r="A142" s="680" t="s">
        <v>549</v>
      </c>
      <c r="B142" s="671" t="s">
        <v>551</v>
      </c>
      <c r="C142" s="705" t="s">
        <v>577</v>
      </c>
      <c r="D142" s="723" t="s">
        <v>578</v>
      </c>
      <c r="E142" s="705" t="s">
        <v>4669</v>
      </c>
      <c r="F142" s="723" t="s">
        <v>4670</v>
      </c>
      <c r="G142" s="705" t="s">
        <v>4901</v>
      </c>
      <c r="H142" s="705" t="s">
        <v>4902</v>
      </c>
      <c r="I142" s="238">
        <v>61.52</v>
      </c>
      <c r="J142" s="238">
        <v>10</v>
      </c>
      <c r="K142" s="713">
        <v>615.20000000000005</v>
      </c>
    </row>
    <row r="143" spans="1:11" ht="14.4" customHeight="1" x14ac:dyDescent="0.3">
      <c r="A143" s="680" t="s">
        <v>549</v>
      </c>
      <c r="B143" s="671" t="s">
        <v>551</v>
      </c>
      <c r="C143" s="705" t="s">
        <v>577</v>
      </c>
      <c r="D143" s="723" t="s">
        <v>578</v>
      </c>
      <c r="E143" s="705" t="s">
        <v>4669</v>
      </c>
      <c r="F143" s="723" t="s">
        <v>4670</v>
      </c>
      <c r="G143" s="705" t="s">
        <v>4903</v>
      </c>
      <c r="H143" s="705" t="s">
        <v>4904</v>
      </c>
      <c r="I143" s="238">
        <v>1.165</v>
      </c>
      <c r="J143" s="238">
        <v>400</v>
      </c>
      <c r="K143" s="713">
        <v>466</v>
      </c>
    </row>
    <row r="144" spans="1:11" ht="14.4" customHeight="1" x14ac:dyDescent="0.3">
      <c r="A144" s="680" t="s">
        <v>549</v>
      </c>
      <c r="B144" s="671" t="s">
        <v>551</v>
      </c>
      <c r="C144" s="705" t="s">
        <v>577</v>
      </c>
      <c r="D144" s="723" t="s">
        <v>578</v>
      </c>
      <c r="E144" s="705" t="s">
        <v>4669</v>
      </c>
      <c r="F144" s="723" t="s">
        <v>4670</v>
      </c>
      <c r="G144" s="705" t="s">
        <v>4705</v>
      </c>
      <c r="H144" s="705" t="s">
        <v>4706</v>
      </c>
      <c r="I144" s="238">
        <v>0.6</v>
      </c>
      <c r="J144" s="238">
        <v>100</v>
      </c>
      <c r="K144" s="713">
        <v>60</v>
      </c>
    </row>
    <row r="145" spans="1:11" ht="14.4" customHeight="1" x14ac:dyDescent="0.3">
      <c r="A145" s="680" t="s">
        <v>549</v>
      </c>
      <c r="B145" s="671" t="s">
        <v>551</v>
      </c>
      <c r="C145" s="705" t="s">
        <v>577</v>
      </c>
      <c r="D145" s="723" t="s">
        <v>578</v>
      </c>
      <c r="E145" s="705" t="s">
        <v>4669</v>
      </c>
      <c r="F145" s="723" t="s">
        <v>4670</v>
      </c>
      <c r="G145" s="705" t="s">
        <v>4707</v>
      </c>
      <c r="H145" s="705" t="s">
        <v>4708</v>
      </c>
      <c r="I145" s="238">
        <v>27.94</v>
      </c>
      <c r="J145" s="238">
        <v>4</v>
      </c>
      <c r="K145" s="713">
        <v>111.76</v>
      </c>
    </row>
    <row r="146" spans="1:11" ht="14.4" customHeight="1" x14ac:dyDescent="0.3">
      <c r="A146" s="680" t="s">
        <v>549</v>
      </c>
      <c r="B146" s="671" t="s">
        <v>551</v>
      </c>
      <c r="C146" s="705" t="s">
        <v>577</v>
      </c>
      <c r="D146" s="723" t="s">
        <v>578</v>
      </c>
      <c r="E146" s="705" t="s">
        <v>4669</v>
      </c>
      <c r="F146" s="723" t="s">
        <v>4670</v>
      </c>
      <c r="G146" s="705" t="s">
        <v>4851</v>
      </c>
      <c r="H146" s="705" t="s">
        <v>4852</v>
      </c>
      <c r="I146" s="238">
        <v>1.18</v>
      </c>
      <c r="J146" s="238">
        <v>100</v>
      </c>
      <c r="K146" s="713">
        <v>118</v>
      </c>
    </row>
    <row r="147" spans="1:11" ht="14.4" customHeight="1" x14ac:dyDescent="0.3">
      <c r="A147" s="680" t="s">
        <v>549</v>
      </c>
      <c r="B147" s="671" t="s">
        <v>551</v>
      </c>
      <c r="C147" s="705" t="s">
        <v>577</v>
      </c>
      <c r="D147" s="723" t="s">
        <v>578</v>
      </c>
      <c r="E147" s="705" t="s">
        <v>4669</v>
      </c>
      <c r="F147" s="723" t="s">
        <v>4670</v>
      </c>
      <c r="G147" s="705" t="s">
        <v>4905</v>
      </c>
      <c r="H147" s="705" t="s">
        <v>4906</v>
      </c>
      <c r="I147" s="238">
        <v>0.92500000000000004</v>
      </c>
      <c r="J147" s="238">
        <v>700</v>
      </c>
      <c r="K147" s="713">
        <v>646</v>
      </c>
    </row>
    <row r="148" spans="1:11" ht="14.4" customHeight="1" x14ac:dyDescent="0.3">
      <c r="A148" s="680" t="s">
        <v>549</v>
      </c>
      <c r="B148" s="671" t="s">
        <v>551</v>
      </c>
      <c r="C148" s="705" t="s">
        <v>577</v>
      </c>
      <c r="D148" s="723" t="s">
        <v>578</v>
      </c>
      <c r="E148" s="705" t="s">
        <v>4669</v>
      </c>
      <c r="F148" s="723" t="s">
        <v>4670</v>
      </c>
      <c r="G148" s="705" t="s">
        <v>4855</v>
      </c>
      <c r="H148" s="705" t="s">
        <v>4856</v>
      </c>
      <c r="I148" s="238">
        <v>26.37</v>
      </c>
      <c r="J148" s="238">
        <v>12</v>
      </c>
      <c r="K148" s="713">
        <v>316.43</v>
      </c>
    </row>
    <row r="149" spans="1:11" ht="14.4" customHeight="1" x14ac:dyDescent="0.3">
      <c r="A149" s="680" t="s">
        <v>549</v>
      </c>
      <c r="B149" s="671" t="s">
        <v>551</v>
      </c>
      <c r="C149" s="705" t="s">
        <v>577</v>
      </c>
      <c r="D149" s="723" t="s">
        <v>578</v>
      </c>
      <c r="E149" s="705" t="s">
        <v>4669</v>
      </c>
      <c r="F149" s="723" t="s">
        <v>4670</v>
      </c>
      <c r="G149" s="705" t="s">
        <v>4907</v>
      </c>
      <c r="H149" s="705" t="s">
        <v>4908</v>
      </c>
      <c r="I149" s="238">
        <v>0.98</v>
      </c>
      <c r="J149" s="238">
        <v>100</v>
      </c>
      <c r="K149" s="713">
        <v>97.75</v>
      </c>
    </row>
    <row r="150" spans="1:11" ht="14.4" customHeight="1" x14ac:dyDescent="0.3">
      <c r="A150" s="680" t="s">
        <v>549</v>
      </c>
      <c r="B150" s="671" t="s">
        <v>551</v>
      </c>
      <c r="C150" s="705" t="s">
        <v>577</v>
      </c>
      <c r="D150" s="723" t="s">
        <v>578</v>
      </c>
      <c r="E150" s="705" t="s">
        <v>4671</v>
      </c>
      <c r="F150" s="723" t="s">
        <v>4672</v>
      </c>
      <c r="G150" s="705" t="s">
        <v>4723</v>
      </c>
      <c r="H150" s="705" t="s">
        <v>4724</v>
      </c>
      <c r="I150" s="238">
        <v>3.51</v>
      </c>
      <c r="J150" s="238">
        <v>20</v>
      </c>
      <c r="K150" s="713">
        <v>70.2</v>
      </c>
    </row>
    <row r="151" spans="1:11" ht="14.4" customHeight="1" x14ac:dyDescent="0.3">
      <c r="A151" s="680" t="s">
        <v>549</v>
      </c>
      <c r="B151" s="671" t="s">
        <v>551</v>
      </c>
      <c r="C151" s="705" t="s">
        <v>577</v>
      </c>
      <c r="D151" s="723" t="s">
        <v>578</v>
      </c>
      <c r="E151" s="705" t="s">
        <v>4671</v>
      </c>
      <c r="F151" s="723" t="s">
        <v>4672</v>
      </c>
      <c r="G151" s="705" t="s">
        <v>4725</v>
      </c>
      <c r="H151" s="705" t="s">
        <v>4726</v>
      </c>
      <c r="I151" s="238">
        <v>0.22</v>
      </c>
      <c r="J151" s="238">
        <v>400</v>
      </c>
      <c r="K151" s="713">
        <v>88</v>
      </c>
    </row>
    <row r="152" spans="1:11" ht="14.4" customHeight="1" x14ac:dyDescent="0.3">
      <c r="A152" s="680" t="s">
        <v>549</v>
      </c>
      <c r="B152" s="671" t="s">
        <v>551</v>
      </c>
      <c r="C152" s="705" t="s">
        <v>577</v>
      </c>
      <c r="D152" s="723" t="s">
        <v>578</v>
      </c>
      <c r="E152" s="705" t="s">
        <v>4671</v>
      </c>
      <c r="F152" s="723" t="s">
        <v>4672</v>
      </c>
      <c r="G152" s="705" t="s">
        <v>4871</v>
      </c>
      <c r="H152" s="705" t="s">
        <v>4872</v>
      </c>
      <c r="I152" s="238">
        <v>0.94</v>
      </c>
      <c r="J152" s="238">
        <v>800</v>
      </c>
      <c r="K152" s="713">
        <v>752</v>
      </c>
    </row>
    <row r="153" spans="1:11" ht="14.4" customHeight="1" x14ac:dyDescent="0.3">
      <c r="A153" s="680" t="s">
        <v>549</v>
      </c>
      <c r="B153" s="671" t="s">
        <v>551</v>
      </c>
      <c r="C153" s="705" t="s">
        <v>577</v>
      </c>
      <c r="D153" s="723" t="s">
        <v>578</v>
      </c>
      <c r="E153" s="705" t="s">
        <v>4671</v>
      </c>
      <c r="F153" s="723" t="s">
        <v>4672</v>
      </c>
      <c r="G153" s="705" t="s">
        <v>4739</v>
      </c>
      <c r="H153" s="705" t="s">
        <v>4740</v>
      </c>
      <c r="I153" s="238">
        <v>1.4350000000000001</v>
      </c>
      <c r="J153" s="238">
        <v>200</v>
      </c>
      <c r="K153" s="713">
        <v>287</v>
      </c>
    </row>
    <row r="154" spans="1:11" ht="14.4" customHeight="1" x14ac:dyDescent="0.3">
      <c r="A154" s="680" t="s">
        <v>549</v>
      </c>
      <c r="B154" s="671" t="s">
        <v>551</v>
      </c>
      <c r="C154" s="705" t="s">
        <v>577</v>
      </c>
      <c r="D154" s="723" t="s">
        <v>578</v>
      </c>
      <c r="E154" s="705" t="s">
        <v>4671</v>
      </c>
      <c r="F154" s="723" t="s">
        <v>4672</v>
      </c>
      <c r="G154" s="705" t="s">
        <v>4741</v>
      </c>
      <c r="H154" s="705" t="s">
        <v>4742</v>
      </c>
      <c r="I154" s="238">
        <v>0.41499999999999998</v>
      </c>
      <c r="J154" s="238">
        <v>600</v>
      </c>
      <c r="K154" s="713">
        <v>249</v>
      </c>
    </row>
    <row r="155" spans="1:11" ht="14.4" customHeight="1" x14ac:dyDescent="0.3">
      <c r="A155" s="680" t="s">
        <v>549</v>
      </c>
      <c r="B155" s="671" t="s">
        <v>551</v>
      </c>
      <c r="C155" s="705" t="s">
        <v>577</v>
      </c>
      <c r="D155" s="723" t="s">
        <v>578</v>
      </c>
      <c r="E155" s="705" t="s">
        <v>4671</v>
      </c>
      <c r="F155" s="723" t="s">
        <v>4672</v>
      </c>
      <c r="G155" s="705" t="s">
        <v>4743</v>
      </c>
      <c r="H155" s="705" t="s">
        <v>4744</v>
      </c>
      <c r="I155" s="238">
        <v>0.57999999999999996</v>
      </c>
      <c r="J155" s="238">
        <v>600</v>
      </c>
      <c r="K155" s="713">
        <v>348</v>
      </c>
    </row>
    <row r="156" spans="1:11" ht="14.4" customHeight="1" x14ac:dyDescent="0.3">
      <c r="A156" s="680" t="s">
        <v>549</v>
      </c>
      <c r="B156" s="671" t="s">
        <v>551</v>
      </c>
      <c r="C156" s="705" t="s">
        <v>577</v>
      </c>
      <c r="D156" s="723" t="s">
        <v>578</v>
      </c>
      <c r="E156" s="705" t="s">
        <v>4671</v>
      </c>
      <c r="F156" s="723" t="s">
        <v>4672</v>
      </c>
      <c r="G156" s="705" t="s">
        <v>4909</v>
      </c>
      <c r="H156" s="705" t="s">
        <v>4910</v>
      </c>
      <c r="I156" s="238">
        <v>5.95</v>
      </c>
      <c r="J156" s="238">
        <v>20</v>
      </c>
      <c r="K156" s="713">
        <v>119</v>
      </c>
    </row>
    <row r="157" spans="1:11" ht="14.4" customHeight="1" x14ac:dyDescent="0.3">
      <c r="A157" s="680" t="s">
        <v>549</v>
      </c>
      <c r="B157" s="671" t="s">
        <v>551</v>
      </c>
      <c r="C157" s="705" t="s">
        <v>577</v>
      </c>
      <c r="D157" s="723" t="s">
        <v>578</v>
      </c>
      <c r="E157" s="705" t="s">
        <v>4671</v>
      </c>
      <c r="F157" s="723" t="s">
        <v>4672</v>
      </c>
      <c r="G157" s="705" t="s">
        <v>4759</v>
      </c>
      <c r="H157" s="705" t="s">
        <v>4760</v>
      </c>
      <c r="I157" s="238">
        <v>5.41</v>
      </c>
      <c r="J157" s="238">
        <v>100</v>
      </c>
      <c r="K157" s="713">
        <v>540.94000000000005</v>
      </c>
    </row>
    <row r="158" spans="1:11" ht="14.4" customHeight="1" x14ac:dyDescent="0.3">
      <c r="A158" s="680" t="s">
        <v>549</v>
      </c>
      <c r="B158" s="671" t="s">
        <v>551</v>
      </c>
      <c r="C158" s="705" t="s">
        <v>577</v>
      </c>
      <c r="D158" s="723" t="s">
        <v>578</v>
      </c>
      <c r="E158" s="705" t="s">
        <v>4671</v>
      </c>
      <c r="F158" s="723" t="s">
        <v>4672</v>
      </c>
      <c r="G158" s="705" t="s">
        <v>4911</v>
      </c>
      <c r="H158" s="705" t="s">
        <v>4912</v>
      </c>
      <c r="I158" s="238">
        <v>2.64</v>
      </c>
      <c r="J158" s="238">
        <v>100</v>
      </c>
      <c r="K158" s="713">
        <v>263.77999999999997</v>
      </c>
    </row>
    <row r="159" spans="1:11" ht="14.4" customHeight="1" x14ac:dyDescent="0.3">
      <c r="A159" s="680" t="s">
        <v>549</v>
      </c>
      <c r="B159" s="671" t="s">
        <v>551</v>
      </c>
      <c r="C159" s="705" t="s">
        <v>577</v>
      </c>
      <c r="D159" s="723" t="s">
        <v>578</v>
      </c>
      <c r="E159" s="705" t="s">
        <v>4671</v>
      </c>
      <c r="F159" s="723" t="s">
        <v>4672</v>
      </c>
      <c r="G159" s="705" t="s">
        <v>4913</v>
      </c>
      <c r="H159" s="705" t="s">
        <v>4914</v>
      </c>
      <c r="I159" s="238">
        <v>1.81</v>
      </c>
      <c r="J159" s="238">
        <v>50</v>
      </c>
      <c r="K159" s="713">
        <v>90.5</v>
      </c>
    </row>
    <row r="160" spans="1:11" ht="14.4" customHeight="1" x14ac:dyDescent="0.3">
      <c r="A160" s="680" t="s">
        <v>549</v>
      </c>
      <c r="B160" s="671" t="s">
        <v>551</v>
      </c>
      <c r="C160" s="705" t="s">
        <v>577</v>
      </c>
      <c r="D160" s="723" t="s">
        <v>578</v>
      </c>
      <c r="E160" s="705" t="s">
        <v>4671</v>
      </c>
      <c r="F160" s="723" t="s">
        <v>4672</v>
      </c>
      <c r="G160" s="705" t="s">
        <v>4767</v>
      </c>
      <c r="H160" s="705" t="s">
        <v>4768</v>
      </c>
      <c r="I160" s="238">
        <v>2.37</v>
      </c>
      <c r="J160" s="238">
        <v>150</v>
      </c>
      <c r="K160" s="713">
        <v>355.5</v>
      </c>
    </row>
    <row r="161" spans="1:11" ht="14.4" customHeight="1" x14ac:dyDescent="0.3">
      <c r="A161" s="680" t="s">
        <v>549</v>
      </c>
      <c r="B161" s="671" t="s">
        <v>551</v>
      </c>
      <c r="C161" s="705" t="s">
        <v>577</v>
      </c>
      <c r="D161" s="723" t="s">
        <v>578</v>
      </c>
      <c r="E161" s="705" t="s">
        <v>4671</v>
      </c>
      <c r="F161" s="723" t="s">
        <v>4672</v>
      </c>
      <c r="G161" s="705" t="s">
        <v>4915</v>
      </c>
      <c r="H161" s="705" t="s">
        <v>4916</v>
      </c>
      <c r="I161" s="238">
        <v>1.78</v>
      </c>
      <c r="J161" s="238">
        <v>50</v>
      </c>
      <c r="K161" s="713">
        <v>89</v>
      </c>
    </row>
    <row r="162" spans="1:11" ht="14.4" customHeight="1" x14ac:dyDescent="0.3">
      <c r="A162" s="680" t="s">
        <v>549</v>
      </c>
      <c r="B162" s="671" t="s">
        <v>551</v>
      </c>
      <c r="C162" s="705" t="s">
        <v>577</v>
      </c>
      <c r="D162" s="723" t="s">
        <v>578</v>
      </c>
      <c r="E162" s="705" t="s">
        <v>4671</v>
      </c>
      <c r="F162" s="723" t="s">
        <v>4672</v>
      </c>
      <c r="G162" s="705" t="s">
        <v>4917</v>
      </c>
      <c r="H162" s="705" t="s">
        <v>4918</v>
      </c>
      <c r="I162" s="238">
        <v>1.79</v>
      </c>
      <c r="J162" s="238">
        <v>100</v>
      </c>
      <c r="K162" s="713">
        <v>179</v>
      </c>
    </row>
    <row r="163" spans="1:11" ht="14.4" customHeight="1" x14ac:dyDescent="0.3">
      <c r="A163" s="680" t="s">
        <v>549</v>
      </c>
      <c r="B163" s="671" t="s">
        <v>551</v>
      </c>
      <c r="C163" s="705" t="s">
        <v>577</v>
      </c>
      <c r="D163" s="723" t="s">
        <v>578</v>
      </c>
      <c r="E163" s="705" t="s">
        <v>4671</v>
      </c>
      <c r="F163" s="723" t="s">
        <v>4672</v>
      </c>
      <c r="G163" s="705" t="s">
        <v>4919</v>
      </c>
      <c r="H163" s="705" t="s">
        <v>4920</v>
      </c>
      <c r="I163" s="238">
        <v>2.84</v>
      </c>
      <c r="J163" s="238">
        <v>50</v>
      </c>
      <c r="K163" s="713">
        <v>142</v>
      </c>
    </row>
    <row r="164" spans="1:11" ht="14.4" customHeight="1" x14ac:dyDescent="0.3">
      <c r="A164" s="680" t="s">
        <v>549</v>
      </c>
      <c r="B164" s="671" t="s">
        <v>551</v>
      </c>
      <c r="C164" s="705" t="s">
        <v>577</v>
      </c>
      <c r="D164" s="723" t="s">
        <v>578</v>
      </c>
      <c r="E164" s="705" t="s">
        <v>4671</v>
      </c>
      <c r="F164" s="723" t="s">
        <v>4672</v>
      </c>
      <c r="G164" s="705" t="s">
        <v>4769</v>
      </c>
      <c r="H164" s="705" t="s">
        <v>4770</v>
      </c>
      <c r="I164" s="238">
        <v>1.77</v>
      </c>
      <c r="J164" s="238">
        <v>50</v>
      </c>
      <c r="K164" s="713">
        <v>88.5</v>
      </c>
    </row>
    <row r="165" spans="1:11" ht="14.4" customHeight="1" x14ac:dyDescent="0.3">
      <c r="A165" s="680" t="s">
        <v>549</v>
      </c>
      <c r="B165" s="671" t="s">
        <v>551</v>
      </c>
      <c r="C165" s="705" t="s">
        <v>577</v>
      </c>
      <c r="D165" s="723" t="s">
        <v>578</v>
      </c>
      <c r="E165" s="705" t="s">
        <v>4671</v>
      </c>
      <c r="F165" s="723" t="s">
        <v>4672</v>
      </c>
      <c r="G165" s="705" t="s">
        <v>4921</v>
      </c>
      <c r="H165" s="705" t="s">
        <v>4922</v>
      </c>
      <c r="I165" s="238">
        <v>1.77</v>
      </c>
      <c r="J165" s="238">
        <v>50</v>
      </c>
      <c r="K165" s="713">
        <v>88.5</v>
      </c>
    </row>
    <row r="166" spans="1:11" ht="14.4" customHeight="1" x14ac:dyDescent="0.3">
      <c r="A166" s="680" t="s">
        <v>549</v>
      </c>
      <c r="B166" s="671" t="s">
        <v>551</v>
      </c>
      <c r="C166" s="705" t="s">
        <v>577</v>
      </c>
      <c r="D166" s="723" t="s">
        <v>578</v>
      </c>
      <c r="E166" s="705" t="s">
        <v>4671</v>
      </c>
      <c r="F166" s="723" t="s">
        <v>4672</v>
      </c>
      <c r="G166" s="705" t="s">
        <v>4923</v>
      </c>
      <c r="H166" s="705" t="s">
        <v>4924</v>
      </c>
      <c r="I166" s="238">
        <v>4.82</v>
      </c>
      <c r="J166" s="238">
        <v>90</v>
      </c>
      <c r="K166" s="713">
        <v>433.8</v>
      </c>
    </row>
    <row r="167" spans="1:11" ht="14.4" customHeight="1" x14ac:dyDescent="0.3">
      <c r="A167" s="680" t="s">
        <v>549</v>
      </c>
      <c r="B167" s="671" t="s">
        <v>551</v>
      </c>
      <c r="C167" s="705" t="s">
        <v>577</v>
      </c>
      <c r="D167" s="723" t="s">
        <v>578</v>
      </c>
      <c r="E167" s="705" t="s">
        <v>4671</v>
      </c>
      <c r="F167" s="723" t="s">
        <v>4672</v>
      </c>
      <c r="G167" s="705" t="s">
        <v>4925</v>
      </c>
      <c r="H167" s="705" t="s">
        <v>4926</v>
      </c>
      <c r="I167" s="238">
        <v>2.8049999999999997</v>
      </c>
      <c r="J167" s="238">
        <v>200</v>
      </c>
      <c r="K167" s="713">
        <v>561</v>
      </c>
    </row>
    <row r="168" spans="1:11" ht="14.4" customHeight="1" x14ac:dyDescent="0.3">
      <c r="A168" s="680" t="s">
        <v>549</v>
      </c>
      <c r="B168" s="671" t="s">
        <v>551</v>
      </c>
      <c r="C168" s="705" t="s">
        <v>577</v>
      </c>
      <c r="D168" s="723" t="s">
        <v>578</v>
      </c>
      <c r="E168" s="705" t="s">
        <v>4671</v>
      </c>
      <c r="F168" s="723" t="s">
        <v>4672</v>
      </c>
      <c r="G168" s="705" t="s">
        <v>4927</v>
      </c>
      <c r="H168" s="705" t="s">
        <v>4928</v>
      </c>
      <c r="I168" s="238">
        <v>2</v>
      </c>
      <c r="J168" s="238">
        <v>50</v>
      </c>
      <c r="K168" s="713">
        <v>100</v>
      </c>
    </row>
    <row r="169" spans="1:11" ht="14.4" customHeight="1" x14ac:dyDescent="0.3">
      <c r="A169" s="680" t="s">
        <v>549</v>
      </c>
      <c r="B169" s="671" t="s">
        <v>551</v>
      </c>
      <c r="C169" s="705" t="s">
        <v>577</v>
      </c>
      <c r="D169" s="723" t="s">
        <v>578</v>
      </c>
      <c r="E169" s="705" t="s">
        <v>4671</v>
      </c>
      <c r="F169" s="723" t="s">
        <v>4672</v>
      </c>
      <c r="G169" s="705" t="s">
        <v>4771</v>
      </c>
      <c r="H169" s="705" t="s">
        <v>4772</v>
      </c>
      <c r="I169" s="238">
        <v>2.4050000000000002</v>
      </c>
      <c r="J169" s="238">
        <v>150</v>
      </c>
      <c r="K169" s="713">
        <v>361</v>
      </c>
    </row>
    <row r="170" spans="1:11" ht="14.4" customHeight="1" x14ac:dyDescent="0.3">
      <c r="A170" s="680" t="s">
        <v>549</v>
      </c>
      <c r="B170" s="671" t="s">
        <v>551</v>
      </c>
      <c r="C170" s="705" t="s">
        <v>577</v>
      </c>
      <c r="D170" s="723" t="s">
        <v>578</v>
      </c>
      <c r="E170" s="705" t="s">
        <v>4671</v>
      </c>
      <c r="F170" s="723" t="s">
        <v>4672</v>
      </c>
      <c r="G170" s="705" t="s">
        <v>4775</v>
      </c>
      <c r="H170" s="705" t="s">
        <v>4776</v>
      </c>
      <c r="I170" s="238">
        <v>5.13</v>
      </c>
      <c r="J170" s="238">
        <v>200</v>
      </c>
      <c r="K170" s="713">
        <v>1026</v>
      </c>
    </row>
    <row r="171" spans="1:11" ht="14.4" customHeight="1" x14ac:dyDescent="0.3">
      <c r="A171" s="680" t="s">
        <v>549</v>
      </c>
      <c r="B171" s="671" t="s">
        <v>551</v>
      </c>
      <c r="C171" s="705" t="s">
        <v>577</v>
      </c>
      <c r="D171" s="723" t="s">
        <v>578</v>
      </c>
      <c r="E171" s="705" t="s">
        <v>4671</v>
      </c>
      <c r="F171" s="723" t="s">
        <v>4672</v>
      </c>
      <c r="G171" s="705" t="s">
        <v>4777</v>
      </c>
      <c r="H171" s="705" t="s">
        <v>4778</v>
      </c>
      <c r="I171" s="238">
        <v>7.95</v>
      </c>
      <c r="J171" s="238">
        <v>400</v>
      </c>
      <c r="K171" s="713">
        <v>3180</v>
      </c>
    </row>
    <row r="172" spans="1:11" ht="14.4" customHeight="1" x14ac:dyDescent="0.3">
      <c r="A172" s="680" t="s">
        <v>549</v>
      </c>
      <c r="B172" s="671" t="s">
        <v>551</v>
      </c>
      <c r="C172" s="705" t="s">
        <v>577</v>
      </c>
      <c r="D172" s="723" t="s">
        <v>578</v>
      </c>
      <c r="E172" s="705" t="s">
        <v>4671</v>
      </c>
      <c r="F172" s="723" t="s">
        <v>4672</v>
      </c>
      <c r="G172" s="705" t="s">
        <v>4929</v>
      </c>
      <c r="H172" s="705" t="s">
        <v>4930</v>
      </c>
      <c r="I172" s="238">
        <v>17.98</v>
      </c>
      <c r="J172" s="238">
        <v>150</v>
      </c>
      <c r="K172" s="713">
        <v>2697</v>
      </c>
    </row>
    <row r="173" spans="1:11" ht="14.4" customHeight="1" x14ac:dyDescent="0.3">
      <c r="A173" s="680" t="s">
        <v>549</v>
      </c>
      <c r="B173" s="671" t="s">
        <v>551</v>
      </c>
      <c r="C173" s="705" t="s">
        <v>577</v>
      </c>
      <c r="D173" s="723" t="s">
        <v>578</v>
      </c>
      <c r="E173" s="705" t="s">
        <v>4671</v>
      </c>
      <c r="F173" s="723" t="s">
        <v>4672</v>
      </c>
      <c r="G173" s="705" t="s">
        <v>4781</v>
      </c>
      <c r="H173" s="705" t="s">
        <v>4782</v>
      </c>
      <c r="I173" s="238">
        <v>1.68</v>
      </c>
      <c r="J173" s="238">
        <v>50</v>
      </c>
      <c r="K173" s="713">
        <v>84</v>
      </c>
    </row>
    <row r="174" spans="1:11" ht="14.4" customHeight="1" x14ac:dyDescent="0.3">
      <c r="A174" s="680" t="s">
        <v>549</v>
      </c>
      <c r="B174" s="671" t="s">
        <v>551</v>
      </c>
      <c r="C174" s="705" t="s">
        <v>577</v>
      </c>
      <c r="D174" s="723" t="s">
        <v>578</v>
      </c>
      <c r="E174" s="705" t="s">
        <v>4671</v>
      </c>
      <c r="F174" s="723" t="s">
        <v>4672</v>
      </c>
      <c r="G174" s="705" t="s">
        <v>4931</v>
      </c>
      <c r="H174" s="705" t="s">
        <v>4932</v>
      </c>
      <c r="I174" s="238">
        <v>15.01</v>
      </c>
      <c r="J174" s="238">
        <v>20</v>
      </c>
      <c r="K174" s="713">
        <v>300.2</v>
      </c>
    </row>
    <row r="175" spans="1:11" ht="14.4" customHeight="1" x14ac:dyDescent="0.3">
      <c r="A175" s="680" t="s">
        <v>549</v>
      </c>
      <c r="B175" s="671" t="s">
        <v>551</v>
      </c>
      <c r="C175" s="705" t="s">
        <v>577</v>
      </c>
      <c r="D175" s="723" t="s">
        <v>578</v>
      </c>
      <c r="E175" s="705" t="s">
        <v>4671</v>
      </c>
      <c r="F175" s="723" t="s">
        <v>4672</v>
      </c>
      <c r="G175" s="705" t="s">
        <v>4883</v>
      </c>
      <c r="H175" s="705" t="s">
        <v>4884</v>
      </c>
      <c r="I175" s="238">
        <v>4.43</v>
      </c>
      <c r="J175" s="238">
        <v>50</v>
      </c>
      <c r="K175" s="713">
        <v>221.5</v>
      </c>
    </row>
    <row r="176" spans="1:11" ht="14.4" customHeight="1" x14ac:dyDescent="0.3">
      <c r="A176" s="680" t="s">
        <v>549</v>
      </c>
      <c r="B176" s="671" t="s">
        <v>551</v>
      </c>
      <c r="C176" s="705" t="s">
        <v>577</v>
      </c>
      <c r="D176" s="723" t="s">
        <v>578</v>
      </c>
      <c r="E176" s="705" t="s">
        <v>4671</v>
      </c>
      <c r="F176" s="723" t="s">
        <v>4672</v>
      </c>
      <c r="G176" s="705" t="s">
        <v>4789</v>
      </c>
      <c r="H176" s="705" t="s">
        <v>4790</v>
      </c>
      <c r="I176" s="238">
        <v>2.8449999999999998</v>
      </c>
      <c r="J176" s="238">
        <v>150</v>
      </c>
      <c r="K176" s="713">
        <v>426.5</v>
      </c>
    </row>
    <row r="177" spans="1:11" ht="14.4" customHeight="1" x14ac:dyDescent="0.3">
      <c r="A177" s="680" t="s">
        <v>549</v>
      </c>
      <c r="B177" s="671" t="s">
        <v>551</v>
      </c>
      <c r="C177" s="705" t="s">
        <v>577</v>
      </c>
      <c r="D177" s="723" t="s">
        <v>578</v>
      </c>
      <c r="E177" s="705" t="s">
        <v>4671</v>
      </c>
      <c r="F177" s="723" t="s">
        <v>4672</v>
      </c>
      <c r="G177" s="705" t="s">
        <v>4793</v>
      </c>
      <c r="H177" s="705" t="s">
        <v>4794</v>
      </c>
      <c r="I177" s="238">
        <v>21.234999999999999</v>
      </c>
      <c r="J177" s="238">
        <v>100</v>
      </c>
      <c r="K177" s="713">
        <v>2123.5</v>
      </c>
    </row>
    <row r="178" spans="1:11" ht="14.4" customHeight="1" x14ac:dyDescent="0.3">
      <c r="A178" s="680" t="s">
        <v>549</v>
      </c>
      <c r="B178" s="671" t="s">
        <v>551</v>
      </c>
      <c r="C178" s="705" t="s">
        <v>577</v>
      </c>
      <c r="D178" s="723" t="s">
        <v>578</v>
      </c>
      <c r="E178" s="705" t="s">
        <v>4671</v>
      </c>
      <c r="F178" s="723" t="s">
        <v>4672</v>
      </c>
      <c r="G178" s="705" t="s">
        <v>4795</v>
      </c>
      <c r="H178" s="705" t="s">
        <v>4796</v>
      </c>
      <c r="I178" s="238">
        <v>21.24</v>
      </c>
      <c r="J178" s="238">
        <v>20</v>
      </c>
      <c r="K178" s="713">
        <v>424.8</v>
      </c>
    </row>
    <row r="179" spans="1:11" ht="14.4" customHeight="1" x14ac:dyDescent="0.3">
      <c r="A179" s="680" t="s">
        <v>549</v>
      </c>
      <c r="B179" s="671" t="s">
        <v>551</v>
      </c>
      <c r="C179" s="705" t="s">
        <v>577</v>
      </c>
      <c r="D179" s="723" t="s">
        <v>578</v>
      </c>
      <c r="E179" s="705" t="s">
        <v>4671</v>
      </c>
      <c r="F179" s="723" t="s">
        <v>4672</v>
      </c>
      <c r="G179" s="705" t="s">
        <v>4801</v>
      </c>
      <c r="H179" s="705" t="s">
        <v>4802</v>
      </c>
      <c r="I179" s="238">
        <v>0.48</v>
      </c>
      <c r="J179" s="238">
        <v>800</v>
      </c>
      <c r="K179" s="713">
        <v>384</v>
      </c>
    </row>
    <row r="180" spans="1:11" ht="14.4" customHeight="1" x14ac:dyDescent="0.3">
      <c r="A180" s="680" t="s">
        <v>549</v>
      </c>
      <c r="B180" s="671" t="s">
        <v>551</v>
      </c>
      <c r="C180" s="705" t="s">
        <v>577</v>
      </c>
      <c r="D180" s="723" t="s">
        <v>578</v>
      </c>
      <c r="E180" s="705" t="s">
        <v>4671</v>
      </c>
      <c r="F180" s="723" t="s">
        <v>4672</v>
      </c>
      <c r="G180" s="705" t="s">
        <v>4933</v>
      </c>
      <c r="H180" s="705" t="s">
        <v>4934</v>
      </c>
      <c r="I180" s="238">
        <v>376.52</v>
      </c>
      <c r="J180" s="238">
        <v>1</v>
      </c>
      <c r="K180" s="713">
        <v>376.52</v>
      </c>
    </row>
    <row r="181" spans="1:11" ht="14.4" customHeight="1" x14ac:dyDescent="0.3">
      <c r="A181" s="680" t="s">
        <v>549</v>
      </c>
      <c r="B181" s="671" t="s">
        <v>551</v>
      </c>
      <c r="C181" s="705" t="s">
        <v>577</v>
      </c>
      <c r="D181" s="723" t="s">
        <v>578</v>
      </c>
      <c r="E181" s="705" t="s">
        <v>4671</v>
      </c>
      <c r="F181" s="723" t="s">
        <v>4672</v>
      </c>
      <c r="G181" s="705" t="s">
        <v>4935</v>
      </c>
      <c r="H181" s="705" t="s">
        <v>4936</v>
      </c>
      <c r="I181" s="238">
        <v>9.1999999999999993</v>
      </c>
      <c r="J181" s="238">
        <v>500</v>
      </c>
      <c r="K181" s="713">
        <v>4600</v>
      </c>
    </row>
    <row r="182" spans="1:11" ht="14.4" customHeight="1" x14ac:dyDescent="0.3">
      <c r="A182" s="680" t="s">
        <v>549</v>
      </c>
      <c r="B182" s="671" t="s">
        <v>551</v>
      </c>
      <c r="C182" s="705" t="s">
        <v>577</v>
      </c>
      <c r="D182" s="723" t="s">
        <v>578</v>
      </c>
      <c r="E182" s="705" t="s">
        <v>4671</v>
      </c>
      <c r="F182" s="723" t="s">
        <v>4672</v>
      </c>
      <c r="G182" s="705" t="s">
        <v>4811</v>
      </c>
      <c r="H182" s="705" t="s">
        <v>4812</v>
      </c>
      <c r="I182" s="238">
        <v>9.68</v>
      </c>
      <c r="J182" s="238">
        <v>100</v>
      </c>
      <c r="K182" s="713">
        <v>968</v>
      </c>
    </row>
    <row r="183" spans="1:11" ht="14.4" customHeight="1" x14ac:dyDescent="0.3">
      <c r="A183" s="680" t="s">
        <v>549</v>
      </c>
      <c r="B183" s="671" t="s">
        <v>551</v>
      </c>
      <c r="C183" s="705" t="s">
        <v>577</v>
      </c>
      <c r="D183" s="723" t="s">
        <v>578</v>
      </c>
      <c r="E183" s="705" t="s">
        <v>4677</v>
      </c>
      <c r="F183" s="723" t="s">
        <v>4678</v>
      </c>
      <c r="G183" s="705" t="s">
        <v>4823</v>
      </c>
      <c r="H183" s="705" t="s">
        <v>4824</v>
      </c>
      <c r="I183" s="238">
        <v>8.17</v>
      </c>
      <c r="J183" s="238">
        <v>300</v>
      </c>
      <c r="K183" s="713">
        <v>2451</v>
      </c>
    </row>
    <row r="184" spans="1:11" ht="14.4" customHeight="1" x14ac:dyDescent="0.3">
      <c r="A184" s="680" t="s">
        <v>549</v>
      </c>
      <c r="B184" s="671" t="s">
        <v>551</v>
      </c>
      <c r="C184" s="705" t="s">
        <v>577</v>
      </c>
      <c r="D184" s="723" t="s">
        <v>578</v>
      </c>
      <c r="E184" s="705" t="s">
        <v>4679</v>
      </c>
      <c r="F184" s="723" t="s">
        <v>4680</v>
      </c>
      <c r="G184" s="705" t="s">
        <v>4827</v>
      </c>
      <c r="H184" s="705" t="s">
        <v>4828</v>
      </c>
      <c r="I184" s="238">
        <v>0.3</v>
      </c>
      <c r="J184" s="238">
        <v>200</v>
      </c>
      <c r="K184" s="713">
        <v>60</v>
      </c>
    </row>
    <row r="185" spans="1:11" ht="14.4" customHeight="1" x14ac:dyDescent="0.3">
      <c r="A185" s="680" t="s">
        <v>549</v>
      </c>
      <c r="B185" s="671" t="s">
        <v>551</v>
      </c>
      <c r="C185" s="705" t="s">
        <v>577</v>
      </c>
      <c r="D185" s="723" t="s">
        <v>578</v>
      </c>
      <c r="E185" s="705" t="s">
        <v>4679</v>
      </c>
      <c r="F185" s="723" t="s">
        <v>4680</v>
      </c>
      <c r="G185" s="705" t="s">
        <v>4829</v>
      </c>
      <c r="H185" s="705" t="s">
        <v>4830</v>
      </c>
      <c r="I185" s="238">
        <v>0.48</v>
      </c>
      <c r="J185" s="238">
        <v>500</v>
      </c>
      <c r="K185" s="713">
        <v>240</v>
      </c>
    </row>
    <row r="186" spans="1:11" ht="14.4" customHeight="1" x14ac:dyDescent="0.3">
      <c r="A186" s="680" t="s">
        <v>549</v>
      </c>
      <c r="B186" s="671" t="s">
        <v>551</v>
      </c>
      <c r="C186" s="705" t="s">
        <v>577</v>
      </c>
      <c r="D186" s="723" t="s">
        <v>578</v>
      </c>
      <c r="E186" s="705" t="s">
        <v>4679</v>
      </c>
      <c r="F186" s="723" t="s">
        <v>4680</v>
      </c>
      <c r="G186" s="705" t="s">
        <v>4831</v>
      </c>
      <c r="H186" s="705" t="s">
        <v>4832</v>
      </c>
      <c r="I186" s="238">
        <v>0.30499999999999999</v>
      </c>
      <c r="J186" s="238">
        <v>400</v>
      </c>
      <c r="K186" s="713">
        <v>122</v>
      </c>
    </row>
    <row r="187" spans="1:11" ht="14.4" customHeight="1" x14ac:dyDescent="0.3">
      <c r="A187" s="680" t="s">
        <v>549</v>
      </c>
      <c r="B187" s="671" t="s">
        <v>551</v>
      </c>
      <c r="C187" s="705" t="s">
        <v>577</v>
      </c>
      <c r="D187" s="723" t="s">
        <v>578</v>
      </c>
      <c r="E187" s="705" t="s">
        <v>4679</v>
      </c>
      <c r="F187" s="723" t="s">
        <v>4680</v>
      </c>
      <c r="G187" s="705" t="s">
        <v>4937</v>
      </c>
      <c r="H187" s="705" t="s">
        <v>4938</v>
      </c>
      <c r="I187" s="238">
        <v>132.68</v>
      </c>
      <c r="J187" s="238">
        <v>25</v>
      </c>
      <c r="K187" s="713">
        <v>3316.91</v>
      </c>
    </row>
    <row r="188" spans="1:11" ht="14.4" customHeight="1" x14ac:dyDescent="0.3">
      <c r="A188" s="680" t="s">
        <v>549</v>
      </c>
      <c r="B188" s="671" t="s">
        <v>551</v>
      </c>
      <c r="C188" s="705" t="s">
        <v>577</v>
      </c>
      <c r="D188" s="723" t="s">
        <v>578</v>
      </c>
      <c r="E188" s="705" t="s">
        <v>4681</v>
      </c>
      <c r="F188" s="723" t="s">
        <v>4682</v>
      </c>
      <c r="G188" s="705" t="s">
        <v>4895</v>
      </c>
      <c r="H188" s="705" t="s">
        <v>4896</v>
      </c>
      <c r="I188" s="238">
        <v>0.73</v>
      </c>
      <c r="J188" s="238">
        <v>500</v>
      </c>
      <c r="K188" s="713">
        <v>365</v>
      </c>
    </row>
    <row r="189" spans="1:11" ht="14.4" customHeight="1" x14ac:dyDescent="0.3">
      <c r="A189" s="680" t="s">
        <v>549</v>
      </c>
      <c r="B189" s="671" t="s">
        <v>551</v>
      </c>
      <c r="C189" s="705" t="s">
        <v>577</v>
      </c>
      <c r="D189" s="723" t="s">
        <v>578</v>
      </c>
      <c r="E189" s="705" t="s">
        <v>4681</v>
      </c>
      <c r="F189" s="723" t="s">
        <v>4682</v>
      </c>
      <c r="G189" s="705" t="s">
        <v>4939</v>
      </c>
      <c r="H189" s="705" t="s">
        <v>4940</v>
      </c>
      <c r="I189" s="238">
        <v>0.73</v>
      </c>
      <c r="J189" s="238">
        <v>400</v>
      </c>
      <c r="K189" s="713">
        <v>292</v>
      </c>
    </row>
    <row r="190" spans="1:11" ht="14.4" customHeight="1" x14ac:dyDescent="0.3">
      <c r="A190" s="680" t="s">
        <v>549</v>
      </c>
      <c r="B190" s="671" t="s">
        <v>551</v>
      </c>
      <c r="C190" s="705" t="s">
        <v>577</v>
      </c>
      <c r="D190" s="723" t="s">
        <v>578</v>
      </c>
      <c r="E190" s="705" t="s">
        <v>4681</v>
      </c>
      <c r="F190" s="723" t="s">
        <v>4682</v>
      </c>
      <c r="G190" s="705" t="s">
        <v>4837</v>
      </c>
      <c r="H190" s="705" t="s">
        <v>4838</v>
      </c>
      <c r="I190" s="238">
        <v>0.78</v>
      </c>
      <c r="J190" s="238">
        <v>400</v>
      </c>
      <c r="K190" s="713">
        <v>312</v>
      </c>
    </row>
    <row r="191" spans="1:11" ht="14.4" customHeight="1" x14ac:dyDescent="0.3">
      <c r="A191" s="680" t="s">
        <v>549</v>
      </c>
      <c r="B191" s="671" t="s">
        <v>551</v>
      </c>
      <c r="C191" s="705" t="s">
        <v>577</v>
      </c>
      <c r="D191" s="723" t="s">
        <v>578</v>
      </c>
      <c r="E191" s="705" t="s">
        <v>4681</v>
      </c>
      <c r="F191" s="723" t="s">
        <v>4682</v>
      </c>
      <c r="G191" s="705" t="s">
        <v>4839</v>
      </c>
      <c r="H191" s="705" t="s">
        <v>4840</v>
      </c>
      <c r="I191" s="238">
        <v>0.77</v>
      </c>
      <c r="J191" s="238">
        <v>1000</v>
      </c>
      <c r="K191" s="713">
        <v>770</v>
      </c>
    </row>
    <row r="192" spans="1:11" ht="14.4" customHeight="1" x14ac:dyDescent="0.3">
      <c r="A192" s="680" t="s">
        <v>549</v>
      </c>
      <c r="B192" s="671" t="s">
        <v>551</v>
      </c>
      <c r="C192" s="705" t="s">
        <v>577</v>
      </c>
      <c r="D192" s="723" t="s">
        <v>578</v>
      </c>
      <c r="E192" s="705" t="s">
        <v>4681</v>
      </c>
      <c r="F192" s="723" t="s">
        <v>4682</v>
      </c>
      <c r="G192" s="705" t="s">
        <v>4841</v>
      </c>
      <c r="H192" s="705" t="s">
        <v>4842</v>
      </c>
      <c r="I192" s="238">
        <v>0.78</v>
      </c>
      <c r="J192" s="238">
        <v>200</v>
      </c>
      <c r="K192" s="713">
        <v>156</v>
      </c>
    </row>
    <row r="193" spans="1:11" ht="14.4" customHeight="1" x14ac:dyDescent="0.3">
      <c r="A193" s="680" t="s">
        <v>549</v>
      </c>
      <c r="B193" s="671" t="s">
        <v>551</v>
      </c>
      <c r="C193" s="705" t="s">
        <v>577</v>
      </c>
      <c r="D193" s="723" t="s">
        <v>578</v>
      </c>
      <c r="E193" s="705" t="s">
        <v>4667</v>
      </c>
      <c r="F193" s="723" t="s">
        <v>4668</v>
      </c>
      <c r="G193" s="705" t="s">
        <v>4941</v>
      </c>
      <c r="H193" s="705" t="s">
        <v>4942</v>
      </c>
      <c r="I193" s="238">
        <v>188.76</v>
      </c>
      <c r="J193" s="238">
        <v>1</v>
      </c>
      <c r="K193" s="713">
        <v>188.76</v>
      </c>
    </row>
    <row r="194" spans="1:11" ht="14.4" customHeight="1" x14ac:dyDescent="0.3">
      <c r="A194" s="680" t="s">
        <v>549</v>
      </c>
      <c r="B194" s="671" t="s">
        <v>551</v>
      </c>
      <c r="C194" s="705" t="s">
        <v>581</v>
      </c>
      <c r="D194" s="723" t="s">
        <v>582</v>
      </c>
      <c r="E194" s="705" t="s">
        <v>4669</v>
      </c>
      <c r="F194" s="723" t="s">
        <v>4670</v>
      </c>
      <c r="G194" s="705" t="s">
        <v>4689</v>
      </c>
      <c r="H194" s="705" t="s">
        <v>4690</v>
      </c>
      <c r="I194" s="238">
        <v>2.39</v>
      </c>
      <c r="J194" s="238">
        <v>40</v>
      </c>
      <c r="K194" s="713">
        <v>95.6</v>
      </c>
    </row>
    <row r="195" spans="1:11" ht="14.4" customHeight="1" x14ac:dyDescent="0.3">
      <c r="A195" s="680" t="s">
        <v>549</v>
      </c>
      <c r="B195" s="671" t="s">
        <v>551</v>
      </c>
      <c r="C195" s="705" t="s">
        <v>581</v>
      </c>
      <c r="D195" s="723" t="s">
        <v>582</v>
      </c>
      <c r="E195" s="705" t="s">
        <v>4669</v>
      </c>
      <c r="F195" s="723" t="s">
        <v>4670</v>
      </c>
      <c r="G195" s="705" t="s">
        <v>4703</v>
      </c>
      <c r="H195" s="705" t="s">
        <v>4704</v>
      </c>
      <c r="I195" s="238">
        <v>0.23</v>
      </c>
      <c r="J195" s="238">
        <v>200</v>
      </c>
      <c r="K195" s="713">
        <v>46</v>
      </c>
    </row>
    <row r="196" spans="1:11" ht="14.4" customHeight="1" x14ac:dyDescent="0.3">
      <c r="A196" s="680" t="s">
        <v>549</v>
      </c>
      <c r="B196" s="671" t="s">
        <v>551</v>
      </c>
      <c r="C196" s="705" t="s">
        <v>581</v>
      </c>
      <c r="D196" s="723" t="s">
        <v>582</v>
      </c>
      <c r="E196" s="705" t="s">
        <v>4669</v>
      </c>
      <c r="F196" s="723" t="s">
        <v>4670</v>
      </c>
      <c r="G196" s="705" t="s">
        <v>4705</v>
      </c>
      <c r="H196" s="705" t="s">
        <v>4706</v>
      </c>
      <c r="I196" s="238">
        <v>0.6</v>
      </c>
      <c r="J196" s="238">
        <v>500</v>
      </c>
      <c r="K196" s="713">
        <v>300</v>
      </c>
    </row>
    <row r="197" spans="1:11" ht="14.4" customHeight="1" x14ac:dyDescent="0.3">
      <c r="A197" s="680" t="s">
        <v>549</v>
      </c>
      <c r="B197" s="671" t="s">
        <v>551</v>
      </c>
      <c r="C197" s="705" t="s">
        <v>581</v>
      </c>
      <c r="D197" s="723" t="s">
        <v>582</v>
      </c>
      <c r="E197" s="705" t="s">
        <v>4669</v>
      </c>
      <c r="F197" s="723" t="s">
        <v>4670</v>
      </c>
      <c r="G197" s="705" t="s">
        <v>4707</v>
      </c>
      <c r="H197" s="705" t="s">
        <v>4708</v>
      </c>
      <c r="I197" s="238">
        <v>27.94</v>
      </c>
      <c r="J197" s="238">
        <v>6</v>
      </c>
      <c r="K197" s="713">
        <v>167.64000000000001</v>
      </c>
    </row>
    <row r="198" spans="1:11" ht="14.4" customHeight="1" x14ac:dyDescent="0.3">
      <c r="A198" s="680" t="s">
        <v>549</v>
      </c>
      <c r="B198" s="671" t="s">
        <v>551</v>
      </c>
      <c r="C198" s="705" t="s">
        <v>581</v>
      </c>
      <c r="D198" s="723" t="s">
        <v>582</v>
      </c>
      <c r="E198" s="705" t="s">
        <v>4669</v>
      </c>
      <c r="F198" s="723" t="s">
        <v>4670</v>
      </c>
      <c r="G198" s="705" t="s">
        <v>4717</v>
      </c>
      <c r="H198" s="705" t="s">
        <v>4718</v>
      </c>
      <c r="I198" s="238">
        <v>0.31</v>
      </c>
      <c r="J198" s="238">
        <v>800</v>
      </c>
      <c r="K198" s="713">
        <v>248</v>
      </c>
    </row>
    <row r="199" spans="1:11" ht="14.4" customHeight="1" x14ac:dyDescent="0.3">
      <c r="A199" s="680" t="s">
        <v>549</v>
      </c>
      <c r="B199" s="671" t="s">
        <v>551</v>
      </c>
      <c r="C199" s="705" t="s">
        <v>581</v>
      </c>
      <c r="D199" s="723" t="s">
        <v>582</v>
      </c>
      <c r="E199" s="705" t="s">
        <v>4671</v>
      </c>
      <c r="F199" s="723" t="s">
        <v>4672</v>
      </c>
      <c r="G199" s="705" t="s">
        <v>4725</v>
      </c>
      <c r="H199" s="705" t="s">
        <v>4726</v>
      </c>
      <c r="I199" s="238">
        <v>0.22</v>
      </c>
      <c r="J199" s="238">
        <v>600</v>
      </c>
      <c r="K199" s="713">
        <v>132</v>
      </c>
    </row>
    <row r="200" spans="1:11" ht="14.4" customHeight="1" x14ac:dyDescent="0.3">
      <c r="A200" s="680" t="s">
        <v>549</v>
      </c>
      <c r="B200" s="671" t="s">
        <v>551</v>
      </c>
      <c r="C200" s="705" t="s">
        <v>581</v>
      </c>
      <c r="D200" s="723" t="s">
        <v>582</v>
      </c>
      <c r="E200" s="705" t="s">
        <v>4671</v>
      </c>
      <c r="F200" s="723" t="s">
        <v>4672</v>
      </c>
      <c r="G200" s="705" t="s">
        <v>4731</v>
      </c>
      <c r="H200" s="705" t="s">
        <v>4732</v>
      </c>
      <c r="I200" s="238">
        <v>28.35</v>
      </c>
      <c r="J200" s="238">
        <v>100</v>
      </c>
      <c r="K200" s="713">
        <v>2835</v>
      </c>
    </row>
    <row r="201" spans="1:11" ht="14.4" customHeight="1" x14ac:dyDescent="0.3">
      <c r="A201" s="680" t="s">
        <v>549</v>
      </c>
      <c r="B201" s="671" t="s">
        <v>551</v>
      </c>
      <c r="C201" s="705" t="s">
        <v>581</v>
      </c>
      <c r="D201" s="723" t="s">
        <v>582</v>
      </c>
      <c r="E201" s="705" t="s">
        <v>4671</v>
      </c>
      <c r="F201" s="723" t="s">
        <v>4672</v>
      </c>
      <c r="G201" s="705" t="s">
        <v>4733</v>
      </c>
      <c r="H201" s="705" t="s">
        <v>4734</v>
      </c>
      <c r="I201" s="238">
        <v>2.75</v>
      </c>
      <c r="J201" s="238">
        <v>200</v>
      </c>
      <c r="K201" s="713">
        <v>550</v>
      </c>
    </row>
    <row r="202" spans="1:11" ht="14.4" customHeight="1" x14ac:dyDescent="0.3">
      <c r="A202" s="680" t="s">
        <v>549</v>
      </c>
      <c r="B202" s="671" t="s">
        <v>551</v>
      </c>
      <c r="C202" s="705" t="s">
        <v>581</v>
      </c>
      <c r="D202" s="723" t="s">
        <v>582</v>
      </c>
      <c r="E202" s="705" t="s">
        <v>4671</v>
      </c>
      <c r="F202" s="723" t="s">
        <v>4672</v>
      </c>
      <c r="G202" s="705" t="s">
        <v>4741</v>
      </c>
      <c r="H202" s="705" t="s">
        <v>4742</v>
      </c>
      <c r="I202" s="238">
        <v>0.42</v>
      </c>
      <c r="J202" s="238">
        <v>300</v>
      </c>
      <c r="K202" s="713">
        <v>126</v>
      </c>
    </row>
    <row r="203" spans="1:11" ht="14.4" customHeight="1" x14ac:dyDescent="0.3">
      <c r="A203" s="680" t="s">
        <v>549</v>
      </c>
      <c r="B203" s="671" t="s">
        <v>551</v>
      </c>
      <c r="C203" s="705" t="s">
        <v>581</v>
      </c>
      <c r="D203" s="723" t="s">
        <v>582</v>
      </c>
      <c r="E203" s="705" t="s">
        <v>4671</v>
      </c>
      <c r="F203" s="723" t="s">
        <v>4672</v>
      </c>
      <c r="G203" s="705" t="s">
        <v>4747</v>
      </c>
      <c r="H203" s="705" t="s">
        <v>4748</v>
      </c>
      <c r="I203" s="238">
        <v>68.510000000000005</v>
      </c>
      <c r="J203" s="238">
        <v>4</v>
      </c>
      <c r="K203" s="713">
        <v>274.04000000000002</v>
      </c>
    </row>
    <row r="204" spans="1:11" ht="14.4" customHeight="1" x14ac:dyDescent="0.3">
      <c r="A204" s="680" t="s">
        <v>549</v>
      </c>
      <c r="B204" s="671" t="s">
        <v>551</v>
      </c>
      <c r="C204" s="705" t="s">
        <v>581</v>
      </c>
      <c r="D204" s="723" t="s">
        <v>582</v>
      </c>
      <c r="E204" s="705" t="s">
        <v>4671</v>
      </c>
      <c r="F204" s="723" t="s">
        <v>4672</v>
      </c>
      <c r="G204" s="705" t="s">
        <v>4751</v>
      </c>
      <c r="H204" s="705" t="s">
        <v>4752</v>
      </c>
      <c r="I204" s="238">
        <v>21.78</v>
      </c>
      <c r="J204" s="238">
        <v>50</v>
      </c>
      <c r="K204" s="713">
        <v>1089</v>
      </c>
    </row>
    <row r="205" spans="1:11" ht="14.4" customHeight="1" x14ac:dyDescent="0.3">
      <c r="A205" s="680" t="s">
        <v>549</v>
      </c>
      <c r="B205" s="671" t="s">
        <v>551</v>
      </c>
      <c r="C205" s="705" t="s">
        <v>581</v>
      </c>
      <c r="D205" s="723" t="s">
        <v>582</v>
      </c>
      <c r="E205" s="705" t="s">
        <v>4671</v>
      </c>
      <c r="F205" s="723" t="s">
        <v>4672</v>
      </c>
      <c r="G205" s="705" t="s">
        <v>4943</v>
      </c>
      <c r="H205" s="705" t="s">
        <v>4944</v>
      </c>
      <c r="I205" s="238">
        <v>195.14</v>
      </c>
      <c r="J205" s="238">
        <v>2</v>
      </c>
      <c r="K205" s="713">
        <v>390.28</v>
      </c>
    </row>
    <row r="206" spans="1:11" ht="14.4" customHeight="1" x14ac:dyDescent="0.3">
      <c r="A206" s="680" t="s">
        <v>549</v>
      </c>
      <c r="B206" s="671" t="s">
        <v>551</v>
      </c>
      <c r="C206" s="705" t="s">
        <v>581</v>
      </c>
      <c r="D206" s="723" t="s">
        <v>582</v>
      </c>
      <c r="E206" s="705" t="s">
        <v>4671</v>
      </c>
      <c r="F206" s="723" t="s">
        <v>4672</v>
      </c>
      <c r="G206" s="705" t="s">
        <v>4945</v>
      </c>
      <c r="H206" s="705" t="s">
        <v>4946</v>
      </c>
      <c r="I206" s="238">
        <v>13.79</v>
      </c>
      <c r="J206" s="238">
        <v>240</v>
      </c>
      <c r="K206" s="713">
        <v>3310.56</v>
      </c>
    </row>
    <row r="207" spans="1:11" ht="14.4" customHeight="1" x14ac:dyDescent="0.3">
      <c r="A207" s="680" t="s">
        <v>549</v>
      </c>
      <c r="B207" s="671" t="s">
        <v>551</v>
      </c>
      <c r="C207" s="705" t="s">
        <v>581</v>
      </c>
      <c r="D207" s="723" t="s">
        <v>582</v>
      </c>
      <c r="E207" s="705" t="s">
        <v>4671</v>
      </c>
      <c r="F207" s="723" t="s">
        <v>4672</v>
      </c>
      <c r="G207" s="705" t="s">
        <v>4913</v>
      </c>
      <c r="H207" s="705" t="s">
        <v>4914</v>
      </c>
      <c r="I207" s="238">
        <v>1.81</v>
      </c>
      <c r="J207" s="238">
        <v>100</v>
      </c>
      <c r="K207" s="713">
        <v>181</v>
      </c>
    </row>
    <row r="208" spans="1:11" ht="14.4" customHeight="1" x14ac:dyDescent="0.3">
      <c r="A208" s="680" t="s">
        <v>549</v>
      </c>
      <c r="B208" s="671" t="s">
        <v>551</v>
      </c>
      <c r="C208" s="705" t="s">
        <v>581</v>
      </c>
      <c r="D208" s="723" t="s">
        <v>582</v>
      </c>
      <c r="E208" s="705" t="s">
        <v>4671</v>
      </c>
      <c r="F208" s="723" t="s">
        <v>4672</v>
      </c>
      <c r="G208" s="705" t="s">
        <v>4767</v>
      </c>
      <c r="H208" s="705" t="s">
        <v>4768</v>
      </c>
      <c r="I208" s="238">
        <v>2.37</v>
      </c>
      <c r="J208" s="238">
        <v>400</v>
      </c>
      <c r="K208" s="713">
        <v>948</v>
      </c>
    </row>
    <row r="209" spans="1:11" ht="14.4" customHeight="1" x14ac:dyDescent="0.3">
      <c r="A209" s="680" t="s">
        <v>549</v>
      </c>
      <c r="B209" s="671" t="s">
        <v>551</v>
      </c>
      <c r="C209" s="705" t="s">
        <v>581</v>
      </c>
      <c r="D209" s="723" t="s">
        <v>582</v>
      </c>
      <c r="E209" s="705" t="s">
        <v>4671</v>
      </c>
      <c r="F209" s="723" t="s">
        <v>4672</v>
      </c>
      <c r="G209" s="705" t="s">
        <v>4915</v>
      </c>
      <c r="H209" s="705" t="s">
        <v>4916</v>
      </c>
      <c r="I209" s="238">
        <v>1.78</v>
      </c>
      <c r="J209" s="238">
        <v>100</v>
      </c>
      <c r="K209" s="713">
        <v>178</v>
      </c>
    </row>
    <row r="210" spans="1:11" ht="14.4" customHeight="1" x14ac:dyDescent="0.3">
      <c r="A210" s="680" t="s">
        <v>549</v>
      </c>
      <c r="B210" s="671" t="s">
        <v>551</v>
      </c>
      <c r="C210" s="705" t="s">
        <v>581</v>
      </c>
      <c r="D210" s="723" t="s">
        <v>582</v>
      </c>
      <c r="E210" s="705" t="s">
        <v>4671</v>
      </c>
      <c r="F210" s="723" t="s">
        <v>4672</v>
      </c>
      <c r="G210" s="705" t="s">
        <v>4769</v>
      </c>
      <c r="H210" s="705" t="s">
        <v>4770</v>
      </c>
      <c r="I210" s="238">
        <v>1.77</v>
      </c>
      <c r="J210" s="238">
        <v>400</v>
      </c>
      <c r="K210" s="713">
        <v>708</v>
      </c>
    </row>
    <row r="211" spans="1:11" ht="14.4" customHeight="1" x14ac:dyDescent="0.3">
      <c r="A211" s="680" t="s">
        <v>549</v>
      </c>
      <c r="B211" s="671" t="s">
        <v>551</v>
      </c>
      <c r="C211" s="705" t="s">
        <v>581</v>
      </c>
      <c r="D211" s="723" t="s">
        <v>582</v>
      </c>
      <c r="E211" s="705" t="s">
        <v>4671</v>
      </c>
      <c r="F211" s="723" t="s">
        <v>4672</v>
      </c>
      <c r="G211" s="705" t="s">
        <v>4921</v>
      </c>
      <c r="H211" s="705" t="s">
        <v>4922</v>
      </c>
      <c r="I211" s="238">
        <v>1.7650000000000001</v>
      </c>
      <c r="J211" s="238">
        <v>150</v>
      </c>
      <c r="K211" s="713">
        <v>264.5</v>
      </c>
    </row>
    <row r="212" spans="1:11" ht="14.4" customHeight="1" x14ac:dyDescent="0.3">
      <c r="A212" s="680" t="s">
        <v>549</v>
      </c>
      <c r="B212" s="671" t="s">
        <v>551</v>
      </c>
      <c r="C212" s="705" t="s">
        <v>581</v>
      </c>
      <c r="D212" s="723" t="s">
        <v>582</v>
      </c>
      <c r="E212" s="705" t="s">
        <v>4671</v>
      </c>
      <c r="F212" s="723" t="s">
        <v>4672</v>
      </c>
      <c r="G212" s="705" t="s">
        <v>4925</v>
      </c>
      <c r="H212" s="705" t="s">
        <v>4926</v>
      </c>
      <c r="I212" s="238">
        <v>2.8049999999999997</v>
      </c>
      <c r="J212" s="238">
        <v>350</v>
      </c>
      <c r="K212" s="713">
        <v>982</v>
      </c>
    </row>
    <row r="213" spans="1:11" ht="14.4" customHeight="1" x14ac:dyDescent="0.3">
      <c r="A213" s="680" t="s">
        <v>549</v>
      </c>
      <c r="B213" s="671" t="s">
        <v>551</v>
      </c>
      <c r="C213" s="705" t="s">
        <v>581</v>
      </c>
      <c r="D213" s="723" t="s">
        <v>582</v>
      </c>
      <c r="E213" s="705" t="s">
        <v>4671</v>
      </c>
      <c r="F213" s="723" t="s">
        <v>4672</v>
      </c>
      <c r="G213" s="705" t="s">
        <v>4771</v>
      </c>
      <c r="H213" s="705" t="s">
        <v>4772</v>
      </c>
      <c r="I213" s="238">
        <v>2.41</v>
      </c>
      <c r="J213" s="238">
        <v>250</v>
      </c>
      <c r="K213" s="713">
        <v>602.5</v>
      </c>
    </row>
    <row r="214" spans="1:11" ht="14.4" customHeight="1" x14ac:dyDescent="0.3">
      <c r="A214" s="680" t="s">
        <v>549</v>
      </c>
      <c r="B214" s="671" t="s">
        <v>551</v>
      </c>
      <c r="C214" s="705" t="s">
        <v>581</v>
      </c>
      <c r="D214" s="723" t="s">
        <v>582</v>
      </c>
      <c r="E214" s="705" t="s">
        <v>4671</v>
      </c>
      <c r="F214" s="723" t="s">
        <v>4672</v>
      </c>
      <c r="G214" s="705" t="s">
        <v>4947</v>
      </c>
      <c r="H214" s="705" t="s">
        <v>4948</v>
      </c>
      <c r="I214" s="238">
        <v>4.24</v>
      </c>
      <c r="J214" s="238">
        <v>50</v>
      </c>
      <c r="K214" s="713">
        <v>212</v>
      </c>
    </row>
    <row r="215" spans="1:11" ht="14.4" customHeight="1" x14ac:dyDescent="0.3">
      <c r="A215" s="680" t="s">
        <v>549</v>
      </c>
      <c r="B215" s="671" t="s">
        <v>551</v>
      </c>
      <c r="C215" s="705" t="s">
        <v>581</v>
      </c>
      <c r="D215" s="723" t="s">
        <v>582</v>
      </c>
      <c r="E215" s="705" t="s">
        <v>4671</v>
      </c>
      <c r="F215" s="723" t="s">
        <v>4672</v>
      </c>
      <c r="G215" s="705" t="s">
        <v>4929</v>
      </c>
      <c r="H215" s="705" t="s">
        <v>4930</v>
      </c>
      <c r="I215" s="238">
        <v>17.98</v>
      </c>
      <c r="J215" s="238">
        <v>50</v>
      </c>
      <c r="K215" s="713">
        <v>899</v>
      </c>
    </row>
    <row r="216" spans="1:11" ht="14.4" customHeight="1" x14ac:dyDescent="0.3">
      <c r="A216" s="680" t="s">
        <v>549</v>
      </c>
      <c r="B216" s="671" t="s">
        <v>551</v>
      </c>
      <c r="C216" s="705" t="s">
        <v>581</v>
      </c>
      <c r="D216" s="723" t="s">
        <v>582</v>
      </c>
      <c r="E216" s="705" t="s">
        <v>4671</v>
      </c>
      <c r="F216" s="723" t="s">
        <v>4672</v>
      </c>
      <c r="G216" s="705" t="s">
        <v>4781</v>
      </c>
      <c r="H216" s="705" t="s">
        <v>4782</v>
      </c>
      <c r="I216" s="238">
        <v>1.68</v>
      </c>
      <c r="J216" s="238">
        <v>100</v>
      </c>
      <c r="K216" s="713">
        <v>168</v>
      </c>
    </row>
    <row r="217" spans="1:11" ht="14.4" customHeight="1" x14ac:dyDescent="0.3">
      <c r="A217" s="680" t="s">
        <v>549</v>
      </c>
      <c r="B217" s="671" t="s">
        <v>551</v>
      </c>
      <c r="C217" s="705" t="s">
        <v>581</v>
      </c>
      <c r="D217" s="723" t="s">
        <v>582</v>
      </c>
      <c r="E217" s="705" t="s">
        <v>4671</v>
      </c>
      <c r="F217" s="723" t="s">
        <v>4672</v>
      </c>
      <c r="G217" s="705" t="s">
        <v>4883</v>
      </c>
      <c r="H217" s="705" t="s">
        <v>4884</v>
      </c>
      <c r="I217" s="238">
        <v>4.43</v>
      </c>
      <c r="J217" s="238">
        <v>50</v>
      </c>
      <c r="K217" s="713">
        <v>221.5</v>
      </c>
    </row>
    <row r="218" spans="1:11" ht="14.4" customHeight="1" x14ac:dyDescent="0.3">
      <c r="A218" s="680" t="s">
        <v>549</v>
      </c>
      <c r="B218" s="671" t="s">
        <v>551</v>
      </c>
      <c r="C218" s="705" t="s">
        <v>581</v>
      </c>
      <c r="D218" s="723" t="s">
        <v>582</v>
      </c>
      <c r="E218" s="705" t="s">
        <v>4671</v>
      </c>
      <c r="F218" s="723" t="s">
        <v>4672</v>
      </c>
      <c r="G218" s="705" t="s">
        <v>4783</v>
      </c>
      <c r="H218" s="705" t="s">
        <v>4784</v>
      </c>
      <c r="I218" s="238">
        <v>12.11</v>
      </c>
      <c r="J218" s="238">
        <v>10</v>
      </c>
      <c r="K218" s="713">
        <v>121.1</v>
      </c>
    </row>
    <row r="219" spans="1:11" ht="14.4" customHeight="1" x14ac:dyDescent="0.3">
      <c r="A219" s="680" t="s">
        <v>549</v>
      </c>
      <c r="B219" s="671" t="s">
        <v>551</v>
      </c>
      <c r="C219" s="705" t="s">
        <v>581</v>
      </c>
      <c r="D219" s="723" t="s">
        <v>582</v>
      </c>
      <c r="E219" s="705" t="s">
        <v>4671</v>
      </c>
      <c r="F219" s="723" t="s">
        <v>4672</v>
      </c>
      <c r="G219" s="705" t="s">
        <v>4789</v>
      </c>
      <c r="H219" s="705" t="s">
        <v>4790</v>
      </c>
      <c r="I219" s="238">
        <v>2.84</v>
      </c>
      <c r="J219" s="238">
        <v>300</v>
      </c>
      <c r="K219" s="713">
        <v>852</v>
      </c>
    </row>
    <row r="220" spans="1:11" ht="14.4" customHeight="1" x14ac:dyDescent="0.3">
      <c r="A220" s="680" t="s">
        <v>549</v>
      </c>
      <c r="B220" s="671" t="s">
        <v>551</v>
      </c>
      <c r="C220" s="705" t="s">
        <v>581</v>
      </c>
      <c r="D220" s="723" t="s">
        <v>582</v>
      </c>
      <c r="E220" s="705" t="s">
        <v>4671</v>
      </c>
      <c r="F220" s="723" t="s">
        <v>4672</v>
      </c>
      <c r="G220" s="705" t="s">
        <v>4793</v>
      </c>
      <c r="H220" s="705" t="s">
        <v>4794</v>
      </c>
      <c r="I220" s="238">
        <v>21.24</v>
      </c>
      <c r="J220" s="238">
        <v>50</v>
      </c>
      <c r="K220" s="713">
        <v>1062</v>
      </c>
    </row>
    <row r="221" spans="1:11" ht="14.4" customHeight="1" x14ac:dyDescent="0.3">
      <c r="A221" s="680" t="s">
        <v>549</v>
      </c>
      <c r="B221" s="671" t="s">
        <v>551</v>
      </c>
      <c r="C221" s="705" t="s">
        <v>581</v>
      </c>
      <c r="D221" s="723" t="s">
        <v>582</v>
      </c>
      <c r="E221" s="705" t="s">
        <v>4671</v>
      </c>
      <c r="F221" s="723" t="s">
        <v>4672</v>
      </c>
      <c r="G221" s="705" t="s">
        <v>4885</v>
      </c>
      <c r="H221" s="705" t="s">
        <v>4886</v>
      </c>
      <c r="I221" s="238">
        <v>21.23</v>
      </c>
      <c r="J221" s="238">
        <v>50</v>
      </c>
      <c r="K221" s="713">
        <v>1061.5</v>
      </c>
    </row>
    <row r="222" spans="1:11" ht="14.4" customHeight="1" x14ac:dyDescent="0.3">
      <c r="A222" s="680" t="s">
        <v>549</v>
      </c>
      <c r="B222" s="671" t="s">
        <v>551</v>
      </c>
      <c r="C222" s="705" t="s">
        <v>581</v>
      </c>
      <c r="D222" s="723" t="s">
        <v>582</v>
      </c>
      <c r="E222" s="705" t="s">
        <v>4671</v>
      </c>
      <c r="F222" s="723" t="s">
        <v>4672</v>
      </c>
      <c r="G222" s="705" t="s">
        <v>4795</v>
      </c>
      <c r="H222" s="705" t="s">
        <v>4796</v>
      </c>
      <c r="I222" s="238">
        <v>21.24</v>
      </c>
      <c r="J222" s="238">
        <v>100</v>
      </c>
      <c r="K222" s="713">
        <v>2124</v>
      </c>
    </row>
    <row r="223" spans="1:11" ht="14.4" customHeight="1" x14ac:dyDescent="0.3">
      <c r="A223" s="680" t="s">
        <v>549</v>
      </c>
      <c r="B223" s="671" t="s">
        <v>551</v>
      </c>
      <c r="C223" s="705" t="s">
        <v>581</v>
      </c>
      <c r="D223" s="723" t="s">
        <v>582</v>
      </c>
      <c r="E223" s="705" t="s">
        <v>4671</v>
      </c>
      <c r="F223" s="723" t="s">
        <v>4672</v>
      </c>
      <c r="G223" s="705" t="s">
        <v>4799</v>
      </c>
      <c r="H223" s="705" t="s">
        <v>4800</v>
      </c>
      <c r="I223" s="238">
        <v>1.21</v>
      </c>
      <c r="J223" s="238">
        <v>200</v>
      </c>
      <c r="K223" s="713">
        <v>242</v>
      </c>
    </row>
    <row r="224" spans="1:11" ht="14.4" customHeight="1" x14ac:dyDescent="0.3">
      <c r="A224" s="680" t="s">
        <v>549</v>
      </c>
      <c r="B224" s="671" t="s">
        <v>551</v>
      </c>
      <c r="C224" s="705" t="s">
        <v>581</v>
      </c>
      <c r="D224" s="723" t="s">
        <v>582</v>
      </c>
      <c r="E224" s="705" t="s">
        <v>4671</v>
      </c>
      <c r="F224" s="723" t="s">
        <v>4672</v>
      </c>
      <c r="G224" s="705" t="s">
        <v>4949</v>
      </c>
      <c r="H224" s="705" t="s">
        <v>4950</v>
      </c>
      <c r="I224" s="238">
        <v>1.07</v>
      </c>
      <c r="J224" s="238">
        <v>2000</v>
      </c>
      <c r="K224" s="713">
        <v>2130.12</v>
      </c>
    </row>
    <row r="225" spans="1:11" ht="14.4" customHeight="1" x14ac:dyDescent="0.3">
      <c r="A225" s="680" t="s">
        <v>549</v>
      </c>
      <c r="B225" s="671" t="s">
        <v>551</v>
      </c>
      <c r="C225" s="705" t="s">
        <v>581</v>
      </c>
      <c r="D225" s="723" t="s">
        <v>582</v>
      </c>
      <c r="E225" s="705" t="s">
        <v>4671</v>
      </c>
      <c r="F225" s="723" t="s">
        <v>4672</v>
      </c>
      <c r="G225" s="705" t="s">
        <v>4951</v>
      </c>
      <c r="H225" s="705" t="s">
        <v>4952</v>
      </c>
      <c r="I225" s="238">
        <v>4.63</v>
      </c>
      <c r="J225" s="238">
        <v>50</v>
      </c>
      <c r="K225" s="713">
        <v>231.5</v>
      </c>
    </row>
    <row r="226" spans="1:11" ht="14.4" customHeight="1" x14ac:dyDescent="0.3">
      <c r="A226" s="680" t="s">
        <v>549</v>
      </c>
      <c r="B226" s="671" t="s">
        <v>551</v>
      </c>
      <c r="C226" s="705" t="s">
        <v>581</v>
      </c>
      <c r="D226" s="723" t="s">
        <v>582</v>
      </c>
      <c r="E226" s="705" t="s">
        <v>4671</v>
      </c>
      <c r="F226" s="723" t="s">
        <v>4672</v>
      </c>
      <c r="G226" s="705" t="s">
        <v>4953</v>
      </c>
      <c r="H226" s="705" t="s">
        <v>4954</v>
      </c>
      <c r="I226" s="238">
        <v>4.4400000000000004</v>
      </c>
      <c r="J226" s="238">
        <v>100</v>
      </c>
      <c r="K226" s="713">
        <v>443.63</v>
      </c>
    </row>
    <row r="227" spans="1:11" ht="14.4" customHeight="1" x14ac:dyDescent="0.3">
      <c r="A227" s="680" t="s">
        <v>549</v>
      </c>
      <c r="B227" s="671" t="s">
        <v>551</v>
      </c>
      <c r="C227" s="705" t="s">
        <v>581</v>
      </c>
      <c r="D227" s="723" t="s">
        <v>582</v>
      </c>
      <c r="E227" s="705" t="s">
        <v>4671</v>
      </c>
      <c r="F227" s="723" t="s">
        <v>4672</v>
      </c>
      <c r="G227" s="705" t="s">
        <v>4955</v>
      </c>
      <c r="H227" s="705" t="s">
        <v>4956</v>
      </c>
      <c r="I227" s="238">
        <v>38.520000000000003</v>
      </c>
      <c r="J227" s="238">
        <v>300</v>
      </c>
      <c r="K227" s="713">
        <v>11556.11</v>
      </c>
    </row>
    <row r="228" spans="1:11" ht="14.4" customHeight="1" x14ac:dyDescent="0.3">
      <c r="A228" s="680" t="s">
        <v>549</v>
      </c>
      <c r="B228" s="671" t="s">
        <v>551</v>
      </c>
      <c r="C228" s="705" t="s">
        <v>581</v>
      </c>
      <c r="D228" s="723" t="s">
        <v>582</v>
      </c>
      <c r="E228" s="705" t="s">
        <v>4671</v>
      </c>
      <c r="F228" s="723" t="s">
        <v>4672</v>
      </c>
      <c r="G228" s="705" t="s">
        <v>4957</v>
      </c>
      <c r="H228" s="705" t="s">
        <v>4958</v>
      </c>
      <c r="I228" s="238">
        <v>859</v>
      </c>
      <c r="J228" s="238">
        <v>1</v>
      </c>
      <c r="K228" s="713">
        <v>859</v>
      </c>
    </row>
    <row r="229" spans="1:11" ht="14.4" customHeight="1" x14ac:dyDescent="0.3">
      <c r="A229" s="680" t="s">
        <v>549</v>
      </c>
      <c r="B229" s="671" t="s">
        <v>551</v>
      </c>
      <c r="C229" s="705" t="s">
        <v>581</v>
      </c>
      <c r="D229" s="723" t="s">
        <v>582</v>
      </c>
      <c r="E229" s="705" t="s">
        <v>4677</v>
      </c>
      <c r="F229" s="723" t="s">
        <v>4678</v>
      </c>
      <c r="G229" s="705" t="s">
        <v>4823</v>
      </c>
      <c r="H229" s="705" t="s">
        <v>4824</v>
      </c>
      <c r="I229" s="238">
        <v>8.1649999999999991</v>
      </c>
      <c r="J229" s="238">
        <v>100</v>
      </c>
      <c r="K229" s="713">
        <v>816.5</v>
      </c>
    </row>
    <row r="230" spans="1:11" ht="14.4" customHeight="1" x14ac:dyDescent="0.3">
      <c r="A230" s="680" t="s">
        <v>549</v>
      </c>
      <c r="B230" s="671" t="s">
        <v>551</v>
      </c>
      <c r="C230" s="705" t="s">
        <v>581</v>
      </c>
      <c r="D230" s="723" t="s">
        <v>582</v>
      </c>
      <c r="E230" s="705" t="s">
        <v>4679</v>
      </c>
      <c r="F230" s="723" t="s">
        <v>4680</v>
      </c>
      <c r="G230" s="705" t="s">
        <v>4827</v>
      </c>
      <c r="H230" s="705" t="s">
        <v>4828</v>
      </c>
      <c r="I230" s="238">
        <v>0.30499999999999999</v>
      </c>
      <c r="J230" s="238">
        <v>300</v>
      </c>
      <c r="K230" s="713">
        <v>92</v>
      </c>
    </row>
    <row r="231" spans="1:11" ht="14.4" customHeight="1" x14ac:dyDescent="0.3">
      <c r="A231" s="680" t="s">
        <v>549</v>
      </c>
      <c r="B231" s="671" t="s">
        <v>551</v>
      </c>
      <c r="C231" s="705" t="s">
        <v>581</v>
      </c>
      <c r="D231" s="723" t="s">
        <v>582</v>
      </c>
      <c r="E231" s="705" t="s">
        <v>4679</v>
      </c>
      <c r="F231" s="723" t="s">
        <v>4680</v>
      </c>
      <c r="G231" s="705" t="s">
        <v>4829</v>
      </c>
      <c r="H231" s="705" t="s">
        <v>4830</v>
      </c>
      <c r="I231" s="238">
        <v>0.48</v>
      </c>
      <c r="J231" s="238">
        <v>200</v>
      </c>
      <c r="K231" s="713">
        <v>96</v>
      </c>
    </row>
    <row r="232" spans="1:11" ht="14.4" customHeight="1" x14ac:dyDescent="0.3">
      <c r="A232" s="680" t="s">
        <v>549</v>
      </c>
      <c r="B232" s="671" t="s">
        <v>551</v>
      </c>
      <c r="C232" s="705" t="s">
        <v>581</v>
      </c>
      <c r="D232" s="723" t="s">
        <v>582</v>
      </c>
      <c r="E232" s="705" t="s">
        <v>4681</v>
      </c>
      <c r="F232" s="723" t="s">
        <v>4682</v>
      </c>
      <c r="G232" s="705" t="s">
        <v>4895</v>
      </c>
      <c r="H232" s="705" t="s">
        <v>4896</v>
      </c>
      <c r="I232" s="238">
        <v>0.73</v>
      </c>
      <c r="J232" s="238">
        <v>100</v>
      </c>
      <c r="K232" s="713">
        <v>72.599999999999994</v>
      </c>
    </row>
    <row r="233" spans="1:11" ht="14.4" customHeight="1" x14ac:dyDescent="0.3">
      <c r="A233" s="680" t="s">
        <v>549</v>
      </c>
      <c r="B233" s="671" t="s">
        <v>551</v>
      </c>
      <c r="C233" s="705" t="s">
        <v>581</v>
      </c>
      <c r="D233" s="723" t="s">
        <v>582</v>
      </c>
      <c r="E233" s="705" t="s">
        <v>4681</v>
      </c>
      <c r="F233" s="723" t="s">
        <v>4682</v>
      </c>
      <c r="G233" s="705" t="s">
        <v>4839</v>
      </c>
      <c r="H233" s="705" t="s">
        <v>4840</v>
      </c>
      <c r="I233" s="238">
        <v>0.77</v>
      </c>
      <c r="J233" s="238">
        <v>1800</v>
      </c>
      <c r="K233" s="713">
        <v>1386</v>
      </c>
    </row>
    <row r="234" spans="1:11" ht="14.4" customHeight="1" x14ac:dyDescent="0.3">
      <c r="A234" s="680" t="s">
        <v>549</v>
      </c>
      <c r="B234" s="671" t="s">
        <v>551</v>
      </c>
      <c r="C234" s="705" t="s">
        <v>581</v>
      </c>
      <c r="D234" s="723" t="s">
        <v>582</v>
      </c>
      <c r="E234" s="705" t="s">
        <v>4681</v>
      </c>
      <c r="F234" s="723" t="s">
        <v>4682</v>
      </c>
      <c r="G234" s="705" t="s">
        <v>4841</v>
      </c>
      <c r="H234" s="705" t="s">
        <v>4842</v>
      </c>
      <c r="I234" s="238">
        <v>0.77</v>
      </c>
      <c r="J234" s="238">
        <v>300</v>
      </c>
      <c r="K234" s="713">
        <v>231</v>
      </c>
    </row>
    <row r="235" spans="1:11" ht="14.4" customHeight="1" x14ac:dyDescent="0.3">
      <c r="A235" s="680" t="s">
        <v>549</v>
      </c>
      <c r="B235" s="671" t="s">
        <v>551</v>
      </c>
      <c r="C235" s="705" t="s">
        <v>581</v>
      </c>
      <c r="D235" s="723" t="s">
        <v>582</v>
      </c>
      <c r="E235" s="705" t="s">
        <v>4667</v>
      </c>
      <c r="F235" s="723" t="s">
        <v>4668</v>
      </c>
      <c r="G235" s="705" t="s">
        <v>4941</v>
      </c>
      <c r="H235" s="705" t="s">
        <v>4942</v>
      </c>
      <c r="I235" s="238">
        <v>192.39</v>
      </c>
      <c r="J235" s="238">
        <v>3</v>
      </c>
      <c r="K235" s="713">
        <v>577.16999999999996</v>
      </c>
    </row>
    <row r="236" spans="1:11" ht="14.4" customHeight="1" x14ac:dyDescent="0.3">
      <c r="A236" s="680" t="s">
        <v>549</v>
      </c>
      <c r="B236" s="671" t="s">
        <v>551</v>
      </c>
      <c r="C236" s="705" t="s">
        <v>581</v>
      </c>
      <c r="D236" s="723" t="s">
        <v>582</v>
      </c>
      <c r="E236" s="705" t="s">
        <v>4667</v>
      </c>
      <c r="F236" s="723" t="s">
        <v>4668</v>
      </c>
      <c r="G236" s="705" t="s">
        <v>4959</v>
      </c>
      <c r="H236" s="705" t="s">
        <v>4960</v>
      </c>
      <c r="I236" s="238">
        <v>3984</v>
      </c>
      <c r="J236" s="238">
        <v>0.5</v>
      </c>
      <c r="K236" s="713">
        <v>1992</v>
      </c>
    </row>
    <row r="237" spans="1:11" ht="14.4" customHeight="1" x14ac:dyDescent="0.3">
      <c r="A237" s="680" t="s">
        <v>549</v>
      </c>
      <c r="B237" s="671" t="s">
        <v>551</v>
      </c>
      <c r="C237" s="705" t="s">
        <v>581</v>
      </c>
      <c r="D237" s="723" t="s">
        <v>582</v>
      </c>
      <c r="E237" s="705" t="s">
        <v>4667</v>
      </c>
      <c r="F237" s="723" t="s">
        <v>4668</v>
      </c>
      <c r="G237" s="705" t="s">
        <v>4961</v>
      </c>
      <c r="H237" s="705" t="s">
        <v>4962</v>
      </c>
      <c r="I237" s="238">
        <v>609.5</v>
      </c>
      <c r="J237" s="238">
        <v>1</v>
      </c>
      <c r="K237" s="713">
        <v>609.5</v>
      </c>
    </row>
    <row r="238" spans="1:11" ht="14.4" customHeight="1" x14ac:dyDescent="0.3">
      <c r="A238" s="680" t="s">
        <v>549</v>
      </c>
      <c r="B238" s="671" t="s">
        <v>551</v>
      </c>
      <c r="C238" s="705" t="s">
        <v>583</v>
      </c>
      <c r="D238" s="723" t="s">
        <v>584</v>
      </c>
      <c r="E238" s="705" t="s">
        <v>4669</v>
      </c>
      <c r="F238" s="723" t="s">
        <v>4670</v>
      </c>
      <c r="G238" s="705" t="s">
        <v>4689</v>
      </c>
      <c r="H238" s="705" t="s">
        <v>4690</v>
      </c>
      <c r="I238" s="238">
        <v>2.39</v>
      </c>
      <c r="J238" s="238">
        <v>20</v>
      </c>
      <c r="K238" s="713">
        <v>47.8</v>
      </c>
    </row>
    <row r="239" spans="1:11" ht="14.4" customHeight="1" x14ac:dyDescent="0.3">
      <c r="A239" s="680" t="s">
        <v>549</v>
      </c>
      <c r="B239" s="671" t="s">
        <v>551</v>
      </c>
      <c r="C239" s="705" t="s">
        <v>583</v>
      </c>
      <c r="D239" s="723" t="s">
        <v>584</v>
      </c>
      <c r="E239" s="705" t="s">
        <v>4669</v>
      </c>
      <c r="F239" s="723" t="s">
        <v>4670</v>
      </c>
      <c r="G239" s="705" t="s">
        <v>4693</v>
      </c>
      <c r="H239" s="705" t="s">
        <v>4694</v>
      </c>
      <c r="I239" s="238">
        <v>27.37</v>
      </c>
      <c r="J239" s="238">
        <v>24</v>
      </c>
      <c r="K239" s="713">
        <v>656.88</v>
      </c>
    </row>
    <row r="240" spans="1:11" ht="14.4" customHeight="1" x14ac:dyDescent="0.3">
      <c r="A240" s="680" t="s">
        <v>549</v>
      </c>
      <c r="B240" s="671" t="s">
        <v>551</v>
      </c>
      <c r="C240" s="705" t="s">
        <v>583</v>
      </c>
      <c r="D240" s="723" t="s">
        <v>584</v>
      </c>
      <c r="E240" s="705" t="s">
        <v>4669</v>
      </c>
      <c r="F240" s="723" t="s">
        <v>4670</v>
      </c>
      <c r="G240" s="705" t="s">
        <v>4963</v>
      </c>
      <c r="H240" s="705" t="s">
        <v>4964</v>
      </c>
      <c r="I240" s="238">
        <v>22.15</v>
      </c>
      <c r="J240" s="238">
        <v>25</v>
      </c>
      <c r="K240" s="713">
        <v>553.75</v>
      </c>
    </row>
    <row r="241" spans="1:11" ht="14.4" customHeight="1" x14ac:dyDescent="0.3">
      <c r="A241" s="680" t="s">
        <v>549</v>
      </c>
      <c r="B241" s="671" t="s">
        <v>551</v>
      </c>
      <c r="C241" s="705" t="s">
        <v>583</v>
      </c>
      <c r="D241" s="723" t="s">
        <v>584</v>
      </c>
      <c r="E241" s="705" t="s">
        <v>4669</v>
      </c>
      <c r="F241" s="723" t="s">
        <v>4670</v>
      </c>
      <c r="G241" s="705" t="s">
        <v>4965</v>
      </c>
      <c r="H241" s="705" t="s">
        <v>4966</v>
      </c>
      <c r="I241" s="238">
        <v>30.18</v>
      </c>
      <c r="J241" s="238">
        <v>1</v>
      </c>
      <c r="K241" s="713">
        <v>30.18</v>
      </c>
    </row>
    <row r="242" spans="1:11" ht="14.4" customHeight="1" x14ac:dyDescent="0.3">
      <c r="A242" s="680" t="s">
        <v>549</v>
      </c>
      <c r="B242" s="671" t="s">
        <v>551</v>
      </c>
      <c r="C242" s="705" t="s">
        <v>583</v>
      </c>
      <c r="D242" s="723" t="s">
        <v>584</v>
      </c>
      <c r="E242" s="705" t="s">
        <v>4669</v>
      </c>
      <c r="F242" s="723" t="s">
        <v>4670</v>
      </c>
      <c r="G242" s="705" t="s">
        <v>4707</v>
      </c>
      <c r="H242" s="705" t="s">
        <v>4708</v>
      </c>
      <c r="I242" s="238">
        <v>27.94</v>
      </c>
      <c r="J242" s="238">
        <v>4</v>
      </c>
      <c r="K242" s="713">
        <v>111.76</v>
      </c>
    </row>
    <row r="243" spans="1:11" ht="14.4" customHeight="1" x14ac:dyDescent="0.3">
      <c r="A243" s="680" t="s">
        <v>549</v>
      </c>
      <c r="B243" s="671" t="s">
        <v>551</v>
      </c>
      <c r="C243" s="705" t="s">
        <v>583</v>
      </c>
      <c r="D243" s="723" t="s">
        <v>584</v>
      </c>
      <c r="E243" s="705" t="s">
        <v>4669</v>
      </c>
      <c r="F243" s="723" t="s">
        <v>4670</v>
      </c>
      <c r="G243" s="705" t="s">
        <v>4717</v>
      </c>
      <c r="H243" s="705" t="s">
        <v>4718</v>
      </c>
      <c r="I243" s="238">
        <v>0.315</v>
      </c>
      <c r="J243" s="238">
        <v>800</v>
      </c>
      <c r="K243" s="713">
        <v>252</v>
      </c>
    </row>
    <row r="244" spans="1:11" ht="14.4" customHeight="1" x14ac:dyDescent="0.3">
      <c r="A244" s="680" t="s">
        <v>549</v>
      </c>
      <c r="B244" s="671" t="s">
        <v>551</v>
      </c>
      <c r="C244" s="705" t="s">
        <v>583</v>
      </c>
      <c r="D244" s="723" t="s">
        <v>584</v>
      </c>
      <c r="E244" s="705" t="s">
        <v>4671</v>
      </c>
      <c r="F244" s="723" t="s">
        <v>4672</v>
      </c>
      <c r="G244" s="705" t="s">
        <v>4725</v>
      </c>
      <c r="H244" s="705" t="s">
        <v>4726</v>
      </c>
      <c r="I244" s="238">
        <v>0.22</v>
      </c>
      <c r="J244" s="238">
        <v>1000</v>
      </c>
      <c r="K244" s="713">
        <v>220</v>
      </c>
    </row>
    <row r="245" spans="1:11" ht="14.4" customHeight="1" x14ac:dyDescent="0.3">
      <c r="A245" s="680" t="s">
        <v>549</v>
      </c>
      <c r="B245" s="671" t="s">
        <v>551</v>
      </c>
      <c r="C245" s="705" t="s">
        <v>583</v>
      </c>
      <c r="D245" s="723" t="s">
        <v>584</v>
      </c>
      <c r="E245" s="705" t="s">
        <v>4671</v>
      </c>
      <c r="F245" s="723" t="s">
        <v>4672</v>
      </c>
      <c r="G245" s="705" t="s">
        <v>4741</v>
      </c>
      <c r="H245" s="705" t="s">
        <v>4742</v>
      </c>
      <c r="I245" s="238">
        <v>0.42</v>
      </c>
      <c r="J245" s="238">
        <v>100</v>
      </c>
      <c r="K245" s="713">
        <v>42</v>
      </c>
    </row>
    <row r="246" spans="1:11" ht="14.4" customHeight="1" x14ac:dyDescent="0.3">
      <c r="A246" s="680" t="s">
        <v>549</v>
      </c>
      <c r="B246" s="671" t="s">
        <v>551</v>
      </c>
      <c r="C246" s="705" t="s">
        <v>583</v>
      </c>
      <c r="D246" s="723" t="s">
        <v>584</v>
      </c>
      <c r="E246" s="705" t="s">
        <v>4671</v>
      </c>
      <c r="F246" s="723" t="s">
        <v>4672</v>
      </c>
      <c r="G246" s="705" t="s">
        <v>4765</v>
      </c>
      <c r="H246" s="705" t="s">
        <v>4766</v>
      </c>
      <c r="I246" s="238">
        <v>14.455</v>
      </c>
      <c r="J246" s="238">
        <v>100</v>
      </c>
      <c r="K246" s="713">
        <v>1445.5300000000002</v>
      </c>
    </row>
    <row r="247" spans="1:11" ht="14.4" customHeight="1" x14ac:dyDescent="0.3">
      <c r="A247" s="680" t="s">
        <v>549</v>
      </c>
      <c r="B247" s="671" t="s">
        <v>551</v>
      </c>
      <c r="C247" s="705" t="s">
        <v>583</v>
      </c>
      <c r="D247" s="723" t="s">
        <v>584</v>
      </c>
      <c r="E247" s="705" t="s">
        <v>4671</v>
      </c>
      <c r="F247" s="723" t="s">
        <v>4672</v>
      </c>
      <c r="G247" s="705" t="s">
        <v>4767</v>
      </c>
      <c r="H247" s="705" t="s">
        <v>4768</v>
      </c>
      <c r="I247" s="238">
        <v>2.37</v>
      </c>
      <c r="J247" s="238">
        <v>100</v>
      </c>
      <c r="K247" s="713">
        <v>237</v>
      </c>
    </row>
    <row r="248" spans="1:11" ht="14.4" customHeight="1" x14ac:dyDescent="0.3">
      <c r="A248" s="680" t="s">
        <v>549</v>
      </c>
      <c r="B248" s="671" t="s">
        <v>551</v>
      </c>
      <c r="C248" s="705" t="s">
        <v>583</v>
      </c>
      <c r="D248" s="723" t="s">
        <v>584</v>
      </c>
      <c r="E248" s="705" t="s">
        <v>4671</v>
      </c>
      <c r="F248" s="723" t="s">
        <v>4672</v>
      </c>
      <c r="G248" s="705" t="s">
        <v>4877</v>
      </c>
      <c r="H248" s="705" t="s">
        <v>4878</v>
      </c>
      <c r="I248" s="238">
        <v>1.75</v>
      </c>
      <c r="J248" s="238">
        <v>200</v>
      </c>
      <c r="K248" s="713">
        <v>350</v>
      </c>
    </row>
    <row r="249" spans="1:11" ht="14.4" customHeight="1" x14ac:dyDescent="0.3">
      <c r="A249" s="680" t="s">
        <v>549</v>
      </c>
      <c r="B249" s="671" t="s">
        <v>551</v>
      </c>
      <c r="C249" s="705" t="s">
        <v>583</v>
      </c>
      <c r="D249" s="723" t="s">
        <v>584</v>
      </c>
      <c r="E249" s="705" t="s">
        <v>4671</v>
      </c>
      <c r="F249" s="723" t="s">
        <v>4672</v>
      </c>
      <c r="G249" s="705" t="s">
        <v>4967</v>
      </c>
      <c r="H249" s="705" t="s">
        <v>4968</v>
      </c>
      <c r="I249" s="238">
        <v>1.7549999999999999</v>
      </c>
      <c r="J249" s="238">
        <v>200</v>
      </c>
      <c r="K249" s="713">
        <v>351</v>
      </c>
    </row>
    <row r="250" spans="1:11" ht="14.4" customHeight="1" x14ac:dyDescent="0.3">
      <c r="A250" s="680" t="s">
        <v>549</v>
      </c>
      <c r="B250" s="671" t="s">
        <v>551</v>
      </c>
      <c r="C250" s="705" t="s">
        <v>583</v>
      </c>
      <c r="D250" s="723" t="s">
        <v>584</v>
      </c>
      <c r="E250" s="705" t="s">
        <v>4671</v>
      </c>
      <c r="F250" s="723" t="s">
        <v>4672</v>
      </c>
      <c r="G250" s="705" t="s">
        <v>4771</v>
      </c>
      <c r="H250" s="705" t="s">
        <v>4772</v>
      </c>
      <c r="I250" s="238">
        <v>2.41</v>
      </c>
      <c r="J250" s="238">
        <v>150</v>
      </c>
      <c r="K250" s="713">
        <v>361.5</v>
      </c>
    </row>
    <row r="251" spans="1:11" ht="14.4" customHeight="1" x14ac:dyDescent="0.3">
      <c r="A251" s="680" t="s">
        <v>549</v>
      </c>
      <c r="B251" s="671" t="s">
        <v>551</v>
      </c>
      <c r="C251" s="705" t="s">
        <v>583</v>
      </c>
      <c r="D251" s="723" t="s">
        <v>584</v>
      </c>
      <c r="E251" s="705" t="s">
        <v>4671</v>
      </c>
      <c r="F251" s="723" t="s">
        <v>4672</v>
      </c>
      <c r="G251" s="705" t="s">
        <v>4783</v>
      </c>
      <c r="H251" s="705" t="s">
        <v>4784</v>
      </c>
      <c r="I251" s="238">
        <v>12.1</v>
      </c>
      <c r="J251" s="238">
        <v>20</v>
      </c>
      <c r="K251" s="713">
        <v>242</v>
      </c>
    </row>
    <row r="252" spans="1:11" ht="14.4" customHeight="1" x14ac:dyDescent="0.3">
      <c r="A252" s="680" t="s">
        <v>549</v>
      </c>
      <c r="B252" s="671" t="s">
        <v>551</v>
      </c>
      <c r="C252" s="705" t="s">
        <v>583</v>
      </c>
      <c r="D252" s="723" t="s">
        <v>584</v>
      </c>
      <c r="E252" s="705" t="s">
        <v>4671</v>
      </c>
      <c r="F252" s="723" t="s">
        <v>4672</v>
      </c>
      <c r="G252" s="705" t="s">
        <v>4789</v>
      </c>
      <c r="H252" s="705" t="s">
        <v>4790</v>
      </c>
      <c r="I252" s="238">
        <v>2.84</v>
      </c>
      <c r="J252" s="238">
        <v>300</v>
      </c>
      <c r="K252" s="713">
        <v>852</v>
      </c>
    </row>
    <row r="253" spans="1:11" ht="14.4" customHeight="1" x14ac:dyDescent="0.3">
      <c r="A253" s="680" t="s">
        <v>549</v>
      </c>
      <c r="B253" s="671" t="s">
        <v>551</v>
      </c>
      <c r="C253" s="705" t="s">
        <v>583</v>
      </c>
      <c r="D253" s="723" t="s">
        <v>584</v>
      </c>
      <c r="E253" s="705" t="s">
        <v>4681</v>
      </c>
      <c r="F253" s="723" t="s">
        <v>4682</v>
      </c>
      <c r="G253" s="705" t="s">
        <v>4839</v>
      </c>
      <c r="H253" s="705" t="s">
        <v>4840</v>
      </c>
      <c r="I253" s="238">
        <v>0.77333333333333343</v>
      </c>
      <c r="J253" s="238">
        <v>1100</v>
      </c>
      <c r="K253" s="713">
        <v>850</v>
      </c>
    </row>
    <row r="254" spans="1:11" ht="14.4" customHeight="1" x14ac:dyDescent="0.3">
      <c r="A254" s="680" t="s">
        <v>549</v>
      </c>
      <c r="B254" s="671" t="s">
        <v>551</v>
      </c>
      <c r="C254" s="705" t="s">
        <v>583</v>
      </c>
      <c r="D254" s="723" t="s">
        <v>584</v>
      </c>
      <c r="E254" s="705" t="s">
        <v>4681</v>
      </c>
      <c r="F254" s="723" t="s">
        <v>4682</v>
      </c>
      <c r="G254" s="705" t="s">
        <v>4841</v>
      </c>
      <c r="H254" s="705" t="s">
        <v>4842</v>
      </c>
      <c r="I254" s="238">
        <v>0.77</v>
      </c>
      <c r="J254" s="238">
        <v>300</v>
      </c>
      <c r="K254" s="713">
        <v>231</v>
      </c>
    </row>
    <row r="255" spans="1:11" ht="14.4" customHeight="1" x14ac:dyDescent="0.3">
      <c r="A255" s="680" t="s">
        <v>549</v>
      </c>
      <c r="B255" s="671" t="s">
        <v>551</v>
      </c>
      <c r="C255" s="705" t="s">
        <v>583</v>
      </c>
      <c r="D255" s="723" t="s">
        <v>584</v>
      </c>
      <c r="E255" s="705" t="s">
        <v>4667</v>
      </c>
      <c r="F255" s="723" t="s">
        <v>4668</v>
      </c>
      <c r="G255" s="705" t="s">
        <v>4941</v>
      </c>
      <c r="H255" s="705" t="s">
        <v>4942</v>
      </c>
      <c r="I255" s="238">
        <v>188.76</v>
      </c>
      <c r="J255" s="238">
        <v>2</v>
      </c>
      <c r="K255" s="713">
        <v>377.52</v>
      </c>
    </row>
    <row r="256" spans="1:11" ht="14.4" customHeight="1" x14ac:dyDescent="0.3">
      <c r="A256" s="680" t="s">
        <v>549</v>
      </c>
      <c r="B256" s="671" t="s">
        <v>551</v>
      </c>
      <c r="C256" s="705" t="s">
        <v>583</v>
      </c>
      <c r="D256" s="723" t="s">
        <v>584</v>
      </c>
      <c r="E256" s="705" t="s">
        <v>4667</v>
      </c>
      <c r="F256" s="723" t="s">
        <v>4668</v>
      </c>
      <c r="G256" s="705" t="s">
        <v>4959</v>
      </c>
      <c r="H256" s="705" t="s">
        <v>4960</v>
      </c>
      <c r="I256" s="238">
        <v>3984</v>
      </c>
      <c r="J256" s="238">
        <v>2</v>
      </c>
      <c r="K256" s="713">
        <v>7968</v>
      </c>
    </row>
    <row r="257" spans="1:11" ht="14.4" customHeight="1" x14ac:dyDescent="0.3">
      <c r="A257" s="680" t="s">
        <v>549</v>
      </c>
      <c r="B257" s="671" t="s">
        <v>551</v>
      </c>
      <c r="C257" s="705" t="s">
        <v>585</v>
      </c>
      <c r="D257" s="723" t="s">
        <v>586</v>
      </c>
      <c r="E257" s="705" t="s">
        <v>4669</v>
      </c>
      <c r="F257" s="723" t="s">
        <v>4670</v>
      </c>
      <c r="G257" s="705" t="s">
        <v>4689</v>
      </c>
      <c r="H257" s="705" t="s">
        <v>4690</v>
      </c>
      <c r="I257" s="238">
        <v>2.39</v>
      </c>
      <c r="J257" s="238">
        <v>100</v>
      </c>
      <c r="K257" s="713">
        <v>239</v>
      </c>
    </row>
    <row r="258" spans="1:11" ht="14.4" customHeight="1" x14ac:dyDescent="0.3">
      <c r="A258" s="680" t="s">
        <v>549</v>
      </c>
      <c r="B258" s="671" t="s">
        <v>551</v>
      </c>
      <c r="C258" s="705" t="s">
        <v>585</v>
      </c>
      <c r="D258" s="723" t="s">
        <v>586</v>
      </c>
      <c r="E258" s="705" t="s">
        <v>4669</v>
      </c>
      <c r="F258" s="723" t="s">
        <v>4670</v>
      </c>
      <c r="G258" s="705" t="s">
        <v>4969</v>
      </c>
      <c r="H258" s="705" t="s">
        <v>4970</v>
      </c>
      <c r="I258" s="238">
        <v>5.36</v>
      </c>
      <c r="J258" s="238">
        <v>24</v>
      </c>
      <c r="K258" s="713">
        <v>128.63999999999999</v>
      </c>
    </row>
    <row r="259" spans="1:11" ht="14.4" customHeight="1" x14ac:dyDescent="0.3">
      <c r="A259" s="680" t="s">
        <v>549</v>
      </c>
      <c r="B259" s="671" t="s">
        <v>551</v>
      </c>
      <c r="C259" s="705" t="s">
        <v>585</v>
      </c>
      <c r="D259" s="723" t="s">
        <v>586</v>
      </c>
      <c r="E259" s="705" t="s">
        <v>4669</v>
      </c>
      <c r="F259" s="723" t="s">
        <v>4670</v>
      </c>
      <c r="G259" s="705" t="s">
        <v>4693</v>
      </c>
      <c r="H259" s="705" t="s">
        <v>4694</v>
      </c>
      <c r="I259" s="238">
        <v>27.36</v>
      </c>
      <c r="J259" s="238">
        <v>24</v>
      </c>
      <c r="K259" s="713">
        <v>656.64</v>
      </c>
    </row>
    <row r="260" spans="1:11" ht="14.4" customHeight="1" x14ac:dyDescent="0.3">
      <c r="A260" s="680" t="s">
        <v>549</v>
      </c>
      <c r="B260" s="671" t="s">
        <v>551</v>
      </c>
      <c r="C260" s="705" t="s">
        <v>585</v>
      </c>
      <c r="D260" s="723" t="s">
        <v>586</v>
      </c>
      <c r="E260" s="705" t="s">
        <v>4669</v>
      </c>
      <c r="F260" s="723" t="s">
        <v>4670</v>
      </c>
      <c r="G260" s="705" t="s">
        <v>4971</v>
      </c>
      <c r="H260" s="705" t="s">
        <v>4972</v>
      </c>
      <c r="I260" s="238">
        <v>1.0900000000000001</v>
      </c>
      <c r="J260" s="238">
        <v>1500</v>
      </c>
      <c r="K260" s="713">
        <v>1638.8</v>
      </c>
    </row>
    <row r="261" spans="1:11" ht="14.4" customHeight="1" x14ac:dyDescent="0.3">
      <c r="A261" s="680" t="s">
        <v>549</v>
      </c>
      <c r="B261" s="671" t="s">
        <v>551</v>
      </c>
      <c r="C261" s="705" t="s">
        <v>585</v>
      </c>
      <c r="D261" s="723" t="s">
        <v>586</v>
      </c>
      <c r="E261" s="705" t="s">
        <v>4669</v>
      </c>
      <c r="F261" s="723" t="s">
        <v>4670</v>
      </c>
      <c r="G261" s="705" t="s">
        <v>4705</v>
      </c>
      <c r="H261" s="705" t="s">
        <v>4706</v>
      </c>
      <c r="I261" s="238">
        <v>0.6</v>
      </c>
      <c r="J261" s="238">
        <v>3500</v>
      </c>
      <c r="K261" s="713">
        <v>2100</v>
      </c>
    </row>
    <row r="262" spans="1:11" ht="14.4" customHeight="1" x14ac:dyDescent="0.3">
      <c r="A262" s="680" t="s">
        <v>549</v>
      </c>
      <c r="B262" s="671" t="s">
        <v>551</v>
      </c>
      <c r="C262" s="705" t="s">
        <v>585</v>
      </c>
      <c r="D262" s="723" t="s">
        <v>586</v>
      </c>
      <c r="E262" s="705" t="s">
        <v>4669</v>
      </c>
      <c r="F262" s="723" t="s">
        <v>4670</v>
      </c>
      <c r="G262" s="705" t="s">
        <v>4973</v>
      </c>
      <c r="H262" s="705" t="s">
        <v>4974</v>
      </c>
      <c r="I262" s="238">
        <v>0.62</v>
      </c>
      <c r="J262" s="238">
        <v>4000</v>
      </c>
      <c r="K262" s="713">
        <v>2460.5</v>
      </c>
    </row>
    <row r="263" spans="1:11" ht="14.4" customHeight="1" x14ac:dyDescent="0.3">
      <c r="A263" s="680" t="s">
        <v>549</v>
      </c>
      <c r="B263" s="671" t="s">
        <v>551</v>
      </c>
      <c r="C263" s="705" t="s">
        <v>585</v>
      </c>
      <c r="D263" s="723" t="s">
        <v>586</v>
      </c>
      <c r="E263" s="705" t="s">
        <v>4669</v>
      </c>
      <c r="F263" s="723" t="s">
        <v>4670</v>
      </c>
      <c r="G263" s="705" t="s">
        <v>4975</v>
      </c>
      <c r="H263" s="705" t="s">
        <v>4976</v>
      </c>
      <c r="I263" s="238">
        <v>3.95</v>
      </c>
      <c r="J263" s="238">
        <v>250</v>
      </c>
      <c r="K263" s="713">
        <v>987.5</v>
      </c>
    </row>
    <row r="264" spans="1:11" ht="14.4" customHeight="1" x14ac:dyDescent="0.3">
      <c r="A264" s="680" t="s">
        <v>549</v>
      </c>
      <c r="B264" s="671" t="s">
        <v>551</v>
      </c>
      <c r="C264" s="705" t="s">
        <v>585</v>
      </c>
      <c r="D264" s="723" t="s">
        <v>586</v>
      </c>
      <c r="E264" s="705" t="s">
        <v>4669</v>
      </c>
      <c r="F264" s="723" t="s">
        <v>4670</v>
      </c>
      <c r="G264" s="705" t="s">
        <v>4849</v>
      </c>
      <c r="H264" s="705" t="s">
        <v>4850</v>
      </c>
      <c r="I264" s="238">
        <v>13.02</v>
      </c>
      <c r="J264" s="238">
        <v>5</v>
      </c>
      <c r="K264" s="713">
        <v>65.099999999999994</v>
      </c>
    </row>
    <row r="265" spans="1:11" ht="14.4" customHeight="1" x14ac:dyDescent="0.3">
      <c r="A265" s="680" t="s">
        <v>549</v>
      </c>
      <c r="B265" s="671" t="s">
        <v>551</v>
      </c>
      <c r="C265" s="705" t="s">
        <v>585</v>
      </c>
      <c r="D265" s="723" t="s">
        <v>586</v>
      </c>
      <c r="E265" s="705" t="s">
        <v>4669</v>
      </c>
      <c r="F265" s="723" t="s">
        <v>4670</v>
      </c>
      <c r="G265" s="705" t="s">
        <v>4977</v>
      </c>
      <c r="H265" s="705" t="s">
        <v>4978</v>
      </c>
      <c r="I265" s="238">
        <v>9.99</v>
      </c>
      <c r="J265" s="238">
        <v>14</v>
      </c>
      <c r="K265" s="713">
        <v>139.86000000000001</v>
      </c>
    </row>
    <row r="266" spans="1:11" ht="14.4" customHeight="1" x14ac:dyDescent="0.3">
      <c r="A266" s="680" t="s">
        <v>549</v>
      </c>
      <c r="B266" s="671" t="s">
        <v>551</v>
      </c>
      <c r="C266" s="705" t="s">
        <v>585</v>
      </c>
      <c r="D266" s="723" t="s">
        <v>586</v>
      </c>
      <c r="E266" s="705" t="s">
        <v>4669</v>
      </c>
      <c r="F266" s="723" t="s">
        <v>4670</v>
      </c>
      <c r="G266" s="705" t="s">
        <v>4979</v>
      </c>
      <c r="H266" s="705" t="s">
        <v>4980</v>
      </c>
      <c r="I266" s="238">
        <v>8.01</v>
      </c>
      <c r="J266" s="238">
        <v>200</v>
      </c>
      <c r="K266" s="713">
        <v>1602</v>
      </c>
    </row>
    <row r="267" spans="1:11" ht="14.4" customHeight="1" x14ac:dyDescent="0.3">
      <c r="A267" s="680" t="s">
        <v>549</v>
      </c>
      <c r="B267" s="671" t="s">
        <v>551</v>
      </c>
      <c r="C267" s="705" t="s">
        <v>585</v>
      </c>
      <c r="D267" s="723" t="s">
        <v>586</v>
      </c>
      <c r="E267" s="705" t="s">
        <v>4669</v>
      </c>
      <c r="F267" s="723" t="s">
        <v>4670</v>
      </c>
      <c r="G267" s="705" t="s">
        <v>4855</v>
      </c>
      <c r="H267" s="705" t="s">
        <v>4856</v>
      </c>
      <c r="I267" s="238">
        <v>26.37</v>
      </c>
      <c r="J267" s="238">
        <v>24</v>
      </c>
      <c r="K267" s="713">
        <v>632.88</v>
      </c>
    </row>
    <row r="268" spans="1:11" ht="14.4" customHeight="1" x14ac:dyDescent="0.3">
      <c r="A268" s="680" t="s">
        <v>549</v>
      </c>
      <c r="B268" s="671" t="s">
        <v>551</v>
      </c>
      <c r="C268" s="705" t="s">
        <v>585</v>
      </c>
      <c r="D268" s="723" t="s">
        <v>586</v>
      </c>
      <c r="E268" s="705" t="s">
        <v>4669</v>
      </c>
      <c r="F268" s="723" t="s">
        <v>4670</v>
      </c>
      <c r="G268" s="705" t="s">
        <v>4981</v>
      </c>
      <c r="H268" s="705" t="s">
        <v>4982</v>
      </c>
      <c r="I268" s="238">
        <v>0.86</v>
      </c>
      <c r="J268" s="238">
        <v>100</v>
      </c>
      <c r="K268" s="713">
        <v>86</v>
      </c>
    </row>
    <row r="269" spans="1:11" ht="14.4" customHeight="1" x14ac:dyDescent="0.3">
      <c r="A269" s="680" t="s">
        <v>549</v>
      </c>
      <c r="B269" s="671" t="s">
        <v>551</v>
      </c>
      <c r="C269" s="705" t="s">
        <v>585</v>
      </c>
      <c r="D269" s="723" t="s">
        <v>586</v>
      </c>
      <c r="E269" s="705" t="s">
        <v>4669</v>
      </c>
      <c r="F269" s="723" t="s">
        <v>4670</v>
      </c>
      <c r="G269" s="705" t="s">
        <v>4983</v>
      </c>
      <c r="H269" s="705" t="s">
        <v>4984</v>
      </c>
      <c r="I269" s="238">
        <v>991.7</v>
      </c>
      <c r="J269" s="238">
        <v>1</v>
      </c>
      <c r="K269" s="713">
        <v>991.7</v>
      </c>
    </row>
    <row r="270" spans="1:11" ht="14.4" customHeight="1" x14ac:dyDescent="0.3">
      <c r="A270" s="680" t="s">
        <v>549</v>
      </c>
      <c r="B270" s="671" t="s">
        <v>551</v>
      </c>
      <c r="C270" s="705" t="s">
        <v>585</v>
      </c>
      <c r="D270" s="723" t="s">
        <v>586</v>
      </c>
      <c r="E270" s="705" t="s">
        <v>4669</v>
      </c>
      <c r="F270" s="723" t="s">
        <v>4670</v>
      </c>
      <c r="G270" s="705" t="s">
        <v>4985</v>
      </c>
      <c r="H270" s="705" t="s">
        <v>4986</v>
      </c>
      <c r="I270" s="238">
        <v>115.12</v>
      </c>
      <c r="J270" s="238">
        <v>15</v>
      </c>
      <c r="K270" s="713">
        <v>1726.87</v>
      </c>
    </row>
    <row r="271" spans="1:11" ht="14.4" customHeight="1" x14ac:dyDescent="0.3">
      <c r="A271" s="680" t="s">
        <v>549</v>
      </c>
      <c r="B271" s="671" t="s">
        <v>551</v>
      </c>
      <c r="C271" s="705" t="s">
        <v>585</v>
      </c>
      <c r="D271" s="723" t="s">
        <v>586</v>
      </c>
      <c r="E271" s="705" t="s">
        <v>4669</v>
      </c>
      <c r="F271" s="723" t="s">
        <v>4670</v>
      </c>
      <c r="G271" s="705" t="s">
        <v>4987</v>
      </c>
      <c r="H271" s="705" t="s">
        <v>4988</v>
      </c>
      <c r="I271" s="238">
        <v>1318.3</v>
      </c>
      <c r="J271" s="238">
        <v>1</v>
      </c>
      <c r="K271" s="713">
        <v>1318.3</v>
      </c>
    </row>
    <row r="272" spans="1:11" ht="14.4" customHeight="1" x14ac:dyDescent="0.3">
      <c r="A272" s="680" t="s">
        <v>549</v>
      </c>
      <c r="B272" s="671" t="s">
        <v>551</v>
      </c>
      <c r="C272" s="705" t="s">
        <v>585</v>
      </c>
      <c r="D272" s="723" t="s">
        <v>586</v>
      </c>
      <c r="E272" s="705" t="s">
        <v>4669</v>
      </c>
      <c r="F272" s="723" t="s">
        <v>4670</v>
      </c>
      <c r="G272" s="705" t="s">
        <v>4989</v>
      </c>
      <c r="H272" s="705" t="s">
        <v>4990</v>
      </c>
      <c r="I272" s="238">
        <v>154.97</v>
      </c>
      <c r="J272" s="238">
        <v>5</v>
      </c>
      <c r="K272" s="713">
        <v>774.87</v>
      </c>
    </row>
    <row r="273" spans="1:11" ht="14.4" customHeight="1" x14ac:dyDescent="0.3">
      <c r="A273" s="680" t="s">
        <v>549</v>
      </c>
      <c r="B273" s="671" t="s">
        <v>551</v>
      </c>
      <c r="C273" s="705" t="s">
        <v>585</v>
      </c>
      <c r="D273" s="723" t="s">
        <v>586</v>
      </c>
      <c r="E273" s="705" t="s">
        <v>4669</v>
      </c>
      <c r="F273" s="723" t="s">
        <v>4670</v>
      </c>
      <c r="G273" s="705" t="s">
        <v>4991</v>
      </c>
      <c r="H273" s="705" t="s">
        <v>4992</v>
      </c>
      <c r="I273" s="238">
        <v>5.27</v>
      </c>
      <c r="J273" s="238">
        <v>10</v>
      </c>
      <c r="K273" s="713">
        <v>52.7</v>
      </c>
    </row>
    <row r="274" spans="1:11" ht="14.4" customHeight="1" x14ac:dyDescent="0.3">
      <c r="A274" s="680" t="s">
        <v>549</v>
      </c>
      <c r="B274" s="671" t="s">
        <v>551</v>
      </c>
      <c r="C274" s="705" t="s">
        <v>585</v>
      </c>
      <c r="D274" s="723" t="s">
        <v>586</v>
      </c>
      <c r="E274" s="705" t="s">
        <v>4671</v>
      </c>
      <c r="F274" s="723" t="s">
        <v>4672</v>
      </c>
      <c r="G274" s="705" t="s">
        <v>4993</v>
      </c>
      <c r="H274" s="705" t="s">
        <v>4994</v>
      </c>
      <c r="I274" s="238">
        <v>1.42</v>
      </c>
      <c r="J274" s="238">
        <v>1000</v>
      </c>
      <c r="K274" s="713">
        <v>1423.03</v>
      </c>
    </row>
    <row r="275" spans="1:11" ht="14.4" customHeight="1" x14ac:dyDescent="0.3">
      <c r="A275" s="680" t="s">
        <v>549</v>
      </c>
      <c r="B275" s="671" t="s">
        <v>551</v>
      </c>
      <c r="C275" s="705" t="s">
        <v>585</v>
      </c>
      <c r="D275" s="723" t="s">
        <v>586</v>
      </c>
      <c r="E275" s="705" t="s">
        <v>4671</v>
      </c>
      <c r="F275" s="723" t="s">
        <v>4672</v>
      </c>
      <c r="G275" s="705" t="s">
        <v>4727</v>
      </c>
      <c r="H275" s="705" t="s">
        <v>4728</v>
      </c>
      <c r="I275" s="238">
        <v>15.92</v>
      </c>
      <c r="J275" s="238">
        <v>100</v>
      </c>
      <c r="K275" s="713">
        <v>1592</v>
      </c>
    </row>
    <row r="276" spans="1:11" ht="14.4" customHeight="1" x14ac:dyDescent="0.3">
      <c r="A276" s="680" t="s">
        <v>549</v>
      </c>
      <c r="B276" s="671" t="s">
        <v>551</v>
      </c>
      <c r="C276" s="705" t="s">
        <v>585</v>
      </c>
      <c r="D276" s="723" t="s">
        <v>586</v>
      </c>
      <c r="E276" s="705" t="s">
        <v>4671</v>
      </c>
      <c r="F276" s="723" t="s">
        <v>4672</v>
      </c>
      <c r="G276" s="705" t="s">
        <v>4729</v>
      </c>
      <c r="H276" s="705" t="s">
        <v>4730</v>
      </c>
      <c r="I276" s="238">
        <v>2.41</v>
      </c>
      <c r="J276" s="238">
        <v>50</v>
      </c>
      <c r="K276" s="713">
        <v>120.5</v>
      </c>
    </row>
    <row r="277" spans="1:11" ht="14.4" customHeight="1" x14ac:dyDescent="0.3">
      <c r="A277" s="680" t="s">
        <v>549</v>
      </c>
      <c r="B277" s="671" t="s">
        <v>551</v>
      </c>
      <c r="C277" s="705" t="s">
        <v>585</v>
      </c>
      <c r="D277" s="723" t="s">
        <v>586</v>
      </c>
      <c r="E277" s="705" t="s">
        <v>4671</v>
      </c>
      <c r="F277" s="723" t="s">
        <v>4672</v>
      </c>
      <c r="G277" s="705" t="s">
        <v>4733</v>
      </c>
      <c r="H277" s="705" t="s">
        <v>4734</v>
      </c>
      <c r="I277" s="238">
        <v>2.75</v>
      </c>
      <c r="J277" s="238">
        <v>600</v>
      </c>
      <c r="K277" s="713">
        <v>1650</v>
      </c>
    </row>
    <row r="278" spans="1:11" ht="14.4" customHeight="1" x14ac:dyDescent="0.3">
      <c r="A278" s="680" t="s">
        <v>549</v>
      </c>
      <c r="B278" s="671" t="s">
        <v>551</v>
      </c>
      <c r="C278" s="705" t="s">
        <v>585</v>
      </c>
      <c r="D278" s="723" t="s">
        <v>586</v>
      </c>
      <c r="E278" s="705" t="s">
        <v>4671</v>
      </c>
      <c r="F278" s="723" t="s">
        <v>4672</v>
      </c>
      <c r="G278" s="705" t="s">
        <v>4737</v>
      </c>
      <c r="H278" s="705" t="s">
        <v>4738</v>
      </c>
      <c r="I278" s="238">
        <v>4.1399999999999997</v>
      </c>
      <c r="J278" s="238">
        <v>150</v>
      </c>
      <c r="K278" s="713">
        <v>621</v>
      </c>
    </row>
    <row r="279" spans="1:11" ht="14.4" customHeight="1" x14ac:dyDescent="0.3">
      <c r="A279" s="680" t="s">
        <v>549</v>
      </c>
      <c r="B279" s="671" t="s">
        <v>551</v>
      </c>
      <c r="C279" s="705" t="s">
        <v>585</v>
      </c>
      <c r="D279" s="723" t="s">
        <v>586</v>
      </c>
      <c r="E279" s="705" t="s">
        <v>4671</v>
      </c>
      <c r="F279" s="723" t="s">
        <v>4672</v>
      </c>
      <c r="G279" s="705" t="s">
        <v>4871</v>
      </c>
      <c r="H279" s="705" t="s">
        <v>4872</v>
      </c>
      <c r="I279" s="238">
        <v>0.93500000000000005</v>
      </c>
      <c r="J279" s="238">
        <v>2500</v>
      </c>
      <c r="K279" s="713">
        <v>2335</v>
      </c>
    </row>
    <row r="280" spans="1:11" ht="14.4" customHeight="1" x14ac:dyDescent="0.3">
      <c r="A280" s="680" t="s">
        <v>549</v>
      </c>
      <c r="B280" s="671" t="s">
        <v>551</v>
      </c>
      <c r="C280" s="705" t="s">
        <v>585</v>
      </c>
      <c r="D280" s="723" t="s">
        <v>586</v>
      </c>
      <c r="E280" s="705" t="s">
        <v>4671</v>
      </c>
      <c r="F280" s="723" t="s">
        <v>4672</v>
      </c>
      <c r="G280" s="705" t="s">
        <v>4739</v>
      </c>
      <c r="H280" s="705" t="s">
        <v>4740</v>
      </c>
      <c r="I280" s="238">
        <v>1.44</v>
      </c>
      <c r="J280" s="238">
        <v>1600</v>
      </c>
      <c r="K280" s="713">
        <v>2304</v>
      </c>
    </row>
    <row r="281" spans="1:11" ht="14.4" customHeight="1" x14ac:dyDescent="0.3">
      <c r="A281" s="680" t="s">
        <v>549</v>
      </c>
      <c r="B281" s="671" t="s">
        <v>551</v>
      </c>
      <c r="C281" s="705" t="s">
        <v>585</v>
      </c>
      <c r="D281" s="723" t="s">
        <v>586</v>
      </c>
      <c r="E281" s="705" t="s">
        <v>4671</v>
      </c>
      <c r="F281" s="723" t="s">
        <v>4672</v>
      </c>
      <c r="G281" s="705" t="s">
        <v>4743</v>
      </c>
      <c r="H281" s="705" t="s">
        <v>4744</v>
      </c>
      <c r="I281" s="238">
        <v>0.57999999999999996</v>
      </c>
      <c r="J281" s="238">
        <v>1600</v>
      </c>
      <c r="K281" s="713">
        <v>928</v>
      </c>
    </row>
    <row r="282" spans="1:11" ht="14.4" customHeight="1" x14ac:dyDescent="0.3">
      <c r="A282" s="680" t="s">
        <v>549</v>
      </c>
      <c r="B282" s="671" t="s">
        <v>551</v>
      </c>
      <c r="C282" s="705" t="s">
        <v>585</v>
      </c>
      <c r="D282" s="723" t="s">
        <v>586</v>
      </c>
      <c r="E282" s="705" t="s">
        <v>4671</v>
      </c>
      <c r="F282" s="723" t="s">
        <v>4672</v>
      </c>
      <c r="G282" s="705" t="s">
        <v>4995</v>
      </c>
      <c r="H282" s="705" t="s">
        <v>4996</v>
      </c>
      <c r="I282" s="238">
        <v>22.53</v>
      </c>
      <c r="J282" s="238">
        <v>10</v>
      </c>
      <c r="K282" s="713">
        <v>225.3</v>
      </c>
    </row>
    <row r="283" spans="1:11" ht="14.4" customHeight="1" x14ac:dyDescent="0.3">
      <c r="A283" s="680" t="s">
        <v>549</v>
      </c>
      <c r="B283" s="671" t="s">
        <v>551</v>
      </c>
      <c r="C283" s="705" t="s">
        <v>585</v>
      </c>
      <c r="D283" s="723" t="s">
        <v>586</v>
      </c>
      <c r="E283" s="705" t="s">
        <v>4671</v>
      </c>
      <c r="F283" s="723" t="s">
        <v>4672</v>
      </c>
      <c r="G283" s="705" t="s">
        <v>4747</v>
      </c>
      <c r="H283" s="705" t="s">
        <v>4748</v>
      </c>
      <c r="I283" s="238">
        <v>68.52</v>
      </c>
      <c r="J283" s="238">
        <v>10</v>
      </c>
      <c r="K283" s="713">
        <v>685.2</v>
      </c>
    </row>
    <row r="284" spans="1:11" ht="14.4" customHeight="1" x14ac:dyDescent="0.3">
      <c r="A284" s="680" t="s">
        <v>549</v>
      </c>
      <c r="B284" s="671" t="s">
        <v>551</v>
      </c>
      <c r="C284" s="705" t="s">
        <v>585</v>
      </c>
      <c r="D284" s="723" t="s">
        <v>586</v>
      </c>
      <c r="E284" s="705" t="s">
        <v>4671</v>
      </c>
      <c r="F284" s="723" t="s">
        <v>4672</v>
      </c>
      <c r="G284" s="705" t="s">
        <v>4997</v>
      </c>
      <c r="H284" s="705" t="s">
        <v>4998</v>
      </c>
      <c r="I284" s="238">
        <v>94.38</v>
      </c>
      <c r="J284" s="238">
        <v>6</v>
      </c>
      <c r="K284" s="713">
        <v>566.28</v>
      </c>
    </row>
    <row r="285" spans="1:11" ht="14.4" customHeight="1" x14ac:dyDescent="0.3">
      <c r="A285" s="680" t="s">
        <v>549</v>
      </c>
      <c r="B285" s="671" t="s">
        <v>551</v>
      </c>
      <c r="C285" s="705" t="s">
        <v>585</v>
      </c>
      <c r="D285" s="723" t="s">
        <v>586</v>
      </c>
      <c r="E285" s="705" t="s">
        <v>4671</v>
      </c>
      <c r="F285" s="723" t="s">
        <v>4672</v>
      </c>
      <c r="G285" s="705" t="s">
        <v>4759</v>
      </c>
      <c r="H285" s="705" t="s">
        <v>4760</v>
      </c>
      <c r="I285" s="238">
        <v>5.41</v>
      </c>
      <c r="J285" s="238">
        <v>400</v>
      </c>
      <c r="K285" s="713">
        <v>2163.94</v>
      </c>
    </row>
    <row r="286" spans="1:11" ht="14.4" customHeight="1" x14ac:dyDescent="0.3">
      <c r="A286" s="680" t="s">
        <v>549</v>
      </c>
      <c r="B286" s="671" t="s">
        <v>551</v>
      </c>
      <c r="C286" s="705" t="s">
        <v>585</v>
      </c>
      <c r="D286" s="723" t="s">
        <v>586</v>
      </c>
      <c r="E286" s="705" t="s">
        <v>4671</v>
      </c>
      <c r="F286" s="723" t="s">
        <v>4672</v>
      </c>
      <c r="G286" s="705" t="s">
        <v>4999</v>
      </c>
      <c r="H286" s="705" t="s">
        <v>5000</v>
      </c>
      <c r="I286" s="238">
        <v>2.34</v>
      </c>
      <c r="J286" s="238">
        <v>200</v>
      </c>
      <c r="K286" s="713">
        <v>468</v>
      </c>
    </row>
    <row r="287" spans="1:11" ht="14.4" customHeight="1" x14ac:dyDescent="0.3">
      <c r="A287" s="680" t="s">
        <v>549</v>
      </c>
      <c r="B287" s="671" t="s">
        <v>551</v>
      </c>
      <c r="C287" s="705" t="s">
        <v>585</v>
      </c>
      <c r="D287" s="723" t="s">
        <v>586</v>
      </c>
      <c r="E287" s="705" t="s">
        <v>4671</v>
      </c>
      <c r="F287" s="723" t="s">
        <v>4672</v>
      </c>
      <c r="G287" s="705" t="s">
        <v>4765</v>
      </c>
      <c r="H287" s="705" t="s">
        <v>4766</v>
      </c>
      <c r="I287" s="238">
        <v>14.45</v>
      </c>
      <c r="J287" s="238">
        <v>50</v>
      </c>
      <c r="K287" s="713">
        <v>722.71</v>
      </c>
    </row>
    <row r="288" spans="1:11" ht="14.4" customHeight="1" x14ac:dyDescent="0.3">
      <c r="A288" s="680" t="s">
        <v>549</v>
      </c>
      <c r="B288" s="671" t="s">
        <v>551</v>
      </c>
      <c r="C288" s="705" t="s">
        <v>585</v>
      </c>
      <c r="D288" s="723" t="s">
        <v>586</v>
      </c>
      <c r="E288" s="705" t="s">
        <v>4671</v>
      </c>
      <c r="F288" s="723" t="s">
        <v>4672</v>
      </c>
      <c r="G288" s="705" t="s">
        <v>4913</v>
      </c>
      <c r="H288" s="705" t="s">
        <v>4914</v>
      </c>
      <c r="I288" s="238">
        <v>1.8</v>
      </c>
      <c r="J288" s="238">
        <v>50</v>
      </c>
      <c r="K288" s="713">
        <v>90</v>
      </c>
    </row>
    <row r="289" spans="1:11" ht="14.4" customHeight="1" x14ac:dyDescent="0.3">
      <c r="A289" s="680" t="s">
        <v>549</v>
      </c>
      <c r="B289" s="671" t="s">
        <v>551</v>
      </c>
      <c r="C289" s="705" t="s">
        <v>585</v>
      </c>
      <c r="D289" s="723" t="s">
        <v>586</v>
      </c>
      <c r="E289" s="705" t="s">
        <v>4671</v>
      </c>
      <c r="F289" s="723" t="s">
        <v>4672</v>
      </c>
      <c r="G289" s="705" t="s">
        <v>4767</v>
      </c>
      <c r="H289" s="705" t="s">
        <v>4768</v>
      </c>
      <c r="I289" s="238">
        <v>2.37</v>
      </c>
      <c r="J289" s="238">
        <v>150</v>
      </c>
      <c r="K289" s="713">
        <v>355.5</v>
      </c>
    </row>
    <row r="290" spans="1:11" ht="14.4" customHeight="1" x14ac:dyDescent="0.3">
      <c r="A290" s="680" t="s">
        <v>549</v>
      </c>
      <c r="B290" s="671" t="s">
        <v>551</v>
      </c>
      <c r="C290" s="705" t="s">
        <v>585</v>
      </c>
      <c r="D290" s="723" t="s">
        <v>586</v>
      </c>
      <c r="E290" s="705" t="s">
        <v>4671</v>
      </c>
      <c r="F290" s="723" t="s">
        <v>4672</v>
      </c>
      <c r="G290" s="705" t="s">
        <v>4915</v>
      </c>
      <c r="H290" s="705" t="s">
        <v>4916</v>
      </c>
      <c r="I290" s="238">
        <v>1.78</v>
      </c>
      <c r="J290" s="238">
        <v>50</v>
      </c>
      <c r="K290" s="713">
        <v>89</v>
      </c>
    </row>
    <row r="291" spans="1:11" ht="14.4" customHeight="1" x14ac:dyDescent="0.3">
      <c r="A291" s="680" t="s">
        <v>549</v>
      </c>
      <c r="B291" s="671" t="s">
        <v>551</v>
      </c>
      <c r="C291" s="705" t="s">
        <v>585</v>
      </c>
      <c r="D291" s="723" t="s">
        <v>586</v>
      </c>
      <c r="E291" s="705" t="s">
        <v>4671</v>
      </c>
      <c r="F291" s="723" t="s">
        <v>4672</v>
      </c>
      <c r="G291" s="705" t="s">
        <v>4917</v>
      </c>
      <c r="H291" s="705" t="s">
        <v>4918</v>
      </c>
      <c r="I291" s="238">
        <v>1.7850000000000001</v>
      </c>
      <c r="J291" s="238">
        <v>100</v>
      </c>
      <c r="K291" s="713">
        <v>178.5</v>
      </c>
    </row>
    <row r="292" spans="1:11" ht="14.4" customHeight="1" x14ac:dyDescent="0.3">
      <c r="A292" s="680" t="s">
        <v>549</v>
      </c>
      <c r="B292" s="671" t="s">
        <v>551</v>
      </c>
      <c r="C292" s="705" t="s">
        <v>585</v>
      </c>
      <c r="D292" s="723" t="s">
        <v>586</v>
      </c>
      <c r="E292" s="705" t="s">
        <v>4671</v>
      </c>
      <c r="F292" s="723" t="s">
        <v>4672</v>
      </c>
      <c r="G292" s="705" t="s">
        <v>4769</v>
      </c>
      <c r="H292" s="705" t="s">
        <v>4770</v>
      </c>
      <c r="I292" s="238">
        <v>1.77</v>
      </c>
      <c r="J292" s="238">
        <v>250</v>
      </c>
      <c r="K292" s="713">
        <v>442.5</v>
      </c>
    </row>
    <row r="293" spans="1:11" ht="14.4" customHeight="1" x14ac:dyDescent="0.3">
      <c r="A293" s="680" t="s">
        <v>549</v>
      </c>
      <c r="B293" s="671" t="s">
        <v>551</v>
      </c>
      <c r="C293" s="705" t="s">
        <v>585</v>
      </c>
      <c r="D293" s="723" t="s">
        <v>586</v>
      </c>
      <c r="E293" s="705" t="s">
        <v>4671</v>
      </c>
      <c r="F293" s="723" t="s">
        <v>4672</v>
      </c>
      <c r="G293" s="705" t="s">
        <v>5001</v>
      </c>
      <c r="H293" s="705" t="s">
        <v>5002</v>
      </c>
      <c r="I293" s="238">
        <v>2.4300000000000002</v>
      </c>
      <c r="J293" s="238">
        <v>50</v>
      </c>
      <c r="K293" s="713">
        <v>121.5</v>
      </c>
    </row>
    <row r="294" spans="1:11" ht="14.4" customHeight="1" x14ac:dyDescent="0.3">
      <c r="A294" s="680" t="s">
        <v>549</v>
      </c>
      <c r="B294" s="671" t="s">
        <v>551</v>
      </c>
      <c r="C294" s="705" t="s">
        <v>585</v>
      </c>
      <c r="D294" s="723" t="s">
        <v>586</v>
      </c>
      <c r="E294" s="705" t="s">
        <v>4671</v>
      </c>
      <c r="F294" s="723" t="s">
        <v>4672</v>
      </c>
      <c r="G294" s="705" t="s">
        <v>5003</v>
      </c>
      <c r="H294" s="705" t="s">
        <v>5004</v>
      </c>
      <c r="I294" s="238">
        <v>2.52</v>
      </c>
      <c r="J294" s="238">
        <v>62</v>
      </c>
      <c r="K294" s="713">
        <v>156.4</v>
      </c>
    </row>
    <row r="295" spans="1:11" ht="14.4" customHeight="1" x14ac:dyDescent="0.3">
      <c r="A295" s="680" t="s">
        <v>549</v>
      </c>
      <c r="B295" s="671" t="s">
        <v>551</v>
      </c>
      <c r="C295" s="705" t="s">
        <v>585</v>
      </c>
      <c r="D295" s="723" t="s">
        <v>586</v>
      </c>
      <c r="E295" s="705" t="s">
        <v>4671</v>
      </c>
      <c r="F295" s="723" t="s">
        <v>4672</v>
      </c>
      <c r="G295" s="705" t="s">
        <v>4927</v>
      </c>
      <c r="H295" s="705" t="s">
        <v>4928</v>
      </c>
      <c r="I295" s="238">
        <v>1.99</v>
      </c>
      <c r="J295" s="238">
        <v>200</v>
      </c>
      <c r="K295" s="713">
        <v>398</v>
      </c>
    </row>
    <row r="296" spans="1:11" ht="14.4" customHeight="1" x14ac:dyDescent="0.3">
      <c r="A296" s="680" t="s">
        <v>549</v>
      </c>
      <c r="B296" s="671" t="s">
        <v>551</v>
      </c>
      <c r="C296" s="705" t="s">
        <v>585</v>
      </c>
      <c r="D296" s="723" t="s">
        <v>586</v>
      </c>
      <c r="E296" s="705" t="s">
        <v>4671</v>
      </c>
      <c r="F296" s="723" t="s">
        <v>4672</v>
      </c>
      <c r="G296" s="705" t="s">
        <v>4771</v>
      </c>
      <c r="H296" s="705" t="s">
        <v>4772</v>
      </c>
      <c r="I296" s="238">
        <v>2.41</v>
      </c>
      <c r="J296" s="238">
        <v>450</v>
      </c>
      <c r="K296" s="713">
        <v>1084.5</v>
      </c>
    </row>
    <row r="297" spans="1:11" ht="14.4" customHeight="1" x14ac:dyDescent="0.3">
      <c r="A297" s="680" t="s">
        <v>549</v>
      </c>
      <c r="B297" s="671" t="s">
        <v>551</v>
      </c>
      <c r="C297" s="705" t="s">
        <v>585</v>
      </c>
      <c r="D297" s="723" t="s">
        <v>586</v>
      </c>
      <c r="E297" s="705" t="s">
        <v>4671</v>
      </c>
      <c r="F297" s="723" t="s">
        <v>4672</v>
      </c>
      <c r="G297" s="705" t="s">
        <v>4947</v>
      </c>
      <c r="H297" s="705" t="s">
        <v>4948</v>
      </c>
      <c r="I297" s="238">
        <v>4.24</v>
      </c>
      <c r="J297" s="238">
        <v>100</v>
      </c>
      <c r="K297" s="713">
        <v>424</v>
      </c>
    </row>
    <row r="298" spans="1:11" ht="14.4" customHeight="1" x14ac:dyDescent="0.3">
      <c r="A298" s="680" t="s">
        <v>549</v>
      </c>
      <c r="B298" s="671" t="s">
        <v>551</v>
      </c>
      <c r="C298" s="705" t="s">
        <v>585</v>
      </c>
      <c r="D298" s="723" t="s">
        <v>586</v>
      </c>
      <c r="E298" s="705" t="s">
        <v>4671</v>
      </c>
      <c r="F298" s="723" t="s">
        <v>4672</v>
      </c>
      <c r="G298" s="705" t="s">
        <v>5005</v>
      </c>
      <c r="H298" s="705" t="s">
        <v>5006</v>
      </c>
      <c r="I298" s="238">
        <v>176.02</v>
      </c>
      <c r="J298" s="238">
        <v>6</v>
      </c>
      <c r="K298" s="713">
        <v>1056.1199999999999</v>
      </c>
    </row>
    <row r="299" spans="1:11" ht="14.4" customHeight="1" x14ac:dyDescent="0.3">
      <c r="A299" s="680" t="s">
        <v>549</v>
      </c>
      <c r="B299" s="671" t="s">
        <v>551</v>
      </c>
      <c r="C299" s="705" t="s">
        <v>585</v>
      </c>
      <c r="D299" s="723" t="s">
        <v>586</v>
      </c>
      <c r="E299" s="705" t="s">
        <v>4671</v>
      </c>
      <c r="F299" s="723" t="s">
        <v>4672</v>
      </c>
      <c r="G299" s="705" t="s">
        <v>4775</v>
      </c>
      <c r="H299" s="705" t="s">
        <v>4776</v>
      </c>
      <c r="I299" s="238">
        <v>5.13</v>
      </c>
      <c r="J299" s="238">
        <v>480</v>
      </c>
      <c r="K299" s="713">
        <v>2462.3999999999996</v>
      </c>
    </row>
    <row r="300" spans="1:11" ht="14.4" customHeight="1" x14ac:dyDescent="0.3">
      <c r="A300" s="680" t="s">
        <v>549</v>
      </c>
      <c r="B300" s="671" t="s">
        <v>551</v>
      </c>
      <c r="C300" s="705" t="s">
        <v>585</v>
      </c>
      <c r="D300" s="723" t="s">
        <v>586</v>
      </c>
      <c r="E300" s="705" t="s">
        <v>4671</v>
      </c>
      <c r="F300" s="723" t="s">
        <v>4672</v>
      </c>
      <c r="G300" s="705" t="s">
        <v>4777</v>
      </c>
      <c r="H300" s="705" t="s">
        <v>4778</v>
      </c>
      <c r="I300" s="238">
        <v>7.95</v>
      </c>
      <c r="J300" s="238">
        <v>500</v>
      </c>
      <c r="K300" s="713">
        <v>3975</v>
      </c>
    </row>
    <row r="301" spans="1:11" ht="14.4" customHeight="1" x14ac:dyDescent="0.3">
      <c r="A301" s="680" t="s">
        <v>549</v>
      </c>
      <c r="B301" s="671" t="s">
        <v>551</v>
      </c>
      <c r="C301" s="705" t="s">
        <v>585</v>
      </c>
      <c r="D301" s="723" t="s">
        <v>586</v>
      </c>
      <c r="E301" s="705" t="s">
        <v>4671</v>
      </c>
      <c r="F301" s="723" t="s">
        <v>4672</v>
      </c>
      <c r="G301" s="705" t="s">
        <v>5007</v>
      </c>
      <c r="H301" s="705" t="s">
        <v>5008</v>
      </c>
      <c r="I301" s="238">
        <v>13.12</v>
      </c>
      <c r="J301" s="238">
        <v>20</v>
      </c>
      <c r="K301" s="713">
        <v>262.39999999999998</v>
      </c>
    </row>
    <row r="302" spans="1:11" ht="14.4" customHeight="1" x14ac:dyDescent="0.3">
      <c r="A302" s="680" t="s">
        <v>549</v>
      </c>
      <c r="B302" s="671" t="s">
        <v>551</v>
      </c>
      <c r="C302" s="705" t="s">
        <v>585</v>
      </c>
      <c r="D302" s="723" t="s">
        <v>586</v>
      </c>
      <c r="E302" s="705" t="s">
        <v>4671</v>
      </c>
      <c r="F302" s="723" t="s">
        <v>4672</v>
      </c>
      <c r="G302" s="705" t="s">
        <v>4929</v>
      </c>
      <c r="H302" s="705" t="s">
        <v>4930</v>
      </c>
      <c r="I302" s="238">
        <v>17.98</v>
      </c>
      <c r="J302" s="238">
        <v>150</v>
      </c>
      <c r="K302" s="713">
        <v>2697</v>
      </c>
    </row>
    <row r="303" spans="1:11" ht="14.4" customHeight="1" x14ac:dyDescent="0.3">
      <c r="A303" s="680" t="s">
        <v>549</v>
      </c>
      <c r="B303" s="671" t="s">
        <v>551</v>
      </c>
      <c r="C303" s="705" t="s">
        <v>585</v>
      </c>
      <c r="D303" s="723" t="s">
        <v>586</v>
      </c>
      <c r="E303" s="705" t="s">
        <v>4671</v>
      </c>
      <c r="F303" s="723" t="s">
        <v>4672</v>
      </c>
      <c r="G303" s="705" t="s">
        <v>4781</v>
      </c>
      <c r="H303" s="705" t="s">
        <v>4782</v>
      </c>
      <c r="I303" s="238">
        <v>1.68</v>
      </c>
      <c r="J303" s="238">
        <v>100</v>
      </c>
      <c r="K303" s="713">
        <v>168</v>
      </c>
    </row>
    <row r="304" spans="1:11" ht="14.4" customHeight="1" x14ac:dyDescent="0.3">
      <c r="A304" s="680" t="s">
        <v>549</v>
      </c>
      <c r="B304" s="671" t="s">
        <v>551</v>
      </c>
      <c r="C304" s="705" t="s">
        <v>585</v>
      </c>
      <c r="D304" s="723" t="s">
        <v>586</v>
      </c>
      <c r="E304" s="705" t="s">
        <v>4671</v>
      </c>
      <c r="F304" s="723" t="s">
        <v>4672</v>
      </c>
      <c r="G304" s="705" t="s">
        <v>4883</v>
      </c>
      <c r="H304" s="705" t="s">
        <v>4884</v>
      </c>
      <c r="I304" s="238">
        <v>4.43</v>
      </c>
      <c r="J304" s="238">
        <v>100</v>
      </c>
      <c r="K304" s="713">
        <v>443</v>
      </c>
    </row>
    <row r="305" spans="1:11" ht="14.4" customHeight="1" x14ac:dyDescent="0.3">
      <c r="A305" s="680" t="s">
        <v>549</v>
      </c>
      <c r="B305" s="671" t="s">
        <v>551</v>
      </c>
      <c r="C305" s="705" t="s">
        <v>585</v>
      </c>
      <c r="D305" s="723" t="s">
        <v>586</v>
      </c>
      <c r="E305" s="705" t="s">
        <v>4671</v>
      </c>
      <c r="F305" s="723" t="s">
        <v>4672</v>
      </c>
      <c r="G305" s="705" t="s">
        <v>4785</v>
      </c>
      <c r="H305" s="705" t="s">
        <v>4786</v>
      </c>
      <c r="I305" s="238">
        <v>25.5</v>
      </c>
      <c r="J305" s="238">
        <v>40</v>
      </c>
      <c r="K305" s="713">
        <v>1020</v>
      </c>
    </row>
    <row r="306" spans="1:11" ht="14.4" customHeight="1" x14ac:dyDescent="0.3">
      <c r="A306" s="680" t="s">
        <v>549</v>
      </c>
      <c r="B306" s="671" t="s">
        <v>551</v>
      </c>
      <c r="C306" s="705" t="s">
        <v>585</v>
      </c>
      <c r="D306" s="723" t="s">
        <v>586</v>
      </c>
      <c r="E306" s="705" t="s">
        <v>4671</v>
      </c>
      <c r="F306" s="723" t="s">
        <v>4672</v>
      </c>
      <c r="G306" s="705" t="s">
        <v>4789</v>
      </c>
      <c r="H306" s="705" t="s">
        <v>4790</v>
      </c>
      <c r="I306" s="238">
        <v>2.8449999999999998</v>
      </c>
      <c r="J306" s="238">
        <v>150</v>
      </c>
      <c r="K306" s="713">
        <v>426.5</v>
      </c>
    </row>
    <row r="307" spans="1:11" ht="14.4" customHeight="1" x14ac:dyDescent="0.3">
      <c r="A307" s="680" t="s">
        <v>549</v>
      </c>
      <c r="B307" s="671" t="s">
        <v>551</v>
      </c>
      <c r="C307" s="705" t="s">
        <v>585</v>
      </c>
      <c r="D307" s="723" t="s">
        <v>586</v>
      </c>
      <c r="E307" s="705" t="s">
        <v>4671</v>
      </c>
      <c r="F307" s="723" t="s">
        <v>4672</v>
      </c>
      <c r="G307" s="705" t="s">
        <v>4791</v>
      </c>
      <c r="H307" s="705" t="s">
        <v>4792</v>
      </c>
      <c r="I307" s="238">
        <v>20.37</v>
      </c>
      <c r="J307" s="238">
        <v>10</v>
      </c>
      <c r="K307" s="713">
        <v>203.66</v>
      </c>
    </row>
    <row r="308" spans="1:11" ht="14.4" customHeight="1" x14ac:dyDescent="0.3">
      <c r="A308" s="680" t="s">
        <v>549</v>
      </c>
      <c r="B308" s="671" t="s">
        <v>551</v>
      </c>
      <c r="C308" s="705" t="s">
        <v>585</v>
      </c>
      <c r="D308" s="723" t="s">
        <v>586</v>
      </c>
      <c r="E308" s="705" t="s">
        <v>4671</v>
      </c>
      <c r="F308" s="723" t="s">
        <v>4672</v>
      </c>
      <c r="G308" s="705" t="s">
        <v>4793</v>
      </c>
      <c r="H308" s="705" t="s">
        <v>4794</v>
      </c>
      <c r="I308" s="238">
        <v>21.24</v>
      </c>
      <c r="J308" s="238">
        <v>100</v>
      </c>
      <c r="K308" s="713">
        <v>2124</v>
      </c>
    </row>
    <row r="309" spans="1:11" ht="14.4" customHeight="1" x14ac:dyDescent="0.3">
      <c r="A309" s="680" t="s">
        <v>549</v>
      </c>
      <c r="B309" s="671" t="s">
        <v>551</v>
      </c>
      <c r="C309" s="705" t="s">
        <v>585</v>
      </c>
      <c r="D309" s="723" t="s">
        <v>586</v>
      </c>
      <c r="E309" s="705" t="s">
        <v>4671</v>
      </c>
      <c r="F309" s="723" t="s">
        <v>4672</v>
      </c>
      <c r="G309" s="705" t="s">
        <v>4885</v>
      </c>
      <c r="H309" s="705" t="s">
        <v>4886</v>
      </c>
      <c r="I309" s="238">
        <v>21.23</v>
      </c>
      <c r="J309" s="238">
        <v>100</v>
      </c>
      <c r="K309" s="713">
        <v>2123</v>
      </c>
    </row>
    <row r="310" spans="1:11" ht="14.4" customHeight="1" x14ac:dyDescent="0.3">
      <c r="A310" s="680" t="s">
        <v>549</v>
      </c>
      <c r="B310" s="671" t="s">
        <v>551</v>
      </c>
      <c r="C310" s="705" t="s">
        <v>585</v>
      </c>
      <c r="D310" s="723" t="s">
        <v>586</v>
      </c>
      <c r="E310" s="705" t="s">
        <v>4671</v>
      </c>
      <c r="F310" s="723" t="s">
        <v>4672</v>
      </c>
      <c r="G310" s="705" t="s">
        <v>4795</v>
      </c>
      <c r="H310" s="705" t="s">
        <v>4796</v>
      </c>
      <c r="I310" s="238">
        <v>21.23</v>
      </c>
      <c r="J310" s="238">
        <v>100</v>
      </c>
      <c r="K310" s="713">
        <v>2123</v>
      </c>
    </row>
    <row r="311" spans="1:11" ht="14.4" customHeight="1" x14ac:dyDescent="0.3">
      <c r="A311" s="680" t="s">
        <v>549</v>
      </c>
      <c r="B311" s="671" t="s">
        <v>551</v>
      </c>
      <c r="C311" s="705" t="s">
        <v>585</v>
      </c>
      <c r="D311" s="723" t="s">
        <v>586</v>
      </c>
      <c r="E311" s="705" t="s">
        <v>4671</v>
      </c>
      <c r="F311" s="723" t="s">
        <v>4672</v>
      </c>
      <c r="G311" s="705" t="s">
        <v>4799</v>
      </c>
      <c r="H311" s="705" t="s">
        <v>4800</v>
      </c>
      <c r="I311" s="238">
        <v>1.21</v>
      </c>
      <c r="J311" s="238">
        <v>100</v>
      </c>
      <c r="K311" s="713">
        <v>121</v>
      </c>
    </row>
    <row r="312" spans="1:11" ht="14.4" customHeight="1" x14ac:dyDescent="0.3">
      <c r="A312" s="680" t="s">
        <v>549</v>
      </c>
      <c r="B312" s="671" t="s">
        <v>551</v>
      </c>
      <c r="C312" s="705" t="s">
        <v>585</v>
      </c>
      <c r="D312" s="723" t="s">
        <v>586</v>
      </c>
      <c r="E312" s="705" t="s">
        <v>4671</v>
      </c>
      <c r="F312" s="723" t="s">
        <v>4672</v>
      </c>
      <c r="G312" s="705" t="s">
        <v>5009</v>
      </c>
      <c r="H312" s="705" t="s">
        <v>5010</v>
      </c>
      <c r="I312" s="238">
        <v>0.47</v>
      </c>
      <c r="J312" s="238">
        <v>1200</v>
      </c>
      <c r="K312" s="713">
        <v>564</v>
      </c>
    </row>
    <row r="313" spans="1:11" ht="14.4" customHeight="1" x14ac:dyDescent="0.3">
      <c r="A313" s="680" t="s">
        <v>549</v>
      </c>
      <c r="B313" s="671" t="s">
        <v>551</v>
      </c>
      <c r="C313" s="705" t="s">
        <v>585</v>
      </c>
      <c r="D313" s="723" t="s">
        <v>586</v>
      </c>
      <c r="E313" s="705" t="s">
        <v>4671</v>
      </c>
      <c r="F313" s="723" t="s">
        <v>4672</v>
      </c>
      <c r="G313" s="705" t="s">
        <v>5011</v>
      </c>
      <c r="H313" s="705" t="s">
        <v>5012</v>
      </c>
      <c r="I313" s="238">
        <v>4.03</v>
      </c>
      <c r="J313" s="238">
        <v>500</v>
      </c>
      <c r="K313" s="713">
        <v>2015</v>
      </c>
    </row>
    <row r="314" spans="1:11" ht="14.4" customHeight="1" x14ac:dyDescent="0.3">
      <c r="A314" s="680" t="s">
        <v>549</v>
      </c>
      <c r="B314" s="671" t="s">
        <v>551</v>
      </c>
      <c r="C314" s="705" t="s">
        <v>585</v>
      </c>
      <c r="D314" s="723" t="s">
        <v>586</v>
      </c>
      <c r="E314" s="705" t="s">
        <v>4671</v>
      </c>
      <c r="F314" s="723" t="s">
        <v>4672</v>
      </c>
      <c r="G314" s="705" t="s">
        <v>4805</v>
      </c>
      <c r="H314" s="705" t="s">
        <v>4806</v>
      </c>
      <c r="I314" s="238">
        <v>2.83</v>
      </c>
      <c r="J314" s="238">
        <v>150</v>
      </c>
      <c r="K314" s="713">
        <v>422</v>
      </c>
    </row>
    <row r="315" spans="1:11" ht="14.4" customHeight="1" x14ac:dyDescent="0.3">
      <c r="A315" s="680" t="s">
        <v>549</v>
      </c>
      <c r="B315" s="671" t="s">
        <v>551</v>
      </c>
      <c r="C315" s="705" t="s">
        <v>585</v>
      </c>
      <c r="D315" s="723" t="s">
        <v>586</v>
      </c>
      <c r="E315" s="705" t="s">
        <v>4671</v>
      </c>
      <c r="F315" s="723" t="s">
        <v>4672</v>
      </c>
      <c r="G315" s="705" t="s">
        <v>5013</v>
      </c>
      <c r="H315" s="705" t="s">
        <v>5014</v>
      </c>
      <c r="I315" s="238">
        <v>44.38</v>
      </c>
      <c r="J315" s="238">
        <v>50</v>
      </c>
      <c r="K315" s="713">
        <v>2219</v>
      </c>
    </row>
    <row r="316" spans="1:11" ht="14.4" customHeight="1" x14ac:dyDescent="0.3">
      <c r="A316" s="680" t="s">
        <v>549</v>
      </c>
      <c r="B316" s="671" t="s">
        <v>551</v>
      </c>
      <c r="C316" s="705" t="s">
        <v>585</v>
      </c>
      <c r="D316" s="723" t="s">
        <v>586</v>
      </c>
      <c r="E316" s="705" t="s">
        <v>4671</v>
      </c>
      <c r="F316" s="723" t="s">
        <v>4672</v>
      </c>
      <c r="G316" s="705" t="s">
        <v>4809</v>
      </c>
      <c r="H316" s="705" t="s">
        <v>4810</v>
      </c>
      <c r="I316" s="238">
        <v>20.37</v>
      </c>
      <c r="J316" s="238">
        <v>10</v>
      </c>
      <c r="K316" s="713">
        <v>203.71</v>
      </c>
    </row>
    <row r="317" spans="1:11" ht="14.4" customHeight="1" x14ac:dyDescent="0.3">
      <c r="A317" s="680" t="s">
        <v>549</v>
      </c>
      <c r="B317" s="671" t="s">
        <v>551</v>
      </c>
      <c r="C317" s="705" t="s">
        <v>585</v>
      </c>
      <c r="D317" s="723" t="s">
        <v>586</v>
      </c>
      <c r="E317" s="705" t="s">
        <v>4671</v>
      </c>
      <c r="F317" s="723" t="s">
        <v>4672</v>
      </c>
      <c r="G317" s="705" t="s">
        <v>4811</v>
      </c>
      <c r="H317" s="705" t="s">
        <v>4812</v>
      </c>
      <c r="I317" s="238">
        <v>9.68</v>
      </c>
      <c r="J317" s="238">
        <v>700</v>
      </c>
      <c r="K317" s="713">
        <v>6776</v>
      </c>
    </row>
    <row r="318" spans="1:11" ht="14.4" customHeight="1" x14ac:dyDescent="0.3">
      <c r="A318" s="680" t="s">
        <v>549</v>
      </c>
      <c r="B318" s="671" t="s">
        <v>551</v>
      </c>
      <c r="C318" s="705" t="s">
        <v>585</v>
      </c>
      <c r="D318" s="723" t="s">
        <v>586</v>
      </c>
      <c r="E318" s="705" t="s">
        <v>4673</v>
      </c>
      <c r="F318" s="723" t="s">
        <v>4674</v>
      </c>
      <c r="G318" s="705" t="s">
        <v>5015</v>
      </c>
      <c r="H318" s="705" t="s">
        <v>5016</v>
      </c>
      <c r="I318" s="238">
        <v>95</v>
      </c>
      <c r="J318" s="238">
        <v>1</v>
      </c>
      <c r="K318" s="713">
        <v>95</v>
      </c>
    </row>
    <row r="319" spans="1:11" ht="14.4" customHeight="1" x14ac:dyDescent="0.3">
      <c r="A319" s="680" t="s">
        <v>549</v>
      </c>
      <c r="B319" s="671" t="s">
        <v>551</v>
      </c>
      <c r="C319" s="705" t="s">
        <v>585</v>
      </c>
      <c r="D319" s="723" t="s">
        <v>586</v>
      </c>
      <c r="E319" s="705" t="s">
        <v>4673</v>
      </c>
      <c r="F319" s="723" t="s">
        <v>4674</v>
      </c>
      <c r="G319" s="705" t="s">
        <v>5017</v>
      </c>
      <c r="H319" s="705" t="s">
        <v>5018</v>
      </c>
      <c r="I319" s="238">
        <v>0.44</v>
      </c>
      <c r="J319" s="238">
        <v>200</v>
      </c>
      <c r="K319" s="713">
        <v>88</v>
      </c>
    </row>
    <row r="320" spans="1:11" ht="14.4" customHeight="1" x14ac:dyDescent="0.3">
      <c r="A320" s="680" t="s">
        <v>549</v>
      </c>
      <c r="B320" s="671" t="s">
        <v>551</v>
      </c>
      <c r="C320" s="705" t="s">
        <v>585</v>
      </c>
      <c r="D320" s="723" t="s">
        <v>586</v>
      </c>
      <c r="E320" s="705" t="s">
        <v>4673</v>
      </c>
      <c r="F320" s="723" t="s">
        <v>4674</v>
      </c>
      <c r="G320" s="705" t="s">
        <v>5019</v>
      </c>
      <c r="H320" s="705" t="s">
        <v>5020</v>
      </c>
      <c r="I320" s="238">
        <v>1.4</v>
      </c>
      <c r="J320" s="238">
        <v>200</v>
      </c>
      <c r="K320" s="713">
        <v>280</v>
      </c>
    </row>
    <row r="321" spans="1:11" ht="14.4" customHeight="1" x14ac:dyDescent="0.3">
      <c r="A321" s="680" t="s">
        <v>549</v>
      </c>
      <c r="B321" s="671" t="s">
        <v>551</v>
      </c>
      <c r="C321" s="705" t="s">
        <v>585</v>
      </c>
      <c r="D321" s="723" t="s">
        <v>586</v>
      </c>
      <c r="E321" s="705" t="s">
        <v>4673</v>
      </c>
      <c r="F321" s="723" t="s">
        <v>4674</v>
      </c>
      <c r="G321" s="705" t="s">
        <v>4821</v>
      </c>
      <c r="H321" s="705" t="s">
        <v>4822</v>
      </c>
      <c r="I321" s="238">
        <v>117.37</v>
      </c>
      <c r="J321" s="238">
        <v>1</v>
      </c>
      <c r="K321" s="713">
        <v>117.37</v>
      </c>
    </row>
    <row r="322" spans="1:11" ht="14.4" customHeight="1" x14ac:dyDescent="0.3">
      <c r="A322" s="680" t="s">
        <v>549</v>
      </c>
      <c r="B322" s="671" t="s">
        <v>551</v>
      </c>
      <c r="C322" s="705" t="s">
        <v>585</v>
      </c>
      <c r="D322" s="723" t="s">
        <v>586</v>
      </c>
      <c r="E322" s="705" t="s">
        <v>4675</v>
      </c>
      <c r="F322" s="723" t="s">
        <v>4676</v>
      </c>
      <c r="G322" s="705" t="s">
        <v>5021</v>
      </c>
      <c r="H322" s="705" t="s">
        <v>5022</v>
      </c>
      <c r="I322" s="238">
        <v>9680</v>
      </c>
      <c r="J322" s="238">
        <v>1</v>
      </c>
      <c r="K322" s="713">
        <v>9680</v>
      </c>
    </row>
    <row r="323" spans="1:11" ht="14.4" customHeight="1" x14ac:dyDescent="0.3">
      <c r="A323" s="680" t="s">
        <v>549</v>
      </c>
      <c r="B323" s="671" t="s">
        <v>551</v>
      </c>
      <c r="C323" s="705" t="s">
        <v>585</v>
      </c>
      <c r="D323" s="723" t="s">
        <v>586</v>
      </c>
      <c r="E323" s="705" t="s">
        <v>4675</v>
      </c>
      <c r="F323" s="723" t="s">
        <v>4676</v>
      </c>
      <c r="G323" s="705" t="s">
        <v>5023</v>
      </c>
      <c r="H323" s="705" t="s">
        <v>5024</v>
      </c>
      <c r="I323" s="238">
        <v>4629.26</v>
      </c>
      <c r="J323" s="238">
        <v>1</v>
      </c>
      <c r="K323" s="713">
        <v>4629.26</v>
      </c>
    </row>
    <row r="324" spans="1:11" ht="14.4" customHeight="1" x14ac:dyDescent="0.3">
      <c r="A324" s="680" t="s">
        <v>549</v>
      </c>
      <c r="B324" s="671" t="s">
        <v>551</v>
      </c>
      <c r="C324" s="705" t="s">
        <v>585</v>
      </c>
      <c r="D324" s="723" t="s">
        <v>586</v>
      </c>
      <c r="E324" s="705" t="s">
        <v>4675</v>
      </c>
      <c r="F324" s="723" t="s">
        <v>4676</v>
      </c>
      <c r="G324" s="705" t="s">
        <v>5025</v>
      </c>
      <c r="H324" s="705" t="s">
        <v>5026</v>
      </c>
      <c r="I324" s="238">
        <v>125.48</v>
      </c>
      <c r="J324" s="238">
        <v>12</v>
      </c>
      <c r="K324" s="713">
        <v>1505.72</v>
      </c>
    </row>
    <row r="325" spans="1:11" ht="14.4" customHeight="1" x14ac:dyDescent="0.3">
      <c r="A325" s="680" t="s">
        <v>549</v>
      </c>
      <c r="B325" s="671" t="s">
        <v>551</v>
      </c>
      <c r="C325" s="705" t="s">
        <v>585</v>
      </c>
      <c r="D325" s="723" t="s">
        <v>586</v>
      </c>
      <c r="E325" s="705" t="s">
        <v>4677</v>
      </c>
      <c r="F325" s="723" t="s">
        <v>4678</v>
      </c>
      <c r="G325" s="705" t="s">
        <v>4823</v>
      </c>
      <c r="H325" s="705" t="s">
        <v>4824</v>
      </c>
      <c r="I325" s="238">
        <v>8.16</v>
      </c>
      <c r="J325" s="238">
        <v>400</v>
      </c>
      <c r="K325" s="713">
        <v>3264</v>
      </c>
    </row>
    <row r="326" spans="1:11" ht="14.4" customHeight="1" x14ac:dyDescent="0.3">
      <c r="A326" s="680" t="s">
        <v>549</v>
      </c>
      <c r="B326" s="671" t="s">
        <v>551</v>
      </c>
      <c r="C326" s="705" t="s">
        <v>585</v>
      </c>
      <c r="D326" s="723" t="s">
        <v>586</v>
      </c>
      <c r="E326" s="705" t="s">
        <v>4677</v>
      </c>
      <c r="F326" s="723" t="s">
        <v>4678</v>
      </c>
      <c r="G326" s="705" t="s">
        <v>5027</v>
      </c>
      <c r="H326" s="705" t="s">
        <v>5028</v>
      </c>
      <c r="I326" s="238">
        <v>3097.6</v>
      </c>
      <c r="J326" s="238">
        <v>1</v>
      </c>
      <c r="K326" s="713">
        <v>3097.6</v>
      </c>
    </row>
    <row r="327" spans="1:11" ht="14.4" customHeight="1" x14ac:dyDescent="0.3">
      <c r="A327" s="680" t="s">
        <v>549</v>
      </c>
      <c r="B327" s="671" t="s">
        <v>551</v>
      </c>
      <c r="C327" s="705" t="s">
        <v>585</v>
      </c>
      <c r="D327" s="723" t="s">
        <v>586</v>
      </c>
      <c r="E327" s="705" t="s">
        <v>4679</v>
      </c>
      <c r="F327" s="723" t="s">
        <v>4680</v>
      </c>
      <c r="G327" s="705" t="s">
        <v>5029</v>
      </c>
      <c r="H327" s="705" t="s">
        <v>5030</v>
      </c>
      <c r="I327" s="238">
        <v>318.06</v>
      </c>
      <c r="J327" s="238">
        <v>25</v>
      </c>
      <c r="K327" s="713">
        <v>7951.52</v>
      </c>
    </row>
    <row r="328" spans="1:11" ht="14.4" customHeight="1" x14ac:dyDescent="0.3">
      <c r="A328" s="680" t="s">
        <v>549</v>
      </c>
      <c r="B328" s="671" t="s">
        <v>551</v>
      </c>
      <c r="C328" s="705" t="s">
        <v>585</v>
      </c>
      <c r="D328" s="723" t="s">
        <v>586</v>
      </c>
      <c r="E328" s="705" t="s">
        <v>4679</v>
      </c>
      <c r="F328" s="723" t="s">
        <v>4680</v>
      </c>
      <c r="G328" s="705" t="s">
        <v>4827</v>
      </c>
      <c r="H328" s="705" t="s">
        <v>4828</v>
      </c>
      <c r="I328" s="238">
        <v>0.31</v>
      </c>
      <c r="J328" s="238">
        <v>300</v>
      </c>
      <c r="K328" s="713">
        <v>93</v>
      </c>
    </row>
    <row r="329" spans="1:11" ht="14.4" customHeight="1" x14ac:dyDescent="0.3">
      <c r="A329" s="680" t="s">
        <v>549</v>
      </c>
      <c r="B329" s="671" t="s">
        <v>551</v>
      </c>
      <c r="C329" s="705" t="s">
        <v>585</v>
      </c>
      <c r="D329" s="723" t="s">
        <v>586</v>
      </c>
      <c r="E329" s="705" t="s">
        <v>4679</v>
      </c>
      <c r="F329" s="723" t="s">
        <v>4680</v>
      </c>
      <c r="G329" s="705" t="s">
        <v>4891</v>
      </c>
      <c r="H329" s="705" t="s">
        <v>4892</v>
      </c>
      <c r="I329" s="238">
        <v>0.31</v>
      </c>
      <c r="J329" s="238">
        <v>300</v>
      </c>
      <c r="K329" s="713">
        <v>93</v>
      </c>
    </row>
    <row r="330" spans="1:11" ht="14.4" customHeight="1" x14ac:dyDescent="0.3">
      <c r="A330" s="680" t="s">
        <v>549</v>
      </c>
      <c r="B330" s="671" t="s">
        <v>551</v>
      </c>
      <c r="C330" s="705" t="s">
        <v>585</v>
      </c>
      <c r="D330" s="723" t="s">
        <v>586</v>
      </c>
      <c r="E330" s="705" t="s">
        <v>4679</v>
      </c>
      <c r="F330" s="723" t="s">
        <v>4680</v>
      </c>
      <c r="G330" s="705" t="s">
        <v>4829</v>
      </c>
      <c r="H330" s="705" t="s">
        <v>4830</v>
      </c>
      <c r="I330" s="238">
        <v>0.48</v>
      </c>
      <c r="J330" s="238">
        <v>400</v>
      </c>
      <c r="K330" s="713">
        <v>192</v>
      </c>
    </row>
    <row r="331" spans="1:11" ht="14.4" customHeight="1" x14ac:dyDescent="0.3">
      <c r="A331" s="680" t="s">
        <v>549</v>
      </c>
      <c r="B331" s="671" t="s">
        <v>551</v>
      </c>
      <c r="C331" s="705" t="s">
        <v>585</v>
      </c>
      <c r="D331" s="723" t="s">
        <v>586</v>
      </c>
      <c r="E331" s="705" t="s">
        <v>4679</v>
      </c>
      <c r="F331" s="723" t="s">
        <v>4680</v>
      </c>
      <c r="G331" s="705" t="s">
        <v>5031</v>
      </c>
      <c r="H331" s="705" t="s">
        <v>5032</v>
      </c>
      <c r="I331" s="238">
        <v>195.9</v>
      </c>
      <c r="J331" s="238">
        <v>25</v>
      </c>
      <c r="K331" s="713">
        <v>4897.47</v>
      </c>
    </row>
    <row r="332" spans="1:11" ht="14.4" customHeight="1" x14ac:dyDescent="0.3">
      <c r="A332" s="680" t="s">
        <v>549</v>
      </c>
      <c r="B332" s="671" t="s">
        <v>551</v>
      </c>
      <c r="C332" s="705" t="s">
        <v>585</v>
      </c>
      <c r="D332" s="723" t="s">
        <v>586</v>
      </c>
      <c r="E332" s="705" t="s">
        <v>4679</v>
      </c>
      <c r="F332" s="723" t="s">
        <v>4680</v>
      </c>
      <c r="G332" s="705" t="s">
        <v>4831</v>
      </c>
      <c r="H332" s="705" t="s">
        <v>4832</v>
      </c>
      <c r="I332" s="238">
        <v>0.30499999999999999</v>
      </c>
      <c r="J332" s="238">
        <v>2200</v>
      </c>
      <c r="K332" s="713">
        <v>670</v>
      </c>
    </row>
    <row r="333" spans="1:11" ht="14.4" customHeight="1" x14ac:dyDescent="0.3">
      <c r="A333" s="680" t="s">
        <v>549</v>
      </c>
      <c r="B333" s="671" t="s">
        <v>551</v>
      </c>
      <c r="C333" s="705" t="s">
        <v>585</v>
      </c>
      <c r="D333" s="723" t="s">
        <v>586</v>
      </c>
      <c r="E333" s="705" t="s">
        <v>4679</v>
      </c>
      <c r="F333" s="723" t="s">
        <v>4680</v>
      </c>
      <c r="G333" s="705" t="s">
        <v>4937</v>
      </c>
      <c r="H333" s="705" t="s">
        <v>4938</v>
      </c>
      <c r="I333" s="238">
        <v>132.68</v>
      </c>
      <c r="J333" s="238">
        <v>25</v>
      </c>
      <c r="K333" s="713">
        <v>3316.91</v>
      </c>
    </row>
    <row r="334" spans="1:11" ht="14.4" customHeight="1" x14ac:dyDescent="0.3">
      <c r="A334" s="680" t="s">
        <v>549</v>
      </c>
      <c r="B334" s="671" t="s">
        <v>551</v>
      </c>
      <c r="C334" s="705" t="s">
        <v>585</v>
      </c>
      <c r="D334" s="723" t="s">
        <v>586</v>
      </c>
      <c r="E334" s="705" t="s">
        <v>4681</v>
      </c>
      <c r="F334" s="723" t="s">
        <v>4682</v>
      </c>
      <c r="G334" s="705" t="s">
        <v>5033</v>
      </c>
      <c r="H334" s="705" t="s">
        <v>5034</v>
      </c>
      <c r="I334" s="238">
        <v>16.21</v>
      </c>
      <c r="J334" s="238">
        <v>300</v>
      </c>
      <c r="K334" s="713">
        <v>4864.2</v>
      </c>
    </row>
    <row r="335" spans="1:11" ht="14.4" customHeight="1" x14ac:dyDescent="0.3">
      <c r="A335" s="680" t="s">
        <v>549</v>
      </c>
      <c r="B335" s="671" t="s">
        <v>551</v>
      </c>
      <c r="C335" s="705" t="s">
        <v>585</v>
      </c>
      <c r="D335" s="723" t="s">
        <v>586</v>
      </c>
      <c r="E335" s="705" t="s">
        <v>4681</v>
      </c>
      <c r="F335" s="723" t="s">
        <v>4682</v>
      </c>
      <c r="G335" s="705" t="s">
        <v>5035</v>
      </c>
      <c r="H335" s="705" t="s">
        <v>5036</v>
      </c>
      <c r="I335" s="238">
        <v>7.5</v>
      </c>
      <c r="J335" s="238">
        <v>250</v>
      </c>
      <c r="K335" s="713">
        <v>1875</v>
      </c>
    </row>
    <row r="336" spans="1:11" ht="14.4" customHeight="1" x14ac:dyDescent="0.3">
      <c r="A336" s="680" t="s">
        <v>549</v>
      </c>
      <c r="B336" s="671" t="s">
        <v>551</v>
      </c>
      <c r="C336" s="705" t="s">
        <v>585</v>
      </c>
      <c r="D336" s="723" t="s">
        <v>586</v>
      </c>
      <c r="E336" s="705" t="s">
        <v>4681</v>
      </c>
      <c r="F336" s="723" t="s">
        <v>4682</v>
      </c>
      <c r="G336" s="705" t="s">
        <v>5037</v>
      </c>
      <c r="H336" s="705" t="s">
        <v>5038</v>
      </c>
      <c r="I336" s="238">
        <v>11.01</v>
      </c>
      <c r="J336" s="238">
        <v>160</v>
      </c>
      <c r="K336" s="713">
        <v>1761.6</v>
      </c>
    </row>
    <row r="337" spans="1:11" ht="14.4" customHeight="1" x14ac:dyDescent="0.3">
      <c r="A337" s="680" t="s">
        <v>549</v>
      </c>
      <c r="B337" s="671" t="s">
        <v>551</v>
      </c>
      <c r="C337" s="705" t="s">
        <v>585</v>
      </c>
      <c r="D337" s="723" t="s">
        <v>586</v>
      </c>
      <c r="E337" s="705" t="s">
        <v>4681</v>
      </c>
      <c r="F337" s="723" t="s">
        <v>4682</v>
      </c>
      <c r="G337" s="705" t="s">
        <v>4837</v>
      </c>
      <c r="H337" s="705" t="s">
        <v>4838</v>
      </c>
      <c r="I337" s="238">
        <v>0.77</v>
      </c>
      <c r="J337" s="238">
        <v>2000</v>
      </c>
      <c r="K337" s="713">
        <v>1540</v>
      </c>
    </row>
    <row r="338" spans="1:11" ht="14.4" customHeight="1" x14ac:dyDescent="0.3">
      <c r="A338" s="680" t="s">
        <v>549</v>
      </c>
      <c r="B338" s="671" t="s">
        <v>551</v>
      </c>
      <c r="C338" s="705" t="s">
        <v>585</v>
      </c>
      <c r="D338" s="723" t="s">
        <v>586</v>
      </c>
      <c r="E338" s="705" t="s">
        <v>4681</v>
      </c>
      <c r="F338" s="723" t="s">
        <v>4682</v>
      </c>
      <c r="G338" s="705" t="s">
        <v>4839</v>
      </c>
      <c r="H338" s="705" t="s">
        <v>4840</v>
      </c>
      <c r="I338" s="238">
        <v>0.77</v>
      </c>
      <c r="J338" s="238">
        <v>2000</v>
      </c>
      <c r="K338" s="713">
        <v>1540</v>
      </c>
    </row>
    <row r="339" spans="1:11" ht="14.4" customHeight="1" x14ac:dyDescent="0.3">
      <c r="A339" s="680" t="s">
        <v>549</v>
      </c>
      <c r="B339" s="671" t="s">
        <v>551</v>
      </c>
      <c r="C339" s="705" t="s">
        <v>585</v>
      </c>
      <c r="D339" s="723" t="s">
        <v>586</v>
      </c>
      <c r="E339" s="705" t="s">
        <v>4667</v>
      </c>
      <c r="F339" s="723" t="s">
        <v>4668</v>
      </c>
      <c r="G339" s="705" t="s">
        <v>5039</v>
      </c>
      <c r="H339" s="705" t="s">
        <v>5040</v>
      </c>
      <c r="I339" s="238">
        <v>274.24331686370118</v>
      </c>
      <c r="J339" s="238">
        <v>1</v>
      </c>
      <c r="K339" s="713">
        <v>274.24331686370118</v>
      </c>
    </row>
    <row r="340" spans="1:11" ht="14.4" customHeight="1" x14ac:dyDescent="0.3">
      <c r="A340" s="680" t="s">
        <v>549</v>
      </c>
      <c r="B340" s="671" t="s">
        <v>551</v>
      </c>
      <c r="C340" s="705" t="s">
        <v>585</v>
      </c>
      <c r="D340" s="723" t="s">
        <v>586</v>
      </c>
      <c r="E340" s="705" t="s">
        <v>4667</v>
      </c>
      <c r="F340" s="723" t="s">
        <v>4668</v>
      </c>
      <c r="G340" s="705" t="s">
        <v>4843</v>
      </c>
      <c r="H340" s="705" t="s">
        <v>4844</v>
      </c>
      <c r="I340" s="238">
        <v>162.685</v>
      </c>
      <c r="J340" s="238">
        <v>90</v>
      </c>
      <c r="K340" s="713">
        <v>15338.79</v>
      </c>
    </row>
    <row r="341" spans="1:11" ht="14.4" customHeight="1" x14ac:dyDescent="0.3">
      <c r="A341" s="680" t="s">
        <v>549</v>
      </c>
      <c r="B341" s="671" t="s">
        <v>551</v>
      </c>
      <c r="C341" s="705" t="s">
        <v>585</v>
      </c>
      <c r="D341" s="723" t="s">
        <v>586</v>
      </c>
      <c r="E341" s="705" t="s">
        <v>4667</v>
      </c>
      <c r="F341" s="723" t="s">
        <v>4668</v>
      </c>
      <c r="G341" s="705" t="s">
        <v>4941</v>
      </c>
      <c r="H341" s="705" t="s">
        <v>4942</v>
      </c>
      <c r="I341" s="238">
        <v>192.39</v>
      </c>
      <c r="J341" s="238">
        <v>2</v>
      </c>
      <c r="K341" s="713">
        <v>384.78</v>
      </c>
    </row>
    <row r="342" spans="1:11" ht="14.4" customHeight="1" x14ac:dyDescent="0.3">
      <c r="A342" s="680" t="s">
        <v>549</v>
      </c>
      <c r="B342" s="671" t="s">
        <v>551</v>
      </c>
      <c r="C342" s="705" t="s">
        <v>585</v>
      </c>
      <c r="D342" s="723" t="s">
        <v>586</v>
      </c>
      <c r="E342" s="705" t="s">
        <v>4667</v>
      </c>
      <c r="F342" s="723" t="s">
        <v>4668</v>
      </c>
      <c r="G342" s="705" t="s">
        <v>5041</v>
      </c>
      <c r="H342" s="705" t="s">
        <v>5042</v>
      </c>
      <c r="I342" s="238">
        <v>152.46</v>
      </c>
      <c r="J342" s="238">
        <v>5</v>
      </c>
      <c r="K342" s="713">
        <v>762.3</v>
      </c>
    </row>
    <row r="343" spans="1:11" ht="14.4" customHeight="1" x14ac:dyDescent="0.3">
      <c r="A343" s="680" t="s">
        <v>549</v>
      </c>
      <c r="B343" s="671" t="s">
        <v>551</v>
      </c>
      <c r="C343" s="705" t="s">
        <v>585</v>
      </c>
      <c r="D343" s="723" t="s">
        <v>586</v>
      </c>
      <c r="E343" s="705" t="s">
        <v>4667</v>
      </c>
      <c r="F343" s="723" t="s">
        <v>4668</v>
      </c>
      <c r="G343" s="705" t="s">
        <v>5043</v>
      </c>
      <c r="H343" s="705" t="s">
        <v>5044</v>
      </c>
      <c r="I343" s="238">
        <v>53.24</v>
      </c>
      <c r="J343" s="238">
        <v>2</v>
      </c>
      <c r="K343" s="713">
        <v>106.48</v>
      </c>
    </row>
    <row r="344" spans="1:11" ht="14.4" customHeight="1" x14ac:dyDescent="0.3">
      <c r="A344" s="680" t="s">
        <v>549</v>
      </c>
      <c r="B344" s="671" t="s">
        <v>551</v>
      </c>
      <c r="C344" s="705" t="s">
        <v>587</v>
      </c>
      <c r="D344" s="723" t="s">
        <v>588</v>
      </c>
      <c r="E344" s="705" t="s">
        <v>4671</v>
      </c>
      <c r="F344" s="723" t="s">
        <v>4672</v>
      </c>
      <c r="G344" s="705" t="s">
        <v>5045</v>
      </c>
      <c r="H344" s="705" t="s">
        <v>5046</v>
      </c>
      <c r="I344" s="238">
        <v>1072.06</v>
      </c>
      <c r="J344" s="238">
        <v>5</v>
      </c>
      <c r="K344" s="713">
        <v>5360.3</v>
      </c>
    </row>
    <row r="345" spans="1:11" ht="14.4" customHeight="1" x14ac:dyDescent="0.3">
      <c r="A345" s="680" t="s">
        <v>549</v>
      </c>
      <c r="B345" s="671" t="s">
        <v>551</v>
      </c>
      <c r="C345" s="705" t="s">
        <v>587</v>
      </c>
      <c r="D345" s="723" t="s">
        <v>588</v>
      </c>
      <c r="E345" s="705" t="s">
        <v>4667</v>
      </c>
      <c r="F345" s="723" t="s">
        <v>4668</v>
      </c>
      <c r="G345" s="705" t="s">
        <v>4843</v>
      </c>
      <c r="H345" s="705" t="s">
        <v>4844</v>
      </c>
      <c r="I345" s="238">
        <v>139.44</v>
      </c>
      <c r="J345" s="238">
        <v>20</v>
      </c>
      <c r="K345" s="713">
        <v>2788.76</v>
      </c>
    </row>
    <row r="346" spans="1:11" ht="14.4" customHeight="1" x14ac:dyDescent="0.3">
      <c r="A346" s="680" t="s">
        <v>549</v>
      </c>
      <c r="B346" s="671" t="s">
        <v>551</v>
      </c>
      <c r="C346" s="705" t="s">
        <v>589</v>
      </c>
      <c r="D346" s="723" t="s">
        <v>590</v>
      </c>
      <c r="E346" s="705" t="s">
        <v>4669</v>
      </c>
      <c r="F346" s="723" t="s">
        <v>4670</v>
      </c>
      <c r="G346" s="705" t="s">
        <v>4897</v>
      </c>
      <c r="H346" s="705" t="s">
        <v>4898</v>
      </c>
      <c r="I346" s="238">
        <v>0.39500000000000002</v>
      </c>
      <c r="J346" s="238">
        <v>200</v>
      </c>
      <c r="K346" s="713">
        <v>79</v>
      </c>
    </row>
    <row r="347" spans="1:11" ht="14.4" customHeight="1" x14ac:dyDescent="0.3">
      <c r="A347" s="680" t="s">
        <v>549</v>
      </c>
      <c r="B347" s="671" t="s">
        <v>551</v>
      </c>
      <c r="C347" s="705" t="s">
        <v>589</v>
      </c>
      <c r="D347" s="723" t="s">
        <v>590</v>
      </c>
      <c r="E347" s="705" t="s">
        <v>4669</v>
      </c>
      <c r="F347" s="723" t="s">
        <v>4670</v>
      </c>
      <c r="G347" s="705" t="s">
        <v>4845</v>
      </c>
      <c r="H347" s="705" t="s">
        <v>4846</v>
      </c>
      <c r="I347" s="238">
        <v>4.3899999999999997</v>
      </c>
      <c r="J347" s="238">
        <v>150</v>
      </c>
      <c r="K347" s="713">
        <v>658.5</v>
      </c>
    </row>
    <row r="348" spans="1:11" ht="14.4" customHeight="1" x14ac:dyDescent="0.3">
      <c r="A348" s="680" t="s">
        <v>549</v>
      </c>
      <c r="B348" s="671" t="s">
        <v>551</v>
      </c>
      <c r="C348" s="705" t="s">
        <v>589</v>
      </c>
      <c r="D348" s="723" t="s">
        <v>590</v>
      </c>
      <c r="E348" s="705" t="s">
        <v>4669</v>
      </c>
      <c r="F348" s="723" t="s">
        <v>4670</v>
      </c>
      <c r="G348" s="705" t="s">
        <v>4969</v>
      </c>
      <c r="H348" s="705" t="s">
        <v>4970</v>
      </c>
      <c r="I348" s="238">
        <v>5.36</v>
      </c>
      <c r="J348" s="238">
        <v>24</v>
      </c>
      <c r="K348" s="713">
        <v>128.63999999999999</v>
      </c>
    </row>
    <row r="349" spans="1:11" ht="14.4" customHeight="1" x14ac:dyDescent="0.3">
      <c r="A349" s="680" t="s">
        <v>549</v>
      </c>
      <c r="B349" s="671" t="s">
        <v>551</v>
      </c>
      <c r="C349" s="705" t="s">
        <v>589</v>
      </c>
      <c r="D349" s="723" t="s">
        <v>590</v>
      </c>
      <c r="E349" s="705" t="s">
        <v>4669</v>
      </c>
      <c r="F349" s="723" t="s">
        <v>4670</v>
      </c>
      <c r="G349" s="705" t="s">
        <v>4693</v>
      </c>
      <c r="H349" s="705" t="s">
        <v>4694</v>
      </c>
      <c r="I349" s="238">
        <v>27.365000000000002</v>
      </c>
      <c r="J349" s="238">
        <v>144</v>
      </c>
      <c r="K349" s="713">
        <v>3940.5600000000004</v>
      </c>
    </row>
    <row r="350" spans="1:11" ht="14.4" customHeight="1" x14ac:dyDescent="0.3">
      <c r="A350" s="680" t="s">
        <v>549</v>
      </c>
      <c r="B350" s="671" t="s">
        <v>551</v>
      </c>
      <c r="C350" s="705" t="s">
        <v>589</v>
      </c>
      <c r="D350" s="723" t="s">
        <v>590</v>
      </c>
      <c r="E350" s="705" t="s">
        <v>4669</v>
      </c>
      <c r="F350" s="723" t="s">
        <v>4670</v>
      </c>
      <c r="G350" s="705" t="s">
        <v>4701</v>
      </c>
      <c r="H350" s="705" t="s">
        <v>4702</v>
      </c>
      <c r="I350" s="238">
        <v>0.28000000000000003</v>
      </c>
      <c r="J350" s="238">
        <v>2000</v>
      </c>
      <c r="K350" s="713">
        <v>560</v>
      </c>
    </row>
    <row r="351" spans="1:11" ht="14.4" customHeight="1" x14ac:dyDescent="0.3">
      <c r="A351" s="680" t="s">
        <v>549</v>
      </c>
      <c r="B351" s="671" t="s">
        <v>551</v>
      </c>
      <c r="C351" s="705" t="s">
        <v>589</v>
      </c>
      <c r="D351" s="723" t="s">
        <v>590</v>
      </c>
      <c r="E351" s="705" t="s">
        <v>4669</v>
      </c>
      <c r="F351" s="723" t="s">
        <v>4670</v>
      </c>
      <c r="G351" s="705" t="s">
        <v>5047</v>
      </c>
      <c r="H351" s="705" t="s">
        <v>5048</v>
      </c>
      <c r="I351" s="238">
        <v>61.2</v>
      </c>
      <c r="J351" s="238">
        <v>2</v>
      </c>
      <c r="K351" s="713">
        <v>122.4</v>
      </c>
    </row>
    <row r="352" spans="1:11" ht="14.4" customHeight="1" x14ac:dyDescent="0.3">
      <c r="A352" s="680" t="s">
        <v>549</v>
      </c>
      <c r="B352" s="671" t="s">
        <v>551</v>
      </c>
      <c r="C352" s="705" t="s">
        <v>589</v>
      </c>
      <c r="D352" s="723" t="s">
        <v>590</v>
      </c>
      <c r="E352" s="705" t="s">
        <v>4669</v>
      </c>
      <c r="F352" s="723" t="s">
        <v>4670</v>
      </c>
      <c r="G352" s="705" t="s">
        <v>5049</v>
      </c>
      <c r="H352" s="705" t="s">
        <v>5050</v>
      </c>
      <c r="I352" s="238">
        <v>1.84</v>
      </c>
      <c r="J352" s="238">
        <v>1200</v>
      </c>
      <c r="K352" s="713">
        <v>2208</v>
      </c>
    </row>
    <row r="353" spans="1:11" ht="14.4" customHeight="1" x14ac:dyDescent="0.3">
      <c r="A353" s="680" t="s">
        <v>549</v>
      </c>
      <c r="B353" s="671" t="s">
        <v>551</v>
      </c>
      <c r="C353" s="705" t="s">
        <v>589</v>
      </c>
      <c r="D353" s="723" t="s">
        <v>590</v>
      </c>
      <c r="E353" s="705" t="s">
        <v>4669</v>
      </c>
      <c r="F353" s="723" t="s">
        <v>4670</v>
      </c>
      <c r="G353" s="705" t="s">
        <v>4705</v>
      </c>
      <c r="H353" s="705" t="s">
        <v>4706</v>
      </c>
      <c r="I353" s="238">
        <v>0.6</v>
      </c>
      <c r="J353" s="238">
        <v>200</v>
      </c>
      <c r="K353" s="713">
        <v>120</v>
      </c>
    </row>
    <row r="354" spans="1:11" ht="14.4" customHeight="1" x14ac:dyDescent="0.3">
      <c r="A354" s="680" t="s">
        <v>549</v>
      </c>
      <c r="B354" s="671" t="s">
        <v>551</v>
      </c>
      <c r="C354" s="705" t="s">
        <v>589</v>
      </c>
      <c r="D354" s="723" t="s">
        <v>590</v>
      </c>
      <c r="E354" s="705" t="s">
        <v>4669</v>
      </c>
      <c r="F354" s="723" t="s">
        <v>4670</v>
      </c>
      <c r="G354" s="705" t="s">
        <v>4975</v>
      </c>
      <c r="H354" s="705" t="s">
        <v>4976</v>
      </c>
      <c r="I354" s="238">
        <v>3.9450000000000003</v>
      </c>
      <c r="J354" s="238">
        <v>750</v>
      </c>
      <c r="K354" s="713">
        <v>2959.6</v>
      </c>
    </row>
    <row r="355" spans="1:11" ht="14.4" customHeight="1" x14ac:dyDescent="0.3">
      <c r="A355" s="680" t="s">
        <v>549</v>
      </c>
      <c r="B355" s="671" t="s">
        <v>551</v>
      </c>
      <c r="C355" s="705" t="s">
        <v>589</v>
      </c>
      <c r="D355" s="723" t="s">
        <v>590</v>
      </c>
      <c r="E355" s="705" t="s">
        <v>4669</v>
      </c>
      <c r="F355" s="723" t="s">
        <v>4670</v>
      </c>
      <c r="G355" s="705" t="s">
        <v>4707</v>
      </c>
      <c r="H355" s="705" t="s">
        <v>4708</v>
      </c>
      <c r="I355" s="238">
        <v>27.94</v>
      </c>
      <c r="J355" s="238">
        <v>6</v>
      </c>
      <c r="K355" s="713">
        <v>167.64</v>
      </c>
    </row>
    <row r="356" spans="1:11" ht="14.4" customHeight="1" x14ac:dyDescent="0.3">
      <c r="A356" s="680" t="s">
        <v>549</v>
      </c>
      <c r="B356" s="671" t="s">
        <v>551</v>
      </c>
      <c r="C356" s="705" t="s">
        <v>589</v>
      </c>
      <c r="D356" s="723" t="s">
        <v>590</v>
      </c>
      <c r="E356" s="705" t="s">
        <v>4669</v>
      </c>
      <c r="F356" s="723" t="s">
        <v>4670</v>
      </c>
      <c r="G356" s="705" t="s">
        <v>4851</v>
      </c>
      <c r="H356" s="705" t="s">
        <v>4852</v>
      </c>
      <c r="I356" s="238">
        <v>1.17</v>
      </c>
      <c r="J356" s="238">
        <v>300</v>
      </c>
      <c r="K356" s="713">
        <v>351</v>
      </c>
    </row>
    <row r="357" spans="1:11" ht="14.4" customHeight="1" x14ac:dyDescent="0.3">
      <c r="A357" s="680" t="s">
        <v>549</v>
      </c>
      <c r="B357" s="671" t="s">
        <v>551</v>
      </c>
      <c r="C357" s="705" t="s">
        <v>589</v>
      </c>
      <c r="D357" s="723" t="s">
        <v>590</v>
      </c>
      <c r="E357" s="705" t="s">
        <v>4669</v>
      </c>
      <c r="F357" s="723" t="s">
        <v>4670</v>
      </c>
      <c r="G357" s="705" t="s">
        <v>4977</v>
      </c>
      <c r="H357" s="705" t="s">
        <v>4978</v>
      </c>
      <c r="I357" s="238">
        <v>9.99</v>
      </c>
      <c r="J357" s="238">
        <v>20</v>
      </c>
      <c r="K357" s="713">
        <v>199.8</v>
      </c>
    </row>
    <row r="358" spans="1:11" ht="14.4" customHeight="1" x14ac:dyDescent="0.3">
      <c r="A358" s="680" t="s">
        <v>549</v>
      </c>
      <c r="B358" s="671" t="s">
        <v>551</v>
      </c>
      <c r="C358" s="705" t="s">
        <v>589</v>
      </c>
      <c r="D358" s="723" t="s">
        <v>590</v>
      </c>
      <c r="E358" s="705" t="s">
        <v>4669</v>
      </c>
      <c r="F358" s="723" t="s">
        <v>4670</v>
      </c>
      <c r="G358" s="705" t="s">
        <v>4853</v>
      </c>
      <c r="H358" s="705" t="s">
        <v>4854</v>
      </c>
      <c r="I358" s="238">
        <v>46.28</v>
      </c>
      <c r="J358" s="238">
        <v>2</v>
      </c>
      <c r="K358" s="713">
        <v>92.56</v>
      </c>
    </row>
    <row r="359" spans="1:11" ht="14.4" customHeight="1" x14ac:dyDescent="0.3">
      <c r="A359" s="680" t="s">
        <v>549</v>
      </c>
      <c r="B359" s="671" t="s">
        <v>551</v>
      </c>
      <c r="C359" s="705" t="s">
        <v>589</v>
      </c>
      <c r="D359" s="723" t="s">
        <v>590</v>
      </c>
      <c r="E359" s="705" t="s">
        <v>4669</v>
      </c>
      <c r="F359" s="723" t="s">
        <v>4670</v>
      </c>
      <c r="G359" s="705" t="s">
        <v>4711</v>
      </c>
      <c r="H359" s="705" t="s">
        <v>4712</v>
      </c>
      <c r="I359" s="238">
        <v>26.17</v>
      </c>
      <c r="J359" s="238">
        <v>10</v>
      </c>
      <c r="K359" s="713">
        <v>261.7</v>
      </c>
    </row>
    <row r="360" spans="1:11" ht="14.4" customHeight="1" x14ac:dyDescent="0.3">
      <c r="A360" s="680" t="s">
        <v>549</v>
      </c>
      <c r="B360" s="671" t="s">
        <v>551</v>
      </c>
      <c r="C360" s="705" t="s">
        <v>589</v>
      </c>
      <c r="D360" s="723" t="s">
        <v>590</v>
      </c>
      <c r="E360" s="705" t="s">
        <v>4669</v>
      </c>
      <c r="F360" s="723" t="s">
        <v>4670</v>
      </c>
      <c r="G360" s="705" t="s">
        <v>4979</v>
      </c>
      <c r="H360" s="705" t="s">
        <v>4980</v>
      </c>
      <c r="I360" s="238">
        <v>8.01</v>
      </c>
      <c r="J360" s="238">
        <v>400</v>
      </c>
      <c r="K360" s="713">
        <v>3204.02</v>
      </c>
    </row>
    <row r="361" spans="1:11" ht="14.4" customHeight="1" x14ac:dyDescent="0.3">
      <c r="A361" s="680" t="s">
        <v>549</v>
      </c>
      <c r="B361" s="671" t="s">
        <v>551</v>
      </c>
      <c r="C361" s="705" t="s">
        <v>589</v>
      </c>
      <c r="D361" s="723" t="s">
        <v>590</v>
      </c>
      <c r="E361" s="705" t="s">
        <v>4669</v>
      </c>
      <c r="F361" s="723" t="s">
        <v>4670</v>
      </c>
      <c r="G361" s="705" t="s">
        <v>5051</v>
      </c>
      <c r="H361" s="705" t="s">
        <v>5052</v>
      </c>
      <c r="I361" s="238">
        <v>1.59</v>
      </c>
      <c r="J361" s="238">
        <v>405</v>
      </c>
      <c r="K361" s="713">
        <v>644.54</v>
      </c>
    </row>
    <row r="362" spans="1:11" ht="14.4" customHeight="1" x14ac:dyDescent="0.3">
      <c r="A362" s="680" t="s">
        <v>549</v>
      </c>
      <c r="B362" s="671" t="s">
        <v>551</v>
      </c>
      <c r="C362" s="705" t="s">
        <v>589</v>
      </c>
      <c r="D362" s="723" t="s">
        <v>590</v>
      </c>
      <c r="E362" s="705" t="s">
        <v>4669</v>
      </c>
      <c r="F362" s="723" t="s">
        <v>4670</v>
      </c>
      <c r="G362" s="705" t="s">
        <v>4713</v>
      </c>
      <c r="H362" s="705" t="s">
        <v>4714</v>
      </c>
      <c r="I362" s="238">
        <v>9.73</v>
      </c>
      <c r="J362" s="238">
        <v>24</v>
      </c>
      <c r="K362" s="713">
        <v>233.52</v>
      </c>
    </row>
    <row r="363" spans="1:11" ht="14.4" customHeight="1" x14ac:dyDescent="0.3">
      <c r="A363" s="680" t="s">
        <v>549</v>
      </c>
      <c r="B363" s="671" t="s">
        <v>551</v>
      </c>
      <c r="C363" s="705" t="s">
        <v>589</v>
      </c>
      <c r="D363" s="723" t="s">
        <v>590</v>
      </c>
      <c r="E363" s="705" t="s">
        <v>4669</v>
      </c>
      <c r="F363" s="723" t="s">
        <v>4670</v>
      </c>
      <c r="G363" s="705" t="s">
        <v>4715</v>
      </c>
      <c r="H363" s="705" t="s">
        <v>4716</v>
      </c>
      <c r="I363" s="238">
        <v>7.49</v>
      </c>
      <c r="J363" s="238">
        <v>24</v>
      </c>
      <c r="K363" s="713">
        <v>179.76</v>
      </c>
    </row>
    <row r="364" spans="1:11" ht="14.4" customHeight="1" x14ac:dyDescent="0.3">
      <c r="A364" s="680" t="s">
        <v>549</v>
      </c>
      <c r="B364" s="671" t="s">
        <v>551</v>
      </c>
      <c r="C364" s="705" t="s">
        <v>589</v>
      </c>
      <c r="D364" s="723" t="s">
        <v>590</v>
      </c>
      <c r="E364" s="705" t="s">
        <v>4671</v>
      </c>
      <c r="F364" s="723" t="s">
        <v>4672</v>
      </c>
      <c r="G364" s="705" t="s">
        <v>4721</v>
      </c>
      <c r="H364" s="705" t="s">
        <v>4722</v>
      </c>
      <c r="I364" s="238">
        <v>5.01</v>
      </c>
      <c r="J364" s="238">
        <v>500</v>
      </c>
      <c r="K364" s="713">
        <v>2507.4</v>
      </c>
    </row>
    <row r="365" spans="1:11" ht="14.4" customHeight="1" x14ac:dyDescent="0.3">
      <c r="A365" s="680" t="s">
        <v>549</v>
      </c>
      <c r="B365" s="671" t="s">
        <v>551</v>
      </c>
      <c r="C365" s="705" t="s">
        <v>589</v>
      </c>
      <c r="D365" s="723" t="s">
        <v>590</v>
      </c>
      <c r="E365" s="705" t="s">
        <v>4671</v>
      </c>
      <c r="F365" s="723" t="s">
        <v>4672</v>
      </c>
      <c r="G365" s="705" t="s">
        <v>5053</v>
      </c>
      <c r="H365" s="705" t="s">
        <v>5054</v>
      </c>
      <c r="I365" s="238">
        <v>260.12</v>
      </c>
      <c r="J365" s="238">
        <v>20</v>
      </c>
      <c r="K365" s="713">
        <v>5202.3999999999996</v>
      </c>
    </row>
    <row r="366" spans="1:11" ht="14.4" customHeight="1" x14ac:dyDescent="0.3">
      <c r="A366" s="680" t="s">
        <v>549</v>
      </c>
      <c r="B366" s="671" t="s">
        <v>551</v>
      </c>
      <c r="C366" s="705" t="s">
        <v>589</v>
      </c>
      <c r="D366" s="723" t="s">
        <v>590</v>
      </c>
      <c r="E366" s="705" t="s">
        <v>4671</v>
      </c>
      <c r="F366" s="723" t="s">
        <v>4672</v>
      </c>
      <c r="G366" s="705" t="s">
        <v>5055</v>
      </c>
      <c r="H366" s="705" t="s">
        <v>5056</v>
      </c>
      <c r="I366" s="238">
        <v>18.39</v>
      </c>
      <c r="J366" s="238">
        <v>12</v>
      </c>
      <c r="K366" s="713">
        <v>220.7</v>
      </c>
    </row>
    <row r="367" spans="1:11" ht="14.4" customHeight="1" x14ac:dyDescent="0.3">
      <c r="A367" s="680" t="s">
        <v>549</v>
      </c>
      <c r="B367" s="671" t="s">
        <v>551</v>
      </c>
      <c r="C367" s="705" t="s">
        <v>589</v>
      </c>
      <c r="D367" s="723" t="s">
        <v>590</v>
      </c>
      <c r="E367" s="705" t="s">
        <v>4671</v>
      </c>
      <c r="F367" s="723" t="s">
        <v>4672</v>
      </c>
      <c r="G367" s="705" t="s">
        <v>4723</v>
      </c>
      <c r="H367" s="705" t="s">
        <v>4724</v>
      </c>
      <c r="I367" s="238">
        <v>3.51</v>
      </c>
      <c r="J367" s="238">
        <v>50</v>
      </c>
      <c r="K367" s="713">
        <v>175.5</v>
      </c>
    </row>
    <row r="368" spans="1:11" ht="14.4" customHeight="1" x14ac:dyDescent="0.3">
      <c r="A368" s="680" t="s">
        <v>549</v>
      </c>
      <c r="B368" s="671" t="s">
        <v>551</v>
      </c>
      <c r="C368" s="705" t="s">
        <v>589</v>
      </c>
      <c r="D368" s="723" t="s">
        <v>590</v>
      </c>
      <c r="E368" s="705" t="s">
        <v>4671</v>
      </c>
      <c r="F368" s="723" t="s">
        <v>4672</v>
      </c>
      <c r="G368" s="705" t="s">
        <v>4725</v>
      </c>
      <c r="H368" s="705" t="s">
        <v>4726</v>
      </c>
      <c r="I368" s="238">
        <v>0.22</v>
      </c>
      <c r="J368" s="238">
        <v>200</v>
      </c>
      <c r="K368" s="713">
        <v>44</v>
      </c>
    </row>
    <row r="369" spans="1:11" ht="14.4" customHeight="1" x14ac:dyDescent="0.3">
      <c r="A369" s="680" t="s">
        <v>549</v>
      </c>
      <c r="B369" s="671" t="s">
        <v>551</v>
      </c>
      <c r="C369" s="705" t="s">
        <v>589</v>
      </c>
      <c r="D369" s="723" t="s">
        <v>590</v>
      </c>
      <c r="E369" s="705" t="s">
        <v>4671</v>
      </c>
      <c r="F369" s="723" t="s">
        <v>4672</v>
      </c>
      <c r="G369" s="705" t="s">
        <v>4993</v>
      </c>
      <c r="H369" s="705" t="s">
        <v>4994</v>
      </c>
      <c r="I369" s="238">
        <v>1.42</v>
      </c>
      <c r="J369" s="238">
        <v>200</v>
      </c>
      <c r="K369" s="713">
        <v>284.60000000000002</v>
      </c>
    </row>
    <row r="370" spans="1:11" ht="14.4" customHeight="1" x14ac:dyDescent="0.3">
      <c r="A370" s="680" t="s">
        <v>549</v>
      </c>
      <c r="B370" s="671" t="s">
        <v>551</v>
      </c>
      <c r="C370" s="705" t="s">
        <v>589</v>
      </c>
      <c r="D370" s="723" t="s">
        <v>590</v>
      </c>
      <c r="E370" s="705" t="s">
        <v>4671</v>
      </c>
      <c r="F370" s="723" t="s">
        <v>4672</v>
      </c>
      <c r="G370" s="705" t="s">
        <v>4727</v>
      </c>
      <c r="H370" s="705" t="s">
        <v>4728</v>
      </c>
      <c r="I370" s="238">
        <v>15.92</v>
      </c>
      <c r="J370" s="238">
        <v>400</v>
      </c>
      <c r="K370" s="713">
        <v>6368</v>
      </c>
    </row>
    <row r="371" spans="1:11" ht="14.4" customHeight="1" x14ac:dyDescent="0.3">
      <c r="A371" s="680" t="s">
        <v>549</v>
      </c>
      <c r="B371" s="671" t="s">
        <v>551</v>
      </c>
      <c r="C371" s="705" t="s">
        <v>589</v>
      </c>
      <c r="D371" s="723" t="s">
        <v>590</v>
      </c>
      <c r="E371" s="705" t="s">
        <v>4671</v>
      </c>
      <c r="F371" s="723" t="s">
        <v>4672</v>
      </c>
      <c r="G371" s="705" t="s">
        <v>4731</v>
      </c>
      <c r="H371" s="705" t="s">
        <v>4732</v>
      </c>
      <c r="I371" s="238">
        <v>29.240000000000002</v>
      </c>
      <c r="J371" s="238">
        <v>100</v>
      </c>
      <c r="K371" s="713">
        <v>2924</v>
      </c>
    </row>
    <row r="372" spans="1:11" ht="14.4" customHeight="1" x14ac:dyDescent="0.3">
      <c r="A372" s="680" t="s">
        <v>549</v>
      </c>
      <c r="B372" s="671" t="s">
        <v>551</v>
      </c>
      <c r="C372" s="705" t="s">
        <v>589</v>
      </c>
      <c r="D372" s="723" t="s">
        <v>590</v>
      </c>
      <c r="E372" s="705" t="s">
        <v>4671</v>
      </c>
      <c r="F372" s="723" t="s">
        <v>4672</v>
      </c>
      <c r="G372" s="705" t="s">
        <v>4733</v>
      </c>
      <c r="H372" s="705" t="s">
        <v>4734</v>
      </c>
      <c r="I372" s="238">
        <v>2.75</v>
      </c>
      <c r="J372" s="238">
        <v>300</v>
      </c>
      <c r="K372" s="713">
        <v>825</v>
      </c>
    </row>
    <row r="373" spans="1:11" ht="14.4" customHeight="1" x14ac:dyDescent="0.3">
      <c r="A373" s="680" t="s">
        <v>549</v>
      </c>
      <c r="B373" s="671" t="s">
        <v>551</v>
      </c>
      <c r="C373" s="705" t="s">
        <v>589</v>
      </c>
      <c r="D373" s="723" t="s">
        <v>590</v>
      </c>
      <c r="E373" s="705" t="s">
        <v>4671</v>
      </c>
      <c r="F373" s="723" t="s">
        <v>4672</v>
      </c>
      <c r="G373" s="705" t="s">
        <v>4871</v>
      </c>
      <c r="H373" s="705" t="s">
        <v>4872</v>
      </c>
      <c r="I373" s="238">
        <v>0.93500000000000005</v>
      </c>
      <c r="J373" s="238">
        <v>2400</v>
      </c>
      <c r="K373" s="713">
        <v>2244</v>
      </c>
    </row>
    <row r="374" spans="1:11" ht="14.4" customHeight="1" x14ac:dyDescent="0.3">
      <c r="A374" s="680" t="s">
        <v>549</v>
      </c>
      <c r="B374" s="671" t="s">
        <v>551</v>
      </c>
      <c r="C374" s="705" t="s">
        <v>589</v>
      </c>
      <c r="D374" s="723" t="s">
        <v>590</v>
      </c>
      <c r="E374" s="705" t="s">
        <v>4671</v>
      </c>
      <c r="F374" s="723" t="s">
        <v>4672</v>
      </c>
      <c r="G374" s="705" t="s">
        <v>4739</v>
      </c>
      <c r="H374" s="705" t="s">
        <v>4740</v>
      </c>
      <c r="I374" s="238">
        <v>1.43</v>
      </c>
      <c r="J374" s="238">
        <v>3200</v>
      </c>
      <c r="K374" s="713">
        <v>4576</v>
      </c>
    </row>
    <row r="375" spans="1:11" ht="14.4" customHeight="1" x14ac:dyDescent="0.3">
      <c r="A375" s="680" t="s">
        <v>549</v>
      </c>
      <c r="B375" s="671" t="s">
        <v>551</v>
      </c>
      <c r="C375" s="705" t="s">
        <v>589</v>
      </c>
      <c r="D375" s="723" t="s">
        <v>590</v>
      </c>
      <c r="E375" s="705" t="s">
        <v>4671</v>
      </c>
      <c r="F375" s="723" t="s">
        <v>4672</v>
      </c>
      <c r="G375" s="705" t="s">
        <v>4743</v>
      </c>
      <c r="H375" s="705" t="s">
        <v>4744</v>
      </c>
      <c r="I375" s="238">
        <v>0.56999999999999995</v>
      </c>
      <c r="J375" s="238">
        <v>2000</v>
      </c>
      <c r="K375" s="713">
        <v>1140</v>
      </c>
    </row>
    <row r="376" spans="1:11" ht="14.4" customHeight="1" x14ac:dyDescent="0.3">
      <c r="A376" s="680" t="s">
        <v>549</v>
      </c>
      <c r="B376" s="671" t="s">
        <v>551</v>
      </c>
      <c r="C376" s="705" t="s">
        <v>589</v>
      </c>
      <c r="D376" s="723" t="s">
        <v>590</v>
      </c>
      <c r="E376" s="705" t="s">
        <v>4671</v>
      </c>
      <c r="F376" s="723" t="s">
        <v>4672</v>
      </c>
      <c r="G376" s="705" t="s">
        <v>5057</v>
      </c>
      <c r="H376" s="705" t="s">
        <v>5058</v>
      </c>
      <c r="I376" s="238">
        <v>38.5</v>
      </c>
      <c r="J376" s="238">
        <v>50</v>
      </c>
      <c r="K376" s="713">
        <v>1925.11</v>
      </c>
    </row>
    <row r="377" spans="1:11" ht="14.4" customHeight="1" x14ac:dyDescent="0.3">
      <c r="A377" s="680" t="s">
        <v>549</v>
      </c>
      <c r="B377" s="671" t="s">
        <v>551</v>
      </c>
      <c r="C377" s="705" t="s">
        <v>589</v>
      </c>
      <c r="D377" s="723" t="s">
        <v>590</v>
      </c>
      <c r="E377" s="705" t="s">
        <v>4671</v>
      </c>
      <c r="F377" s="723" t="s">
        <v>4672</v>
      </c>
      <c r="G377" s="705" t="s">
        <v>4745</v>
      </c>
      <c r="H377" s="705" t="s">
        <v>4746</v>
      </c>
      <c r="I377" s="238">
        <v>3.22</v>
      </c>
      <c r="J377" s="238">
        <v>50</v>
      </c>
      <c r="K377" s="713">
        <v>161</v>
      </c>
    </row>
    <row r="378" spans="1:11" ht="14.4" customHeight="1" x14ac:dyDescent="0.3">
      <c r="A378" s="680" t="s">
        <v>549</v>
      </c>
      <c r="B378" s="671" t="s">
        <v>551</v>
      </c>
      <c r="C378" s="705" t="s">
        <v>589</v>
      </c>
      <c r="D378" s="723" t="s">
        <v>590</v>
      </c>
      <c r="E378" s="705" t="s">
        <v>4671</v>
      </c>
      <c r="F378" s="723" t="s">
        <v>4672</v>
      </c>
      <c r="G378" s="705" t="s">
        <v>4749</v>
      </c>
      <c r="H378" s="705" t="s">
        <v>4750</v>
      </c>
      <c r="I378" s="238">
        <v>80.574999999999989</v>
      </c>
      <c r="J378" s="238">
        <v>90</v>
      </c>
      <c r="K378" s="713">
        <v>7251.75</v>
      </c>
    </row>
    <row r="379" spans="1:11" ht="14.4" customHeight="1" x14ac:dyDescent="0.3">
      <c r="A379" s="680" t="s">
        <v>549</v>
      </c>
      <c r="B379" s="671" t="s">
        <v>551</v>
      </c>
      <c r="C379" s="705" t="s">
        <v>589</v>
      </c>
      <c r="D379" s="723" t="s">
        <v>590</v>
      </c>
      <c r="E379" s="705" t="s">
        <v>4671</v>
      </c>
      <c r="F379" s="723" t="s">
        <v>4672</v>
      </c>
      <c r="G379" s="705" t="s">
        <v>5059</v>
      </c>
      <c r="H379" s="705" t="s">
        <v>5060</v>
      </c>
      <c r="I379" s="238">
        <v>43.39</v>
      </c>
      <c r="J379" s="238">
        <v>75</v>
      </c>
      <c r="K379" s="713">
        <v>3254.2200000000003</v>
      </c>
    </row>
    <row r="380" spans="1:11" ht="14.4" customHeight="1" x14ac:dyDescent="0.3">
      <c r="A380" s="680" t="s">
        <v>549</v>
      </c>
      <c r="B380" s="671" t="s">
        <v>551</v>
      </c>
      <c r="C380" s="705" t="s">
        <v>589</v>
      </c>
      <c r="D380" s="723" t="s">
        <v>590</v>
      </c>
      <c r="E380" s="705" t="s">
        <v>4671</v>
      </c>
      <c r="F380" s="723" t="s">
        <v>4672</v>
      </c>
      <c r="G380" s="705" t="s">
        <v>5061</v>
      </c>
      <c r="H380" s="705" t="s">
        <v>5062</v>
      </c>
      <c r="I380" s="238">
        <v>5.57</v>
      </c>
      <c r="J380" s="238">
        <v>500</v>
      </c>
      <c r="K380" s="713">
        <v>2785</v>
      </c>
    </row>
    <row r="381" spans="1:11" ht="14.4" customHeight="1" x14ac:dyDescent="0.3">
      <c r="A381" s="680" t="s">
        <v>549</v>
      </c>
      <c r="B381" s="671" t="s">
        <v>551</v>
      </c>
      <c r="C381" s="705" t="s">
        <v>589</v>
      </c>
      <c r="D381" s="723" t="s">
        <v>590</v>
      </c>
      <c r="E381" s="705" t="s">
        <v>4671</v>
      </c>
      <c r="F381" s="723" t="s">
        <v>4672</v>
      </c>
      <c r="G381" s="705" t="s">
        <v>5063</v>
      </c>
      <c r="H381" s="705" t="s">
        <v>5064</v>
      </c>
      <c r="I381" s="238">
        <v>71.39</v>
      </c>
      <c r="J381" s="238">
        <v>75</v>
      </c>
      <c r="K381" s="713">
        <v>5354.25</v>
      </c>
    </row>
    <row r="382" spans="1:11" ht="14.4" customHeight="1" x14ac:dyDescent="0.3">
      <c r="A382" s="680" t="s">
        <v>549</v>
      </c>
      <c r="B382" s="671" t="s">
        <v>551</v>
      </c>
      <c r="C382" s="705" t="s">
        <v>589</v>
      </c>
      <c r="D382" s="723" t="s">
        <v>590</v>
      </c>
      <c r="E382" s="705" t="s">
        <v>4671</v>
      </c>
      <c r="F382" s="723" t="s">
        <v>4672</v>
      </c>
      <c r="G382" s="705" t="s">
        <v>5065</v>
      </c>
      <c r="H382" s="705" t="s">
        <v>5066</v>
      </c>
      <c r="I382" s="238">
        <v>51.79</v>
      </c>
      <c r="J382" s="238">
        <v>40</v>
      </c>
      <c r="K382" s="713">
        <v>2071.52</v>
      </c>
    </row>
    <row r="383" spans="1:11" ht="14.4" customHeight="1" x14ac:dyDescent="0.3">
      <c r="A383" s="680" t="s">
        <v>549</v>
      </c>
      <c r="B383" s="671" t="s">
        <v>551</v>
      </c>
      <c r="C383" s="705" t="s">
        <v>589</v>
      </c>
      <c r="D383" s="723" t="s">
        <v>590</v>
      </c>
      <c r="E383" s="705" t="s">
        <v>4671</v>
      </c>
      <c r="F383" s="723" t="s">
        <v>4672</v>
      </c>
      <c r="G383" s="705" t="s">
        <v>5067</v>
      </c>
      <c r="H383" s="705" t="s">
        <v>5068</v>
      </c>
      <c r="I383" s="238">
        <v>32.67</v>
      </c>
      <c r="J383" s="238">
        <v>100</v>
      </c>
      <c r="K383" s="713">
        <v>3267</v>
      </c>
    </row>
    <row r="384" spans="1:11" ht="14.4" customHeight="1" x14ac:dyDescent="0.3">
      <c r="A384" s="680" t="s">
        <v>549</v>
      </c>
      <c r="B384" s="671" t="s">
        <v>551</v>
      </c>
      <c r="C384" s="705" t="s">
        <v>589</v>
      </c>
      <c r="D384" s="723" t="s">
        <v>590</v>
      </c>
      <c r="E384" s="705" t="s">
        <v>4671</v>
      </c>
      <c r="F384" s="723" t="s">
        <v>4672</v>
      </c>
      <c r="G384" s="705" t="s">
        <v>4757</v>
      </c>
      <c r="H384" s="705" t="s">
        <v>4758</v>
      </c>
      <c r="I384" s="238">
        <v>14.3</v>
      </c>
      <c r="J384" s="238">
        <v>20</v>
      </c>
      <c r="K384" s="713">
        <v>286.08999999999997</v>
      </c>
    </row>
    <row r="385" spans="1:11" ht="14.4" customHeight="1" x14ac:dyDescent="0.3">
      <c r="A385" s="680" t="s">
        <v>549</v>
      </c>
      <c r="B385" s="671" t="s">
        <v>551</v>
      </c>
      <c r="C385" s="705" t="s">
        <v>589</v>
      </c>
      <c r="D385" s="723" t="s">
        <v>590</v>
      </c>
      <c r="E385" s="705" t="s">
        <v>4671</v>
      </c>
      <c r="F385" s="723" t="s">
        <v>4672</v>
      </c>
      <c r="G385" s="705" t="s">
        <v>4759</v>
      </c>
      <c r="H385" s="705" t="s">
        <v>4760</v>
      </c>
      <c r="I385" s="238">
        <v>5.41</v>
      </c>
      <c r="J385" s="238">
        <v>200</v>
      </c>
      <c r="K385" s="713">
        <v>1081.5999999999999</v>
      </c>
    </row>
    <row r="386" spans="1:11" ht="14.4" customHeight="1" x14ac:dyDescent="0.3">
      <c r="A386" s="680" t="s">
        <v>549</v>
      </c>
      <c r="B386" s="671" t="s">
        <v>551</v>
      </c>
      <c r="C386" s="705" t="s">
        <v>589</v>
      </c>
      <c r="D386" s="723" t="s">
        <v>590</v>
      </c>
      <c r="E386" s="705" t="s">
        <v>4671</v>
      </c>
      <c r="F386" s="723" t="s">
        <v>4672</v>
      </c>
      <c r="G386" s="705" t="s">
        <v>4911</v>
      </c>
      <c r="H386" s="705" t="s">
        <v>4912</v>
      </c>
      <c r="I386" s="238">
        <v>2.64</v>
      </c>
      <c r="J386" s="238">
        <v>200</v>
      </c>
      <c r="K386" s="713">
        <v>527.78</v>
      </c>
    </row>
    <row r="387" spans="1:11" ht="14.4" customHeight="1" x14ac:dyDescent="0.3">
      <c r="A387" s="680" t="s">
        <v>549</v>
      </c>
      <c r="B387" s="671" t="s">
        <v>551</v>
      </c>
      <c r="C387" s="705" t="s">
        <v>589</v>
      </c>
      <c r="D387" s="723" t="s">
        <v>590</v>
      </c>
      <c r="E387" s="705" t="s">
        <v>4671</v>
      </c>
      <c r="F387" s="723" t="s">
        <v>4672</v>
      </c>
      <c r="G387" s="705" t="s">
        <v>5069</v>
      </c>
      <c r="H387" s="705" t="s">
        <v>5070</v>
      </c>
      <c r="I387" s="238">
        <v>64.13</v>
      </c>
      <c r="J387" s="238">
        <v>12</v>
      </c>
      <c r="K387" s="713">
        <v>769.56</v>
      </c>
    </row>
    <row r="388" spans="1:11" ht="14.4" customHeight="1" x14ac:dyDescent="0.3">
      <c r="A388" s="680" t="s">
        <v>549</v>
      </c>
      <c r="B388" s="671" t="s">
        <v>551</v>
      </c>
      <c r="C388" s="705" t="s">
        <v>589</v>
      </c>
      <c r="D388" s="723" t="s">
        <v>590</v>
      </c>
      <c r="E388" s="705" t="s">
        <v>4671</v>
      </c>
      <c r="F388" s="723" t="s">
        <v>4672</v>
      </c>
      <c r="G388" s="705" t="s">
        <v>4761</v>
      </c>
      <c r="H388" s="705" t="s">
        <v>4762</v>
      </c>
      <c r="I388" s="238">
        <v>218.5</v>
      </c>
      <c r="J388" s="238">
        <v>10</v>
      </c>
      <c r="K388" s="713">
        <v>2185</v>
      </c>
    </row>
    <row r="389" spans="1:11" ht="14.4" customHeight="1" x14ac:dyDescent="0.3">
      <c r="A389" s="680" t="s">
        <v>549</v>
      </c>
      <c r="B389" s="671" t="s">
        <v>551</v>
      </c>
      <c r="C389" s="705" t="s">
        <v>589</v>
      </c>
      <c r="D389" s="723" t="s">
        <v>590</v>
      </c>
      <c r="E389" s="705" t="s">
        <v>4671</v>
      </c>
      <c r="F389" s="723" t="s">
        <v>4672</v>
      </c>
      <c r="G389" s="705" t="s">
        <v>4913</v>
      </c>
      <c r="H389" s="705" t="s">
        <v>4914</v>
      </c>
      <c r="I389" s="238">
        <v>1.81</v>
      </c>
      <c r="J389" s="238">
        <v>10</v>
      </c>
      <c r="K389" s="713">
        <v>18.100000000000001</v>
      </c>
    </row>
    <row r="390" spans="1:11" ht="14.4" customHeight="1" x14ac:dyDescent="0.3">
      <c r="A390" s="680" t="s">
        <v>549</v>
      </c>
      <c r="B390" s="671" t="s">
        <v>551</v>
      </c>
      <c r="C390" s="705" t="s">
        <v>589</v>
      </c>
      <c r="D390" s="723" t="s">
        <v>590</v>
      </c>
      <c r="E390" s="705" t="s">
        <v>4671</v>
      </c>
      <c r="F390" s="723" t="s">
        <v>4672</v>
      </c>
      <c r="G390" s="705" t="s">
        <v>4767</v>
      </c>
      <c r="H390" s="705" t="s">
        <v>4768</v>
      </c>
      <c r="I390" s="238">
        <v>2.37</v>
      </c>
      <c r="J390" s="238">
        <v>250</v>
      </c>
      <c r="K390" s="713">
        <v>592.5</v>
      </c>
    </row>
    <row r="391" spans="1:11" ht="14.4" customHeight="1" x14ac:dyDescent="0.3">
      <c r="A391" s="680" t="s">
        <v>549</v>
      </c>
      <c r="B391" s="671" t="s">
        <v>551</v>
      </c>
      <c r="C391" s="705" t="s">
        <v>589</v>
      </c>
      <c r="D391" s="723" t="s">
        <v>590</v>
      </c>
      <c r="E391" s="705" t="s">
        <v>4671</v>
      </c>
      <c r="F391" s="723" t="s">
        <v>4672</v>
      </c>
      <c r="G391" s="705" t="s">
        <v>4915</v>
      </c>
      <c r="H391" s="705" t="s">
        <v>4916</v>
      </c>
      <c r="I391" s="238">
        <v>1.78</v>
      </c>
      <c r="J391" s="238">
        <v>50</v>
      </c>
      <c r="K391" s="713">
        <v>89</v>
      </c>
    </row>
    <row r="392" spans="1:11" ht="14.4" customHeight="1" x14ac:dyDescent="0.3">
      <c r="A392" s="680" t="s">
        <v>549</v>
      </c>
      <c r="B392" s="671" t="s">
        <v>551</v>
      </c>
      <c r="C392" s="705" t="s">
        <v>589</v>
      </c>
      <c r="D392" s="723" t="s">
        <v>590</v>
      </c>
      <c r="E392" s="705" t="s">
        <v>4671</v>
      </c>
      <c r="F392" s="723" t="s">
        <v>4672</v>
      </c>
      <c r="G392" s="705" t="s">
        <v>4769</v>
      </c>
      <c r="H392" s="705" t="s">
        <v>4770</v>
      </c>
      <c r="I392" s="238">
        <v>1.77</v>
      </c>
      <c r="J392" s="238">
        <v>50</v>
      </c>
      <c r="K392" s="713">
        <v>88.5</v>
      </c>
    </row>
    <row r="393" spans="1:11" ht="14.4" customHeight="1" x14ac:dyDescent="0.3">
      <c r="A393" s="680" t="s">
        <v>549</v>
      </c>
      <c r="B393" s="671" t="s">
        <v>551</v>
      </c>
      <c r="C393" s="705" t="s">
        <v>589</v>
      </c>
      <c r="D393" s="723" t="s">
        <v>590</v>
      </c>
      <c r="E393" s="705" t="s">
        <v>4671</v>
      </c>
      <c r="F393" s="723" t="s">
        <v>4672</v>
      </c>
      <c r="G393" s="705" t="s">
        <v>5071</v>
      </c>
      <c r="H393" s="705" t="s">
        <v>5072</v>
      </c>
      <c r="I393" s="238">
        <v>1.99</v>
      </c>
      <c r="J393" s="238">
        <v>10</v>
      </c>
      <c r="K393" s="713">
        <v>19.899999999999999</v>
      </c>
    </row>
    <row r="394" spans="1:11" ht="14.4" customHeight="1" x14ac:dyDescent="0.3">
      <c r="A394" s="680" t="s">
        <v>549</v>
      </c>
      <c r="B394" s="671" t="s">
        <v>551</v>
      </c>
      <c r="C394" s="705" t="s">
        <v>589</v>
      </c>
      <c r="D394" s="723" t="s">
        <v>590</v>
      </c>
      <c r="E394" s="705" t="s">
        <v>4671</v>
      </c>
      <c r="F394" s="723" t="s">
        <v>4672</v>
      </c>
      <c r="G394" s="705" t="s">
        <v>4927</v>
      </c>
      <c r="H394" s="705" t="s">
        <v>4928</v>
      </c>
      <c r="I394" s="238">
        <v>2</v>
      </c>
      <c r="J394" s="238">
        <v>100</v>
      </c>
      <c r="K394" s="713">
        <v>200</v>
      </c>
    </row>
    <row r="395" spans="1:11" ht="14.4" customHeight="1" x14ac:dyDescent="0.3">
      <c r="A395" s="680" t="s">
        <v>549</v>
      </c>
      <c r="B395" s="671" t="s">
        <v>551</v>
      </c>
      <c r="C395" s="705" t="s">
        <v>589</v>
      </c>
      <c r="D395" s="723" t="s">
        <v>590</v>
      </c>
      <c r="E395" s="705" t="s">
        <v>4671</v>
      </c>
      <c r="F395" s="723" t="s">
        <v>4672</v>
      </c>
      <c r="G395" s="705" t="s">
        <v>4771</v>
      </c>
      <c r="H395" s="705" t="s">
        <v>4772</v>
      </c>
      <c r="I395" s="238">
        <v>2.41</v>
      </c>
      <c r="J395" s="238">
        <v>150</v>
      </c>
      <c r="K395" s="713">
        <v>361.5</v>
      </c>
    </row>
    <row r="396" spans="1:11" ht="14.4" customHeight="1" x14ac:dyDescent="0.3">
      <c r="A396" s="680" t="s">
        <v>549</v>
      </c>
      <c r="B396" s="671" t="s">
        <v>551</v>
      </c>
      <c r="C396" s="705" t="s">
        <v>589</v>
      </c>
      <c r="D396" s="723" t="s">
        <v>590</v>
      </c>
      <c r="E396" s="705" t="s">
        <v>4671</v>
      </c>
      <c r="F396" s="723" t="s">
        <v>4672</v>
      </c>
      <c r="G396" s="705" t="s">
        <v>4947</v>
      </c>
      <c r="H396" s="705" t="s">
        <v>4948</v>
      </c>
      <c r="I396" s="238">
        <v>4.24</v>
      </c>
      <c r="J396" s="238">
        <v>50</v>
      </c>
      <c r="K396" s="713">
        <v>212</v>
      </c>
    </row>
    <row r="397" spans="1:11" ht="14.4" customHeight="1" x14ac:dyDescent="0.3">
      <c r="A397" s="680" t="s">
        <v>549</v>
      </c>
      <c r="B397" s="671" t="s">
        <v>551</v>
      </c>
      <c r="C397" s="705" t="s">
        <v>589</v>
      </c>
      <c r="D397" s="723" t="s">
        <v>590</v>
      </c>
      <c r="E397" s="705" t="s">
        <v>4671</v>
      </c>
      <c r="F397" s="723" t="s">
        <v>4672</v>
      </c>
      <c r="G397" s="705" t="s">
        <v>5073</v>
      </c>
      <c r="H397" s="705" t="s">
        <v>5074</v>
      </c>
      <c r="I397" s="238">
        <v>187.45</v>
      </c>
      <c r="J397" s="238">
        <v>40</v>
      </c>
      <c r="K397" s="713">
        <v>7498.12</v>
      </c>
    </row>
    <row r="398" spans="1:11" ht="14.4" customHeight="1" x14ac:dyDescent="0.3">
      <c r="A398" s="680" t="s">
        <v>549</v>
      </c>
      <c r="B398" s="671" t="s">
        <v>551</v>
      </c>
      <c r="C398" s="705" t="s">
        <v>589</v>
      </c>
      <c r="D398" s="723" t="s">
        <v>590</v>
      </c>
      <c r="E398" s="705" t="s">
        <v>4671</v>
      </c>
      <c r="F398" s="723" t="s">
        <v>4672</v>
      </c>
      <c r="G398" s="705" t="s">
        <v>5075</v>
      </c>
      <c r="H398" s="705" t="s">
        <v>5076</v>
      </c>
      <c r="I398" s="238">
        <v>365.28</v>
      </c>
      <c r="J398" s="238">
        <v>10</v>
      </c>
      <c r="K398" s="713">
        <v>3652.75</v>
      </c>
    </row>
    <row r="399" spans="1:11" ht="14.4" customHeight="1" x14ac:dyDescent="0.3">
      <c r="A399" s="680" t="s">
        <v>549</v>
      </c>
      <c r="B399" s="671" t="s">
        <v>551</v>
      </c>
      <c r="C399" s="705" t="s">
        <v>589</v>
      </c>
      <c r="D399" s="723" t="s">
        <v>590</v>
      </c>
      <c r="E399" s="705" t="s">
        <v>4671</v>
      </c>
      <c r="F399" s="723" t="s">
        <v>4672</v>
      </c>
      <c r="G399" s="705" t="s">
        <v>4881</v>
      </c>
      <c r="H399" s="705" t="s">
        <v>4882</v>
      </c>
      <c r="I399" s="238">
        <v>5.58</v>
      </c>
      <c r="J399" s="238">
        <v>100</v>
      </c>
      <c r="K399" s="713">
        <v>558</v>
      </c>
    </row>
    <row r="400" spans="1:11" ht="14.4" customHeight="1" x14ac:dyDescent="0.3">
      <c r="A400" s="680" t="s">
        <v>549</v>
      </c>
      <c r="B400" s="671" t="s">
        <v>551</v>
      </c>
      <c r="C400" s="705" t="s">
        <v>589</v>
      </c>
      <c r="D400" s="723" t="s">
        <v>590</v>
      </c>
      <c r="E400" s="705" t="s">
        <v>4671</v>
      </c>
      <c r="F400" s="723" t="s">
        <v>4672</v>
      </c>
      <c r="G400" s="705" t="s">
        <v>5077</v>
      </c>
      <c r="H400" s="705" t="s">
        <v>5078</v>
      </c>
      <c r="I400" s="238">
        <v>1.57</v>
      </c>
      <c r="J400" s="238">
        <v>50</v>
      </c>
      <c r="K400" s="713">
        <v>78.5</v>
      </c>
    </row>
    <row r="401" spans="1:11" ht="14.4" customHeight="1" x14ac:dyDescent="0.3">
      <c r="A401" s="680" t="s">
        <v>549</v>
      </c>
      <c r="B401" s="671" t="s">
        <v>551</v>
      </c>
      <c r="C401" s="705" t="s">
        <v>589</v>
      </c>
      <c r="D401" s="723" t="s">
        <v>590</v>
      </c>
      <c r="E401" s="705" t="s">
        <v>4671</v>
      </c>
      <c r="F401" s="723" t="s">
        <v>4672</v>
      </c>
      <c r="G401" s="705" t="s">
        <v>4775</v>
      </c>
      <c r="H401" s="705" t="s">
        <v>4776</v>
      </c>
      <c r="I401" s="238">
        <v>5.13</v>
      </c>
      <c r="J401" s="238">
        <v>400</v>
      </c>
      <c r="K401" s="713">
        <v>2052</v>
      </c>
    </row>
    <row r="402" spans="1:11" ht="14.4" customHeight="1" x14ac:dyDescent="0.3">
      <c r="A402" s="680" t="s">
        <v>549</v>
      </c>
      <c r="B402" s="671" t="s">
        <v>551</v>
      </c>
      <c r="C402" s="705" t="s">
        <v>589</v>
      </c>
      <c r="D402" s="723" t="s">
        <v>590</v>
      </c>
      <c r="E402" s="705" t="s">
        <v>4671</v>
      </c>
      <c r="F402" s="723" t="s">
        <v>4672</v>
      </c>
      <c r="G402" s="705" t="s">
        <v>4777</v>
      </c>
      <c r="H402" s="705" t="s">
        <v>4778</v>
      </c>
      <c r="I402" s="238">
        <v>7.95</v>
      </c>
      <c r="J402" s="238">
        <v>200</v>
      </c>
      <c r="K402" s="713">
        <v>1590</v>
      </c>
    </row>
    <row r="403" spans="1:11" ht="14.4" customHeight="1" x14ac:dyDescent="0.3">
      <c r="A403" s="680" t="s">
        <v>549</v>
      </c>
      <c r="B403" s="671" t="s">
        <v>551</v>
      </c>
      <c r="C403" s="705" t="s">
        <v>589</v>
      </c>
      <c r="D403" s="723" t="s">
        <v>590</v>
      </c>
      <c r="E403" s="705" t="s">
        <v>4671</v>
      </c>
      <c r="F403" s="723" t="s">
        <v>4672</v>
      </c>
      <c r="G403" s="705" t="s">
        <v>4779</v>
      </c>
      <c r="H403" s="705" t="s">
        <v>4780</v>
      </c>
      <c r="I403" s="238">
        <v>14.3</v>
      </c>
      <c r="J403" s="238">
        <v>20</v>
      </c>
      <c r="K403" s="713">
        <v>286.08999999999997</v>
      </c>
    </row>
    <row r="404" spans="1:11" ht="14.4" customHeight="1" x14ac:dyDescent="0.3">
      <c r="A404" s="680" t="s">
        <v>549</v>
      </c>
      <c r="B404" s="671" t="s">
        <v>551</v>
      </c>
      <c r="C404" s="705" t="s">
        <v>589</v>
      </c>
      <c r="D404" s="723" t="s">
        <v>590</v>
      </c>
      <c r="E404" s="705" t="s">
        <v>4671</v>
      </c>
      <c r="F404" s="723" t="s">
        <v>4672</v>
      </c>
      <c r="G404" s="705" t="s">
        <v>5079</v>
      </c>
      <c r="H404" s="705" t="s">
        <v>5080</v>
      </c>
      <c r="I404" s="238">
        <v>84.91</v>
      </c>
      <c r="J404" s="238">
        <v>40</v>
      </c>
      <c r="K404" s="713">
        <v>3396.2299999999996</v>
      </c>
    </row>
    <row r="405" spans="1:11" ht="14.4" customHeight="1" x14ac:dyDescent="0.3">
      <c r="A405" s="680" t="s">
        <v>549</v>
      </c>
      <c r="B405" s="671" t="s">
        <v>551</v>
      </c>
      <c r="C405" s="705" t="s">
        <v>589</v>
      </c>
      <c r="D405" s="723" t="s">
        <v>590</v>
      </c>
      <c r="E405" s="705" t="s">
        <v>4671</v>
      </c>
      <c r="F405" s="723" t="s">
        <v>4672</v>
      </c>
      <c r="G405" s="705" t="s">
        <v>5081</v>
      </c>
      <c r="H405" s="705" t="s">
        <v>5082</v>
      </c>
      <c r="I405" s="238">
        <v>2.3966666666666665</v>
      </c>
      <c r="J405" s="238">
        <v>810</v>
      </c>
      <c r="K405" s="713">
        <v>1941.6</v>
      </c>
    </row>
    <row r="406" spans="1:11" ht="14.4" customHeight="1" x14ac:dyDescent="0.3">
      <c r="A406" s="680" t="s">
        <v>549</v>
      </c>
      <c r="B406" s="671" t="s">
        <v>551</v>
      </c>
      <c r="C406" s="705" t="s">
        <v>589</v>
      </c>
      <c r="D406" s="723" t="s">
        <v>590</v>
      </c>
      <c r="E406" s="705" t="s">
        <v>4671</v>
      </c>
      <c r="F406" s="723" t="s">
        <v>4672</v>
      </c>
      <c r="G406" s="705" t="s">
        <v>4883</v>
      </c>
      <c r="H406" s="705" t="s">
        <v>4884</v>
      </c>
      <c r="I406" s="238">
        <v>4.43</v>
      </c>
      <c r="J406" s="238">
        <v>150</v>
      </c>
      <c r="K406" s="713">
        <v>664.5</v>
      </c>
    </row>
    <row r="407" spans="1:11" ht="14.4" customHeight="1" x14ac:dyDescent="0.3">
      <c r="A407" s="680" t="s">
        <v>549</v>
      </c>
      <c r="B407" s="671" t="s">
        <v>551</v>
      </c>
      <c r="C407" s="705" t="s">
        <v>589</v>
      </c>
      <c r="D407" s="723" t="s">
        <v>590</v>
      </c>
      <c r="E407" s="705" t="s">
        <v>4671</v>
      </c>
      <c r="F407" s="723" t="s">
        <v>4672</v>
      </c>
      <c r="G407" s="705" t="s">
        <v>4783</v>
      </c>
      <c r="H407" s="705" t="s">
        <v>4784</v>
      </c>
      <c r="I407" s="238">
        <v>12.11</v>
      </c>
      <c r="J407" s="238">
        <v>20</v>
      </c>
      <c r="K407" s="713">
        <v>242.2</v>
      </c>
    </row>
    <row r="408" spans="1:11" ht="14.4" customHeight="1" x14ac:dyDescent="0.3">
      <c r="A408" s="680" t="s">
        <v>549</v>
      </c>
      <c r="B408" s="671" t="s">
        <v>551</v>
      </c>
      <c r="C408" s="705" t="s">
        <v>589</v>
      </c>
      <c r="D408" s="723" t="s">
        <v>590</v>
      </c>
      <c r="E408" s="705" t="s">
        <v>4671</v>
      </c>
      <c r="F408" s="723" t="s">
        <v>4672</v>
      </c>
      <c r="G408" s="705" t="s">
        <v>5083</v>
      </c>
      <c r="H408" s="705" t="s">
        <v>5084</v>
      </c>
      <c r="I408" s="238">
        <v>8.9600000000000009</v>
      </c>
      <c r="J408" s="238">
        <v>200</v>
      </c>
      <c r="K408" s="713">
        <v>1792</v>
      </c>
    </row>
    <row r="409" spans="1:11" ht="14.4" customHeight="1" x14ac:dyDescent="0.3">
      <c r="A409" s="680" t="s">
        <v>549</v>
      </c>
      <c r="B409" s="671" t="s">
        <v>551</v>
      </c>
      <c r="C409" s="705" t="s">
        <v>589</v>
      </c>
      <c r="D409" s="723" t="s">
        <v>590</v>
      </c>
      <c r="E409" s="705" t="s">
        <v>4671</v>
      </c>
      <c r="F409" s="723" t="s">
        <v>4672</v>
      </c>
      <c r="G409" s="705" t="s">
        <v>5085</v>
      </c>
      <c r="H409" s="705" t="s">
        <v>5086</v>
      </c>
      <c r="I409" s="238">
        <v>5.21</v>
      </c>
      <c r="J409" s="238">
        <v>680</v>
      </c>
      <c r="K409" s="713">
        <v>3542.8</v>
      </c>
    </row>
    <row r="410" spans="1:11" ht="14.4" customHeight="1" x14ac:dyDescent="0.3">
      <c r="A410" s="680" t="s">
        <v>549</v>
      </c>
      <c r="B410" s="671" t="s">
        <v>551</v>
      </c>
      <c r="C410" s="705" t="s">
        <v>589</v>
      </c>
      <c r="D410" s="723" t="s">
        <v>590</v>
      </c>
      <c r="E410" s="705" t="s">
        <v>4671</v>
      </c>
      <c r="F410" s="723" t="s">
        <v>4672</v>
      </c>
      <c r="G410" s="705" t="s">
        <v>5087</v>
      </c>
      <c r="H410" s="705" t="s">
        <v>5088</v>
      </c>
      <c r="I410" s="238">
        <v>13.2</v>
      </c>
      <c r="J410" s="238">
        <v>10</v>
      </c>
      <c r="K410" s="713">
        <v>132</v>
      </c>
    </row>
    <row r="411" spans="1:11" ht="14.4" customHeight="1" x14ac:dyDescent="0.3">
      <c r="A411" s="680" t="s">
        <v>549</v>
      </c>
      <c r="B411" s="671" t="s">
        <v>551</v>
      </c>
      <c r="C411" s="705" t="s">
        <v>589</v>
      </c>
      <c r="D411" s="723" t="s">
        <v>590</v>
      </c>
      <c r="E411" s="705" t="s">
        <v>4671</v>
      </c>
      <c r="F411" s="723" t="s">
        <v>4672</v>
      </c>
      <c r="G411" s="705" t="s">
        <v>5089</v>
      </c>
      <c r="H411" s="705" t="s">
        <v>5090</v>
      </c>
      <c r="I411" s="238">
        <v>13.2</v>
      </c>
      <c r="J411" s="238">
        <v>10</v>
      </c>
      <c r="K411" s="713">
        <v>132</v>
      </c>
    </row>
    <row r="412" spans="1:11" ht="14.4" customHeight="1" x14ac:dyDescent="0.3">
      <c r="A412" s="680" t="s">
        <v>549</v>
      </c>
      <c r="B412" s="671" t="s">
        <v>551</v>
      </c>
      <c r="C412" s="705" t="s">
        <v>589</v>
      </c>
      <c r="D412" s="723" t="s">
        <v>590</v>
      </c>
      <c r="E412" s="705" t="s">
        <v>4671</v>
      </c>
      <c r="F412" s="723" t="s">
        <v>4672</v>
      </c>
      <c r="G412" s="705" t="s">
        <v>4795</v>
      </c>
      <c r="H412" s="705" t="s">
        <v>4796</v>
      </c>
      <c r="I412" s="238">
        <v>21.24</v>
      </c>
      <c r="J412" s="238">
        <v>50</v>
      </c>
      <c r="K412" s="713">
        <v>1062</v>
      </c>
    </row>
    <row r="413" spans="1:11" ht="14.4" customHeight="1" x14ac:dyDescent="0.3">
      <c r="A413" s="680" t="s">
        <v>549</v>
      </c>
      <c r="B413" s="671" t="s">
        <v>551</v>
      </c>
      <c r="C413" s="705" t="s">
        <v>589</v>
      </c>
      <c r="D413" s="723" t="s">
        <v>590</v>
      </c>
      <c r="E413" s="705" t="s">
        <v>4671</v>
      </c>
      <c r="F413" s="723" t="s">
        <v>4672</v>
      </c>
      <c r="G413" s="705" t="s">
        <v>5091</v>
      </c>
      <c r="H413" s="705" t="s">
        <v>5092</v>
      </c>
      <c r="I413" s="238">
        <v>1.37</v>
      </c>
      <c r="J413" s="238">
        <v>2000</v>
      </c>
      <c r="K413" s="713">
        <v>2740.81</v>
      </c>
    </row>
    <row r="414" spans="1:11" ht="14.4" customHeight="1" x14ac:dyDescent="0.3">
      <c r="A414" s="680" t="s">
        <v>549</v>
      </c>
      <c r="B414" s="671" t="s">
        <v>551</v>
      </c>
      <c r="C414" s="705" t="s">
        <v>589</v>
      </c>
      <c r="D414" s="723" t="s">
        <v>590</v>
      </c>
      <c r="E414" s="705" t="s">
        <v>4671</v>
      </c>
      <c r="F414" s="723" t="s">
        <v>4672</v>
      </c>
      <c r="G414" s="705" t="s">
        <v>4797</v>
      </c>
      <c r="H414" s="705" t="s">
        <v>4798</v>
      </c>
      <c r="I414" s="238">
        <v>0.28500000000000003</v>
      </c>
      <c r="J414" s="238">
        <v>1000</v>
      </c>
      <c r="K414" s="713">
        <v>286.45</v>
      </c>
    </row>
    <row r="415" spans="1:11" ht="14.4" customHeight="1" x14ac:dyDescent="0.3">
      <c r="A415" s="680" t="s">
        <v>549</v>
      </c>
      <c r="B415" s="671" t="s">
        <v>551</v>
      </c>
      <c r="C415" s="705" t="s">
        <v>589</v>
      </c>
      <c r="D415" s="723" t="s">
        <v>590</v>
      </c>
      <c r="E415" s="705" t="s">
        <v>4671</v>
      </c>
      <c r="F415" s="723" t="s">
        <v>4672</v>
      </c>
      <c r="G415" s="705" t="s">
        <v>4801</v>
      </c>
      <c r="H415" s="705" t="s">
        <v>4802</v>
      </c>
      <c r="I415" s="238">
        <v>0.47499999999999998</v>
      </c>
      <c r="J415" s="238">
        <v>2000</v>
      </c>
      <c r="K415" s="713">
        <v>952</v>
      </c>
    </row>
    <row r="416" spans="1:11" ht="14.4" customHeight="1" x14ac:dyDescent="0.3">
      <c r="A416" s="680" t="s">
        <v>549</v>
      </c>
      <c r="B416" s="671" t="s">
        <v>551</v>
      </c>
      <c r="C416" s="705" t="s">
        <v>589</v>
      </c>
      <c r="D416" s="723" t="s">
        <v>590</v>
      </c>
      <c r="E416" s="705" t="s">
        <v>4671</v>
      </c>
      <c r="F416" s="723" t="s">
        <v>4672</v>
      </c>
      <c r="G416" s="705" t="s">
        <v>5011</v>
      </c>
      <c r="H416" s="705" t="s">
        <v>5012</v>
      </c>
      <c r="I416" s="238">
        <v>4.03</v>
      </c>
      <c r="J416" s="238">
        <v>300</v>
      </c>
      <c r="K416" s="713">
        <v>1209</v>
      </c>
    </row>
    <row r="417" spans="1:11" ht="14.4" customHeight="1" x14ac:dyDescent="0.3">
      <c r="A417" s="680" t="s">
        <v>549</v>
      </c>
      <c r="B417" s="671" t="s">
        <v>551</v>
      </c>
      <c r="C417" s="705" t="s">
        <v>589</v>
      </c>
      <c r="D417" s="723" t="s">
        <v>590</v>
      </c>
      <c r="E417" s="705" t="s">
        <v>4671</v>
      </c>
      <c r="F417" s="723" t="s">
        <v>4672</v>
      </c>
      <c r="G417" s="705" t="s">
        <v>5093</v>
      </c>
      <c r="H417" s="705" t="s">
        <v>5094</v>
      </c>
      <c r="I417" s="238">
        <v>2.6</v>
      </c>
      <c r="J417" s="238">
        <v>200</v>
      </c>
      <c r="K417" s="713">
        <v>520.4</v>
      </c>
    </row>
    <row r="418" spans="1:11" ht="14.4" customHeight="1" x14ac:dyDescent="0.3">
      <c r="A418" s="680" t="s">
        <v>549</v>
      </c>
      <c r="B418" s="671" t="s">
        <v>551</v>
      </c>
      <c r="C418" s="705" t="s">
        <v>589</v>
      </c>
      <c r="D418" s="723" t="s">
        <v>590</v>
      </c>
      <c r="E418" s="705" t="s">
        <v>4671</v>
      </c>
      <c r="F418" s="723" t="s">
        <v>4672</v>
      </c>
      <c r="G418" s="705" t="s">
        <v>4803</v>
      </c>
      <c r="H418" s="705" t="s">
        <v>4804</v>
      </c>
      <c r="I418" s="238">
        <v>2.6</v>
      </c>
      <c r="J418" s="238">
        <v>300</v>
      </c>
      <c r="K418" s="713">
        <v>780</v>
      </c>
    </row>
    <row r="419" spans="1:11" ht="14.4" customHeight="1" x14ac:dyDescent="0.3">
      <c r="A419" s="680" t="s">
        <v>549</v>
      </c>
      <c r="B419" s="671" t="s">
        <v>551</v>
      </c>
      <c r="C419" s="705" t="s">
        <v>589</v>
      </c>
      <c r="D419" s="723" t="s">
        <v>590</v>
      </c>
      <c r="E419" s="705" t="s">
        <v>4671</v>
      </c>
      <c r="F419" s="723" t="s">
        <v>4672</v>
      </c>
      <c r="G419" s="705" t="s">
        <v>5095</v>
      </c>
      <c r="H419" s="705" t="s">
        <v>5096</v>
      </c>
      <c r="I419" s="238">
        <v>227.48</v>
      </c>
      <c r="J419" s="238">
        <v>20</v>
      </c>
      <c r="K419" s="713">
        <v>4549.6000000000004</v>
      </c>
    </row>
    <row r="420" spans="1:11" ht="14.4" customHeight="1" x14ac:dyDescent="0.3">
      <c r="A420" s="680" t="s">
        <v>549</v>
      </c>
      <c r="B420" s="671" t="s">
        <v>551</v>
      </c>
      <c r="C420" s="705" t="s">
        <v>589</v>
      </c>
      <c r="D420" s="723" t="s">
        <v>590</v>
      </c>
      <c r="E420" s="705" t="s">
        <v>4671</v>
      </c>
      <c r="F420" s="723" t="s">
        <v>4672</v>
      </c>
      <c r="G420" s="705" t="s">
        <v>5097</v>
      </c>
      <c r="H420" s="705" t="s">
        <v>5098</v>
      </c>
      <c r="I420" s="238">
        <v>4.3600000000000003</v>
      </c>
      <c r="J420" s="238">
        <v>500</v>
      </c>
      <c r="K420" s="713">
        <v>2178</v>
      </c>
    </row>
    <row r="421" spans="1:11" ht="14.4" customHeight="1" x14ac:dyDescent="0.3">
      <c r="A421" s="680" t="s">
        <v>549</v>
      </c>
      <c r="B421" s="671" t="s">
        <v>551</v>
      </c>
      <c r="C421" s="705" t="s">
        <v>589</v>
      </c>
      <c r="D421" s="723" t="s">
        <v>590</v>
      </c>
      <c r="E421" s="705" t="s">
        <v>4671</v>
      </c>
      <c r="F421" s="723" t="s">
        <v>4672</v>
      </c>
      <c r="G421" s="705" t="s">
        <v>5099</v>
      </c>
      <c r="H421" s="705" t="s">
        <v>5100</v>
      </c>
      <c r="I421" s="238">
        <v>92.08</v>
      </c>
      <c r="J421" s="238">
        <v>40</v>
      </c>
      <c r="K421" s="713">
        <v>3683</v>
      </c>
    </row>
    <row r="422" spans="1:11" ht="14.4" customHeight="1" x14ac:dyDescent="0.3">
      <c r="A422" s="680" t="s">
        <v>549</v>
      </c>
      <c r="B422" s="671" t="s">
        <v>551</v>
      </c>
      <c r="C422" s="705" t="s">
        <v>589</v>
      </c>
      <c r="D422" s="723" t="s">
        <v>590</v>
      </c>
      <c r="E422" s="705" t="s">
        <v>4671</v>
      </c>
      <c r="F422" s="723" t="s">
        <v>4672</v>
      </c>
      <c r="G422" s="705" t="s">
        <v>5101</v>
      </c>
      <c r="H422" s="705" t="s">
        <v>5102</v>
      </c>
      <c r="I422" s="238">
        <v>43.56</v>
      </c>
      <c r="J422" s="238">
        <v>40</v>
      </c>
      <c r="K422" s="713">
        <v>1742.4</v>
      </c>
    </row>
    <row r="423" spans="1:11" ht="14.4" customHeight="1" x14ac:dyDescent="0.3">
      <c r="A423" s="680" t="s">
        <v>549</v>
      </c>
      <c r="B423" s="671" t="s">
        <v>551</v>
      </c>
      <c r="C423" s="705" t="s">
        <v>589</v>
      </c>
      <c r="D423" s="723" t="s">
        <v>590</v>
      </c>
      <c r="E423" s="705" t="s">
        <v>4671</v>
      </c>
      <c r="F423" s="723" t="s">
        <v>4672</v>
      </c>
      <c r="G423" s="705" t="s">
        <v>5013</v>
      </c>
      <c r="H423" s="705" t="s">
        <v>5014</v>
      </c>
      <c r="I423" s="238">
        <v>44.385000000000005</v>
      </c>
      <c r="J423" s="238">
        <v>45</v>
      </c>
      <c r="K423" s="713">
        <v>1997.37</v>
      </c>
    </row>
    <row r="424" spans="1:11" ht="14.4" customHeight="1" x14ac:dyDescent="0.3">
      <c r="A424" s="680" t="s">
        <v>549</v>
      </c>
      <c r="B424" s="671" t="s">
        <v>551</v>
      </c>
      <c r="C424" s="705" t="s">
        <v>589</v>
      </c>
      <c r="D424" s="723" t="s">
        <v>590</v>
      </c>
      <c r="E424" s="705" t="s">
        <v>4671</v>
      </c>
      <c r="F424" s="723" t="s">
        <v>4672</v>
      </c>
      <c r="G424" s="705" t="s">
        <v>5103</v>
      </c>
      <c r="H424" s="705" t="s">
        <v>5104</v>
      </c>
      <c r="I424" s="238">
        <v>362.56</v>
      </c>
      <c r="J424" s="238">
        <v>40</v>
      </c>
      <c r="K424" s="713">
        <v>14502.42</v>
      </c>
    </row>
    <row r="425" spans="1:11" ht="14.4" customHeight="1" x14ac:dyDescent="0.3">
      <c r="A425" s="680" t="s">
        <v>549</v>
      </c>
      <c r="B425" s="671" t="s">
        <v>551</v>
      </c>
      <c r="C425" s="705" t="s">
        <v>589</v>
      </c>
      <c r="D425" s="723" t="s">
        <v>590</v>
      </c>
      <c r="E425" s="705" t="s">
        <v>4671</v>
      </c>
      <c r="F425" s="723" t="s">
        <v>4672</v>
      </c>
      <c r="G425" s="705" t="s">
        <v>5105</v>
      </c>
      <c r="H425" s="705" t="s">
        <v>5106</v>
      </c>
      <c r="I425" s="238">
        <v>24.2</v>
      </c>
      <c r="J425" s="238">
        <v>50</v>
      </c>
      <c r="K425" s="713">
        <v>1210</v>
      </c>
    </row>
    <row r="426" spans="1:11" ht="14.4" customHeight="1" x14ac:dyDescent="0.3">
      <c r="A426" s="680" t="s">
        <v>549</v>
      </c>
      <c r="B426" s="671" t="s">
        <v>551</v>
      </c>
      <c r="C426" s="705" t="s">
        <v>589</v>
      </c>
      <c r="D426" s="723" t="s">
        <v>590</v>
      </c>
      <c r="E426" s="705" t="s">
        <v>4671</v>
      </c>
      <c r="F426" s="723" t="s">
        <v>4672</v>
      </c>
      <c r="G426" s="705" t="s">
        <v>4951</v>
      </c>
      <c r="H426" s="705" t="s">
        <v>4952</v>
      </c>
      <c r="I426" s="238">
        <v>4.625</v>
      </c>
      <c r="J426" s="238">
        <v>10</v>
      </c>
      <c r="K426" s="713">
        <v>46.199999999999996</v>
      </c>
    </row>
    <row r="427" spans="1:11" ht="14.4" customHeight="1" x14ac:dyDescent="0.3">
      <c r="A427" s="680" t="s">
        <v>549</v>
      </c>
      <c r="B427" s="671" t="s">
        <v>551</v>
      </c>
      <c r="C427" s="705" t="s">
        <v>589</v>
      </c>
      <c r="D427" s="723" t="s">
        <v>590</v>
      </c>
      <c r="E427" s="705" t="s">
        <v>4671</v>
      </c>
      <c r="F427" s="723" t="s">
        <v>4672</v>
      </c>
      <c r="G427" s="705" t="s">
        <v>5107</v>
      </c>
      <c r="H427" s="705" t="s">
        <v>5108</v>
      </c>
      <c r="I427" s="238">
        <v>1270.5</v>
      </c>
      <c r="J427" s="238">
        <v>1</v>
      </c>
      <c r="K427" s="713">
        <v>1270.5</v>
      </c>
    </row>
    <row r="428" spans="1:11" ht="14.4" customHeight="1" x14ac:dyDescent="0.3">
      <c r="A428" s="680" t="s">
        <v>549</v>
      </c>
      <c r="B428" s="671" t="s">
        <v>551</v>
      </c>
      <c r="C428" s="705" t="s">
        <v>589</v>
      </c>
      <c r="D428" s="723" t="s">
        <v>590</v>
      </c>
      <c r="E428" s="705" t="s">
        <v>4671</v>
      </c>
      <c r="F428" s="723" t="s">
        <v>4672</v>
      </c>
      <c r="G428" s="705" t="s">
        <v>5109</v>
      </c>
      <c r="H428" s="705" t="s">
        <v>5110</v>
      </c>
      <c r="I428" s="238">
        <v>699.38</v>
      </c>
      <c r="J428" s="238">
        <v>2</v>
      </c>
      <c r="K428" s="713">
        <v>1398.76</v>
      </c>
    </row>
    <row r="429" spans="1:11" ht="14.4" customHeight="1" x14ac:dyDescent="0.3">
      <c r="A429" s="680" t="s">
        <v>549</v>
      </c>
      <c r="B429" s="671" t="s">
        <v>551</v>
      </c>
      <c r="C429" s="705" t="s">
        <v>589</v>
      </c>
      <c r="D429" s="723" t="s">
        <v>590</v>
      </c>
      <c r="E429" s="705" t="s">
        <v>4671</v>
      </c>
      <c r="F429" s="723" t="s">
        <v>4672</v>
      </c>
      <c r="G429" s="705" t="s">
        <v>5111</v>
      </c>
      <c r="H429" s="705" t="s">
        <v>5112</v>
      </c>
      <c r="I429" s="238">
        <v>204.49</v>
      </c>
      <c r="J429" s="238">
        <v>10</v>
      </c>
      <c r="K429" s="713">
        <v>2044.9</v>
      </c>
    </row>
    <row r="430" spans="1:11" ht="14.4" customHeight="1" x14ac:dyDescent="0.3">
      <c r="A430" s="680" t="s">
        <v>549</v>
      </c>
      <c r="B430" s="671" t="s">
        <v>551</v>
      </c>
      <c r="C430" s="705" t="s">
        <v>589</v>
      </c>
      <c r="D430" s="723" t="s">
        <v>590</v>
      </c>
      <c r="E430" s="705" t="s">
        <v>4671</v>
      </c>
      <c r="F430" s="723" t="s">
        <v>4672</v>
      </c>
      <c r="G430" s="705" t="s">
        <v>5113</v>
      </c>
      <c r="H430" s="705" t="s">
        <v>5114</v>
      </c>
      <c r="I430" s="238">
        <v>39.93</v>
      </c>
      <c r="J430" s="238">
        <v>200</v>
      </c>
      <c r="K430" s="713">
        <v>7986</v>
      </c>
    </row>
    <row r="431" spans="1:11" ht="14.4" customHeight="1" x14ac:dyDescent="0.3">
      <c r="A431" s="680" t="s">
        <v>549</v>
      </c>
      <c r="B431" s="671" t="s">
        <v>551</v>
      </c>
      <c r="C431" s="705" t="s">
        <v>589</v>
      </c>
      <c r="D431" s="723" t="s">
        <v>590</v>
      </c>
      <c r="E431" s="705" t="s">
        <v>4675</v>
      </c>
      <c r="F431" s="723" t="s">
        <v>4676</v>
      </c>
      <c r="G431" s="705" t="s">
        <v>5023</v>
      </c>
      <c r="H431" s="705" t="s">
        <v>5024</v>
      </c>
      <c r="I431" s="238">
        <v>4629.26</v>
      </c>
      <c r="J431" s="238">
        <v>2</v>
      </c>
      <c r="K431" s="713">
        <v>9258.51</v>
      </c>
    </row>
    <row r="432" spans="1:11" ht="14.4" customHeight="1" x14ac:dyDescent="0.3">
      <c r="A432" s="680" t="s">
        <v>549</v>
      </c>
      <c r="B432" s="671" t="s">
        <v>551</v>
      </c>
      <c r="C432" s="705" t="s">
        <v>589</v>
      </c>
      <c r="D432" s="723" t="s">
        <v>590</v>
      </c>
      <c r="E432" s="705" t="s">
        <v>4677</v>
      </c>
      <c r="F432" s="723" t="s">
        <v>4678</v>
      </c>
      <c r="G432" s="705" t="s">
        <v>4823</v>
      </c>
      <c r="H432" s="705" t="s">
        <v>4824</v>
      </c>
      <c r="I432" s="238">
        <v>8.17</v>
      </c>
      <c r="J432" s="238">
        <v>800</v>
      </c>
      <c r="K432" s="713">
        <v>6536</v>
      </c>
    </row>
    <row r="433" spans="1:11" ht="14.4" customHeight="1" x14ac:dyDescent="0.3">
      <c r="A433" s="680" t="s">
        <v>549</v>
      </c>
      <c r="B433" s="671" t="s">
        <v>551</v>
      </c>
      <c r="C433" s="705" t="s">
        <v>589</v>
      </c>
      <c r="D433" s="723" t="s">
        <v>590</v>
      </c>
      <c r="E433" s="705" t="s">
        <v>4677</v>
      </c>
      <c r="F433" s="723" t="s">
        <v>4678</v>
      </c>
      <c r="G433" s="705" t="s">
        <v>4825</v>
      </c>
      <c r="H433" s="705" t="s">
        <v>4826</v>
      </c>
      <c r="I433" s="238">
        <v>7.0049999999999999</v>
      </c>
      <c r="J433" s="238">
        <v>300</v>
      </c>
      <c r="K433" s="713">
        <v>2102</v>
      </c>
    </row>
    <row r="434" spans="1:11" ht="14.4" customHeight="1" x14ac:dyDescent="0.3">
      <c r="A434" s="680" t="s">
        <v>549</v>
      </c>
      <c r="B434" s="671" t="s">
        <v>551</v>
      </c>
      <c r="C434" s="705" t="s">
        <v>589</v>
      </c>
      <c r="D434" s="723" t="s">
        <v>590</v>
      </c>
      <c r="E434" s="705" t="s">
        <v>4679</v>
      </c>
      <c r="F434" s="723" t="s">
        <v>4680</v>
      </c>
      <c r="G434" s="705" t="s">
        <v>4831</v>
      </c>
      <c r="H434" s="705" t="s">
        <v>4832</v>
      </c>
      <c r="I434" s="238">
        <v>0.30499999999999999</v>
      </c>
      <c r="J434" s="238">
        <v>2000</v>
      </c>
      <c r="K434" s="713">
        <v>610</v>
      </c>
    </row>
    <row r="435" spans="1:11" ht="14.4" customHeight="1" x14ac:dyDescent="0.3">
      <c r="A435" s="680" t="s">
        <v>549</v>
      </c>
      <c r="B435" s="671" t="s">
        <v>551</v>
      </c>
      <c r="C435" s="705" t="s">
        <v>589</v>
      </c>
      <c r="D435" s="723" t="s">
        <v>590</v>
      </c>
      <c r="E435" s="705" t="s">
        <v>4681</v>
      </c>
      <c r="F435" s="723" t="s">
        <v>4682</v>
      </c>
      <c r="G435" s="705" t="s">
        <v>4837</v>
      </c>
      <c r="H435" s="705" t="s">
        <v>4838</v>
      </c>
      <c r="I435" s="238">
        <v>0.77500000000000002</v>
      </c>
      <c r="J435" s="238">
        <v>1200</v>
      </c>
      <c r="K435" s="713">
        <v>930</v>
      </c>
    </row>
    <row r="436" spans="1:11" ht="14.4" customHeight="1" x14ac:dyDescent="0.3">
      <c r="A436" s="680" t="s">
        <v>549</v>
      </c>
      <c r="B436" s="671" t="s">
        <v>551</v>
      </c>
      <c r="C436" s="705" t="s">
        <v>589</v>
      </c>
      <c r="D436" s="723" t="s">
        <v>590</v>
      </c>
      <c r="E436" s="705" t="s">
        <v>4681</v>
      </c>
      <c r="F436" s="723" t="s">
        <v>4682</v>
      </c>
      <c r="G436" s="705" t="s">
        <v>4839</v>
      </c>
      <c r="H436" s="705" t="s">
        <v>4840</v>
      </c>
      <c r="I436" s="238">
        <v>0.77</v>
      </c>
      <c r="J436" s="238">
        <v>16000</v>
      </c>
      <c r="K436" s="713">
        <v>12320</v>
      </c>
    </row>
    <row r="437" spans="1:11" ht="14.4" customHeight="1" x14ac:dyDescent="0.3">
      <c r="A437" s="680" t="s">
        <v>549</v>
      </c>
      <c r="B437" s="671" t="s">
        <v>551</v>
      </c>
      <c r="C437" s="705" t="s">
        <v>589</v>
      </c>
      <c r="D437" s="723" t="s">
        <v>590</v>
      </c>
      <c r="E437" s="705" t="s">
        <v>4681</v>
      </c>
      <c r="F437" s="723" t="s">
        <v>4682</v>
      </c>
      <c r="G437" s="705" t="s">
        <v>4841</v>
      </c>
      <c r="H437" s="705" t="s">
        <v>4842</v>
      </c>
      <c r="I437" s="238">
        <v>0.77500000000000002</v>
      </c>
      <c r="J437" s="238">
        <v>2400</v>
      </c>
      <c r="K437" s="713">
        <v>1860</v>
      </c>
    </row>
    <row r="438" spans="1:11" ht="14.4" customHeight="1" x14ac:dyDescent="0.3">
      <c r="A438" s="680" t="s">
        <v>549</v>
      </c>
      <c r="B438" s="671" t="s">
        <v>551</v>
      </c>
      <c r="C438" s="705" t="s">
        <v>589</v>
      </c>
      <c r="D438" s="723" t="s">
        <v>590</v>
      </c>
      <c r="E438" s="705" t="s">
        <v>4667</v>
      </c>
      <c r="F438" s="723" t="s">
        <v>4668</v>
      </c>
      <c r="G438" s="705" t="s">
        <v>5115</v>
      </c>
      <c r="H438" s="705" t="s">
        <v>5116</v>
      </c>
      <c r="I438" s="238">
        <v>139.44</v>
      </c>
      <c r="J438" s="238">
        <v>10</v>
      </c>
      <c r="K438" s="713">
        <v>1394.4</v>
      </c>
    </row>
    <row r="439" spans="1:11" ht="14.4" customHeight="1" x14ac:dyDescent="0.3">
      <c r="A439" s="680" t="s">
        <v>549</v>
      </c>
      <c r="B439" s="671" t="s">
        <v>551</v>
      </c>
      <c r="C439" s="705" t="s">
        <v>589</v>
      </c>
      <c r="D439" s="723" t="s">
        <v>590</v>
      </c>
      <c r="E439" s="705" t="s">
        <v>4667</v>
      </c>
      <c r="F439" s="723" t="s">
        <v>4668</v>
      </c>
      <c r="G439" s="705" t="s">
        <v>4843</v>
      </c>
      <c r="H439" s="705" t="s">
        <v>4844</v>
      </c>
      <c r="I439" s="238">
        <v>139.44499999999999</v>
      </c>
      <c r="J439" s="238">
        <v>30</v>
      </c>
      <c r="K439" s="713">
        <v>4183.47</v>
      </c>
    </row>
    <row r="440" spans="1:11" ht="14.4" customHeight="1" x14ac:dyDescent="0.3">
      <c r="A440" s="680" t="s">
        <v>549</v>
      </c>
      <c r="B440" s="671" t="s">
        <v>551</v>
      </c>
      <c r="C440" s="705" t="s">
        <v>589</v>
      </c>
      <c r="D440" s="723" t="s">
        <v>590</v>
      </c>
      <c r="E440" s="705" t="s">
        <v>4667</v>
      </c>
      <c r="F440" s="723" t="s">
        <v>4668</v>
      </c>
      <c r="G440" s="705" t="s">
        <v>5117</v>
      </c>
      <c r="H440" s="705" t="s">
        <v>5118</v>
      </c>
      <c r="I440" s="238">
        <v>139.43</v>
      </c>
      <c r="J440" s="238">
        <v>10</v>
      </c>
      <c r="K440" s="713">
        <v>1394.28</v>
      </c>
    </row>
    <row r="441" spans="1:11" ht="14.4" customHeight="1" x14ac:dyDescent="0.3">
      <c r="A441" s="680" t="s">
        <v>549</v>
      </c>
      <c r="B441" s="671" t="s">
        <v>551</v>
      </c>
      <c r="C441" s="705" t="s">
        <v>589</v>
      </c>
      <c r="D441" s="723" t="s">
        <v>590</v>
      </c>
      <c r="E441" s="705" t="s">
        <v>4667</v>
      </c>
      <c r="F441" s="723" t="s">
        <v>4668</v>
      </c>
      <c r="G441" s="705" t="s">
        <v>4941</v>
      </c>
      <c r="H441" s="705" t="s">
        <v>4942</v>
      </c>
      <c r="I441" s="238">
        <v>188.76</v>
      </c>
      <c r="J441" s="238">
        <v>1</v>
      </c>
      <c r="K441" s="713">
        <v>188.76</v>
      </c>
    </row>
    <row r="442" spans="1:11" ht="14.4" customHeight="1" x14ac:dyDescent="0.3">
      <c r="A442" s="680" t="s">
        <v>549</v>
      </c>
      <c r="B442" s="671" t="s">
        <v>551</v>
      </c>
      <c r="C442" s="705" t="s">
        <v>589</v>
      </c>
      <c r="D442" s="723" t="s">
        <v>590</v>
      </c>
      <c r="E442" s="705" t="s">
        <v>4667</v>
      </c>
      <c r="F442" s="723" t="s">
        <v>4668</v>
      </c>
      <c r="G442" s="705" t="s">
        <v>5119</v>
      </c>
      <c r="H442" s="705" t="s">
        <v>5120</v>
      </c>
      <c r="I442" s="238">
        <v>102.35</v>
      </c>
      <c r="J442" s="238">
        <v>2</v>
      </c>
      <c r="K442" s="713">
        <v>204.7</v>
      </c>
    </row>
    <row r="443" spans="1:11" ht="14.4" customHeight="1" x14ac:dyDescent="0.3">
      <c r="A443" s="680" t="s">
        <v>549</v>
      </c>
      <c r="B443" s="671" t="s">
        <v>551</v>
      </c>
      <c r="C443" s="705" t="s">
        <v>589</v>
      </c>
      <c r="D443" s="723" t="s">
        <v>590</v>
      </c>
      <c r="E443" s="705" t="s">
        <v>4667</v>
      </c>
      <c r="F443" s="723" t="s">
        <v>4668</v>
      </c>
      <c r="G443" s="705" t="s">
        <v>5121</v>
      </c>
      <c r="H443" s="705" t="s">
        <v>5122</v>
      </c>
      <c r="I443" s="238">
        <v>2746.7</v>
      </c>
      <c r="J443" s="238">
        <v>2</v>
      </c>
      <c r="K443" s="713">
        <v>5493.4</v>
      </c>
    </row>
    <row r="444" spans="1:11" ht="14.4" customHeight="1" x14ac:dyDescent="0.3">
      <c r="A444" s="680" t="s">
        <v>549</v>
      </c>
      <c r="B444" s="671" t="s">
        <v>551</v>
      </c>
      <c r="C444" s="705" t="s">
        <v>589</v>
      </c>
      <c r="D444" s="723" t="s">
        <v>590</v>
      </c>
      <c r="E444" s="705" t="s">
        <v>4667</v>
      </c>
      <c r="F444" s="723" t="s">
        <v>4668</v>
      </c>
      <c r="G444" s="705" t="s">
        <v>5123</v>
      </c>
      <c r="H444" s="705" t="s">
        <v>5124</v>
      </c>
      <c r="I444" s="238">
        <v>6352.5</v>
      </c>
      <c r="J444" s="238">
        <v>2</v>
      </c>
      <c r="K444" s="713">
        <v>12705</v>
      </c>
    </row>
    <row r="445" spans="1:11" ht="14.4" customHeight="1" x14ac:dyDescent="0.3">
      <c r="A445" s="680" t="s">
        <v>549</v>
      </c>
      <c r="B445" s="671" t="s">
        <v>551</v>
      </c>
      <c r="C445" s="705" t="s">
        <v>589</v>
      </c>
      <c r="D445" s="723" t="s">
        <v>590</v>
      </c>
      <c r="E445" s="705" t="s">
        <v>4667</v>
      </c>
      <c r="F445" s="723" t="s">
        <v>4668</v>
      </c>
      <c r="G445" s="705" t="s">
        <v>5125</v>
      </c>
      <c r="H445" s="705" t="s">
        <v>5126</v>
      </c>
      <c r="I445" s="238">
        <v>8470</v>
      </c>
      <c r="J445" s="238">
        <v>1</v>
      </c>
      <c r="K445" s="713">
        <v>8470</v>
      </c>
    </row>
    <row r="446" spans="1:11" ht="14.4" customHeight="1" x14ac:dyDescent="0.3">
      <c r="A446" s="680" t="s">
        <v>549</v>
      </c>
      <c r="B446" s="671" t="s">
        <v>551</v>
      </c>
      <c r="C446" s="705" t="s">
        <v>589</v>
      </c>
      <c r="D446" s="723" t="s">
        <v>590</v>
      </c>
      <c r="E446" s="705" t="s">
        <v>4667</v>
      </c>
      <c r="F446" s="723" t="s">
        <v>4668</v>
      </c>
      <c r="G446" s="705" t="s">
        <v>5127</v>
      </c>
      <c r="H446" s="705" t="s">
        <v>5128</v>
      </c>
      <c r="I446" s="238">
        <v>363</v>
      </c>
      <c r="J446" s="238">
        <v>6</v>
      </c>
      <c r="K446" s="713">
        <v>2178</v>
      </c>
    </row>
    <row r="447" spans="1:11" ht="14.4" customHeight="1" x14ac:dyDescent="0.3">
      <c r="A447" s="680" t="s">
        <v>549</v>
      </c>
      <c r="B447" s="671" t="s">
        <v>551</v>
      </c>
      <c r="C447" s="705" t="s">
        <v>589</v>
      </c>
      <c r="D447" s="723" t="s">
        <v>590</v>
      </c>
      <c r="E447" s="705" t="s">
        <v>4667</v>
      </c>
      <c r="F447" s="723" t="s">
        <v>4668</v>
      </c>
      <c r="G447" s="705" t="s">
        <v>5129</v>
      </c>
      <c r="H447" s="705" t="s">
        <v>5130</v>
      </c>
      <c r="I447" s="238">
        <v>786.5</v>
      </c>
      <c r="J447" s="238">
        <v>1</v>
      </c>
      <c r="K447" s="713">
        <v>786.5</v>
      </c>
    </row>
    <row r="448" spans="1:11" ht="14.4" customHeight="1" x14ac:dyDescent="0.3">
      <c r="A448" s="680" t="s">
        <v>549</v>
      </c>
      <c r="B448" s="671" t="s">
        <v>551</v>
      </c>
      <c r="C448" s="705" t="s">
        <v>589</v>
      </c>
      <c r="D448" s="723" t="s">
        <v>590</v>
      </c>
      <c r="E448" s="705" t="s">
        <v>4667</v>
      </c>
      <c r="F448" s="723" t="s">
        <v>4668</v>
      </c>
      <c r="G448" s="705" t="s">
        <v>5131</v>
      </c>
      <c r="H448" s="705" t="s">
        <v>5132</v>
      </c>
      <c r="I448" s="238">
        <v>3630</v>
      </c>
      <c r="J448" s="238">
        <v>1</v>
      </c>
      <c r="K448" s="713">
        <v>3630</v>
      </c>
    </row>
    <row r="449" spans="1:11" ht="14.4" customHeight="1" x14ac:dyDescent="0.3">
      <c r="A449" s="680" t="s">
        <v>549</v>
      </c>
      <c r="B449" s="671" t="s">
        <v>551</v>
      </c>
      <c r="C449" s="705" t="s">
        <v>589</v>
      </c>
      <c r="D449" s="723" t="s">
        <v>590</v>
      </c>
      <c r="E449" s="705" t="s">
        <v>4667</v>
      </c>
      <c r="F449" s="723" t="s">
        <v>4668</v>
      </c>
      <c r="G449" s="705" t="s">
        <v>5133</v>
      </c>
      <c r="H449" s="705" t="s">
        <v>5134</v>
      </c>
      <c r="I449" s="238">
        <v>3630</v>
      </c>
      <c r="J449" s="238">
        <v>1</v>
      </c>
      <c r="K449" s="713">
        <v>3630</v>
      </c>
    </row>
    <row r="450" spans="1:11" ht="14.4" customHeight="1" x14ac:dyDescent="0.3">
      <c r="A450" s="680" t="s">
        <v>549</v>
      </c>
      <c r="B450" s="671" t="s">
        <v>551</v>
      </c>
      <c r="C450" s="705" t="s">
        <v>589</v>
      </c>
      <c r="D450" s="723" t="s">
        <v>590</v>
      </c>
      <c r="E450" s="705" t="s">
        <v>4667</v>
      </c>
      <c r="F450" s="723" t="s">
        <v>4668</v>
      </c>
      <c r="G450" s="705" t="s">
        <v>5135</v>
      </c>
      <c r="H450" s="705" t="s">
        <v>5136</v>
      </c>
      <c r="I450" s="238">
        <v>1548.8</v>
      </c>
      <c r="J450" s="238">
        <v>1</v>
      </c>
      <c r="K450" s="713">
        <v>1548.8</v>
      </c>
    </row>
    <row r="451" spans="1:11" ht="14.4" customHeight="1" x14ac:dyDescent="0.3">
      <c r="A451" s="680" t="s">
        <v>549</v>
      </c>
      <c r="B451" s="671" t="s">
        <v>551</v>
      </c>
      <c r="C451" s="705" t="s">
        <v>589</v>
      </c>
      <c r="D451" s="723" t="s">
        <v>590</v>
      </c>
      <c r="E451" s="705" t="s">
        <v>4667</v>
      </c>
      <c r="F451" s="723" t="s">
        <v>4668</v>
      </c>
      <c r="G451" s="705" t="s">
        <v>5137</v>
      </c>
      <c r="H451" s="705" t="s">
        <v>5138</v>
      </c>
      <c r="I451" s="238">
        <v>847</v>
      </c>
      <c r="J451" s="238">
        <v>5</v>
      </c>
      <c r="K451" s="713">
        <v>4235</v>
      </c>
    </row>
    <row r="452" spans="1:11" ht="14.4" customHeight="1" x14ac:dyDescent="0.3">
      <c r="A452" s="680" t="s">
        <v>549</v>
      </c>
      <c r="B452" s="671" t="s">
        <v>551</v>
      </c>
      <c r="C452" s="705" t="s">
        <v>589</v>
      </c>
      <c r="D452" s="723" t="s">
        <v>590</v>
      </c>
      <c r="E452" s="705" t="s">
        <v>4667</v>
      </c>
      <c r="F452" s="723" t="s">
        <v>4668</v>
      </c>
      <c r="G452" s="705" t="s">
        <v>5139</v>
      </c>
      <c r="H452" s="705" t="s">
        <v>5140</v>
      </c>
      <c r="I452" s="238">
        <v>3630</v>
      </c>
      <c r="J452" s="238">
        <v>1</v>
      </c>
      <c r="K452" s="713">
        <v>3630</v>
      </c>
    </row>
    <row r="453" spans="1:11" ht="14.4" customHeight="1" x14ac:dyDescent="0.3">
      <c r="A453" s="680" t="s">
        <v>549</v>
      </c>
      <c r="B453" s="671" t="s">
        <v>551</v>
      </c>
      <c r="C453" s="705" t="s">
        <v>4683</v>
      </c>
      <c r="D453" s="723" t="s">
        <v>4684</v>
      </c>
      <c r="E453" s="705" t="s">
        <v>4681</v>
      </c>
      <c r="F453" s="723" t="s">
        <v>4682</v>
      </c>
      <c r="G453" s="705" t="s">
        <v>4841</v>
      </c>
      <c r="H453" s="705" t="s">
        <v>4842</v>
      </c>
      <c r="I453" s="238">
        <v>0.78</v>
      </c>
      <c r="J453" s="238">
        <v>1000</v>
      </c>
      <c r="K453" s="713">
        <v>780</v>
      </c>
    </row>
    <row r="454" spans="1:11" ht="14.4" customHeight="1" x14ac:dyDescent="0.3">
      <c r="A454" s="680" t="s">
        <v>549</v>
      </c>
      <c r="B454" s="671" t="s">
        <v>551</v>
      </c>
      <c r="C454" s="705" t="s">
        <v>4683</v>
      </c>
      <c r="D454" s="723" t="s">
        <v>4684</v>
      </c>
      <c r="E454" s="705" t="s">
        <v>4667</v>
      </c>
      <c r="F454" s="723" t="s">
        <v>4668</v>
      </c>
      <c r="G454" s="705" t="s">
        <v>5141</v>
      </c>
      <c r="H454" s="705" t="s">
        <v>5142</v>
      </c>
      <c r="I454" s="238">
        <v>1645.6065416065501</v>
      </c>
      <c r="J454" s="238">
        <v>0.2</v>
      </c>
      <c r="K454" s="713">
        <v>329.12130832131004</v>
      </c>
    </row>
    <row r="455" spans="1:11" ht="14.4" customHeight="1" x14ac:dyDescent="0.3">
      <c r="A455" s="680" t="s">
        <v>549</v>
      </c>
      <c r="B455" s="671" t="s">
        <v>551</v>
      </c>
      <c r="C455" s="705" t="s">
        <v>4683</v>
      </c>
      <c r="D455" s="723" t="s">
        <v>4684</v>
      </c>
      <c r="E455" s="705" t="s">
        <v>4667</v>
      </c>
      <c r="F455" s="723" t="s">
        <v>4668</v>
      </c>
      <c r="G455" s="705" t="s">
        <v>5143</v>
      </c>
      <c r="H455" s="705" t="s">
        <v>5144</v>
      </c>
      <c r="I455" s="238">
        <v>229.9</v>
      </c>
      <c r="J455" s="238">
        <v>1</v>
      </c>
      <c r="K455" s="713">
        <v>229.90000000000003</v>
      </c>
    </row>
    <row r="456" spans="1:11" ht="14.4" customHeight="1" x14ac:dyDescent="0.3">
      <c r="A456" s="680" t="s">
        <v>549</v>
      </c>
      <c r="B456" s="671" t="s">
        <v>551</v>
      </c>
      <c r="C456" s="705" t="s">
        <v>4683</v>
      </c>
      <c r="D456" s="723" t="s">
        <v>4684</v>
      </c>
      <c r="E456" s="705" t="s">
        <v>4667</v>
      </c>
      <c r="F456" s="723" t="s">
        <v>4668</v>
      </c>
      <c r="G456" s="705" t="s">
        <v>5145</v>
      </c>
      <c r="H456" s="705" t="s">
        <v>5146</v>
      </c>
      <c r="I456" s="238">
        <v>0.47</v>
      </c>
      <c r="J456" s="238">
        <v>1000</v>
      </c>
      <c r="K456" s="713">
        <v>466.43</v>
      </c>
    </row>
    <row r="457" spans="1:11" ht="14.4" customHeight="1" x14ac:dyDescent="0.3">
      <c r="A457" s="680" t="s">
        <v>549</v>
      </c>
      <c r="B457" s="671" t="s">
        <v>551</v>
      </c>
      <c r="C457" s="705" t="s">
        <v>4685</v>
      </c>
      <c r="D457" s="723" t="s">
        <v>4686</v>
      </c>
      <c r="E457" s="705" t="s">
        <v>4669</v>
      </c>
      <c r="F457" s="723" t="s">
        <v>4670</v>
      </c>
      <c r="G457" s="705" t="s">
        <v>4693</v>
      </c>
      <c r="H457" s="705" t="s">
        <v>4694</v>
      </c>
      <c r="I457" s="238">
        <v>27.37</v>
      </c>
      <c r="J457" s="238">
        <v>20</v>
      </c>
      <c r="K457" s="713">
        <v>547.4</v>
      </c>
    </row>
    <row r="458" spans="1:11" ht="14.4" customHeight="1" x14ac:dyDescent="0.3">
      <c r="A458" s="680" t="s">
        <v>549</v>
      </c>
      <c r="B458" s="671" t="s">
        <v>551</v>
      </c>
      <c r="C458" s="705" t="s">
        <v>4685</v>
      </c>
      <c r="D458" s="723" t="s">
        <v>4686</v>
      </c>
      <c r="E458" s="705" t="s">
        <v>4671</v>
      </c>
      <c r="F458" s="723" t="s">
        <v>4672</v>
      </c>
      <c r="G458" s="705" t="s">
        <v>4739</v>
      </c>
      <c r="H458" s="705" t="s">
        <v>4740</v>
      </c>
      <c r="I458" s="238">
        <v>1.44</v>
      </c>
      <c r="J458" s="238">
        <v>1000</v>
      </c>
      <c r="K458" s="713">
        <v>1440</v>
      </c>
    </row>
    <row r="459" spans="1:11" ht="14.4" customHeight="1" x14ac:dyDescent="0.3">
      <c r="A459" s="680" t="s">
        <v>549</v>
      </c>
      <c r="B459" s="671" t="s">
        <v>551</v>
      </c>
      <c r="C459" s="705" t="s">
        <v>4685</v>
      </c>
      <c r="D459" s="723" t="s">
        <v>4686</v>
      </c>
      <c r="E459" s="705" t="s">
        <v>4671</v>
      </c>
      <c r="F459" s="723" t="s">
        <v>4672</v>
      </c>
      <c r="G459" s="705" t="s">
        <v>5147</v>
      </c>
      <c r="H459" s="705" t="s">
        <v>5148</v>
      </c>
      <c r="I459" s="238">
        <v>0.8</v>
      </c>
      <c r="J459" s="238">
        <v>5000</v>
      </c>
      <c r="K459" s="713">
        <v>3998.57</v>
      </c>
    </row>
    <row r="460" spans="1:11" ht="14.4" customHeight="1" x14ac:dyDescent="0.3">
      <c r="A460" s="680" t="s">
        <v>549</v>
      </c>
      <c r="B460" s="671" t="s">
        <v>551</v>
      </c>
      <c r="C460" s="705" t="s">
        <v>4685</v>
      </c>
      <c r="D460" s="723" t="s">
        <v>4686</v>
      </c>
      <c r="E460" s="705" t="s">
        <v>4671</v>
      </c>
      <c r="F460" s="723" t="s">
        <v>4672</v>
      </c>
      <c r="G460" s="705" t="s">
        <v>5149</v>
      </c>
      <c r="H460" s="705" t="s">
        <v>5150</v>
      </c>
      <c r="I460" s="238">
        <v>503.36</v>
      </c>
      <c r="J460" s="238">
        <v>5</v>
      </c>
      <c r="K460" s="713">
        <v>2516.8000000000002</v>
      </c>
    </row>
    <row r="461" spans="1:11" ht="14.4" customHeight="1" x14ac:dyDescent="0.3">
      <c r="A461" s="680" t="s">
        <v>549</v>
      </c>
      <c r="B461" s="671" t="s">
        <v>551</v>
      </c>
      <c r="C461" s="705" t="s">
        <v>4685</v>
      </c>
      <c r="D461" s="723" t="s">
        <v>4686</v>
      </c>
      <c r="E461" s="705" t="s">
        <v>4671</v>
      </c>
      <c r="F461" s="723" t="s">
        <v>4672</v>
      </c>
      <c r="G461" s="705" t="s">
        <v>5151</v>
      </c>
      <c r="H461" s="705" t="s">
        <v>5152</v>
      </c>
      <c r="I461" s="238">
        <v>383.93</v>
      </c>
      <c r="J461" s="238">
        <v>3</v>
      </c>
      <c r="K461" s="713">
        <v>1151.8</v>
      </c>
    </row>
    <row r="462" spans="1:11" ht="14.4" customHeight="1" x14ac:dyDescent="0.3">
      <c r="A462" s="680" t="s">
        <v>549</v>
      </c>
      <c r="B462" s="671" t="s">
        <v>551</v>
      </c>
      <c r="C462" s="705" t="s">
        <v>4685</v>
      </c>
      <c r="D462" s="723" t="s">
        <v>4686</v>
      </c>
      <c r="E462" s="705" t="s">
        <v>4671</v>
      </c>
      <c r="F462" s="723" t="s">
        <v>4672</v>
      </c>
      <c r="G462" s="705" t="s">
        <v>5153</v>
      </c>
      <c r="H462" s="705" t="s">
        <v>5154</v>
      </c>
      <c r="I462" s="238">
        <v>8.35</v>
      </c>
      <c r="J462" s="238">
        <v>400</v>
      </c>
      <c r="K462" s="713">
        <v>3339.8</v>
      </c>
    </row>
    <row r="463" spans="1:11" ht="14.4" customHeight="1" x14ac:dyDescent="0.3">
      <c r="A463" s="680" t="s">
        <v>549</v>
      </c>
      <c r="B463" s="671" t="s">
        <v>551</v>
      </c>
      <c r="C463" s="705" t="s">
        <v>4685</v>
      </c>
      <c r="D463" s="723" t="s">
        <v>4686</v>
      </c>
      <c r="E463" s="705" t="s">
        <v>4673</v>
      </c>
      <c r="F463" s="723" t="s">
        <v>4674</v>
      </c>
      <c r="G463" s="705" t="s">
        <v>5155</v>
      </c>
      <c r="H463" s="705" t="s">
        <v>5156</v>
      </c>
      <c r="I463" s="238">
        <v>4.05</v>
      </c>
      <c r="J463" s="238">
        <v>2880</v>
      </c>
      <c r="K463" s="713">
        <v>11668.27</v>
      </c>
    </row>
    <row r="464" spans="1:11" ht="14.4" customHeight="1" x14ac:dyDescent="0.3">
      <c r="A464" s="680" t="s">
        <v>549</v>
      </c>
      <c r="B464" s="671" t="s">
        <v>551</v>
      </c>
      <c r="C464" s="705" t="s">
        <v>4685</v>
      </c>
      <c r="D464" s="723" t="s">
        <v>4686</v>
      </c>
      <c r="E464" s="705" t="s">
        <v>4673</v>
      </c>
      <c r="F464" s="723" t="s">
        <v>4674</v>
      </c>
      <c r="G464" s="705" t="s">
        <v>5157</v>
      </c>
      <c r="H464" s="705" t="s">
        <v>5158</v>
      </c>
      <c r="I464" s="238">
        <v>8.44</v>
      </c>
      <c r="J464" s="238">
        <v>300</v>
      </c>
      <c r="K464" s="713">
        <v>2530.84</v>
      </c>
    </row>
    <row r="465" spans="1:11" ht="14.4" customHeight="1" x14ac:dyDescent="0.3">
      <c r="A465" s="680" t="s">
        <v>549</v>
      </c>
      <c r="B465" s="671" t="s">
        <v>551</v>
      </c>
      <c r="C465" s="705" t="s">
        <v>4685</v>
      </c>
      <c r="D465" s="723" t="s">
        <v>4686</v>
      </c>
      <c r="E465" s="705" t="s">
        <v>4673</v>
      </c>
      <c r="F465" s="723" t="s">
        <v>4674</v>
      </c>
      <c r="G465" s="705" t="s">
        <v>5159</v>
      </c>
      <c r="H465" s="705" t="s">
        <v>5160</v>
      </c>
      <c r="I465" s="238">
        <v>4.05</v>
      </c>
      <c r="J465" s="238">
        <v>1920</v>
      </c>
      <c r="K465" s="713">
        <v>7778.85</v>
      </c>
    </row>
    <row r="466" spans="1:11" ht="14.4" customHeight="1" x14ac:dyDescent="0.3">
      <c r="A466" s="680" t="s">
        <v>549</v>
      </c>
      <c r="B466" s="671" t="s">
        <v>551</v>
      </c>
      <c r="C466" s="705" t="s">
        <v>4685</v>
      </c>
      <c r="D466" s="723" t="s">
        <v>4686</v>
      </c>
      <c r="E466" s="705" t="s">
        <v>4673</v>
      </c>
      <c r="F466" s="723" t="s">
        <v>4674</v>
      </c>
      <c r="G466" s="705" t="s">
        <v>5161</v>
      </c>
      <c r="H466" s="705" t="s">
        <v>5162</v>
      </c>
      <c r="I466" s="238">
        <v>0.8</v>
      </c>
      <c r="J466" s="238">
        <v>2000</v>
      </c>
      <c r="K466" s="713">
        <v>1599.43</v>
      </c>
    </row>
    <row r="467" spans="1:11" ht="14.4" customHeight="1" x14ac:dyDescent="0.3">
      <c r="A467" s="680" t="s">
        <v>549</v>
      </c>
      <c r="B467" s="671" t="s">
        <v>551</v>
      </c>
      <c r="C467" s="705" t="s">
        <v>4685</v>
      </c>
      <c r="D467" s="723" t="s">
        <v>4686</v>
      </c>
      <c r="E467" s="705" t="s">
        <v>4673</v>
      </c>
      <c r="F467" s="723" t="s">
        <v>4674</v>
      </c>
      <c r="G467" s="705" t="s">
        <v>5163</v>
      </c>
      <c r="H467" s="705" t="s">
        <v>5164</v>
      </c>
      <c r="I467" s="238">
        <v>0.88</v>
      </c>
      <c r="J467" s="238">
        <v>2000</v>
      </c>
      <c r="K467" s="713">
        <v>1756.19</v>
      </c>
    </row>
    <row r="468" spans="1:11" ht="14.4" customHeight="1" x14ac:dyDescent="0.3">
      <c r="A468" s="680" t="s">
        <v>549</v>
      </c>
      <c r="B468" s="671" t="s">
        <v>551</v>
      </c>
      <c r="C468" s="705" t="s">
        <v>4685</v>
      </c>
      <c r="D468" s="723" t="s">
        <v>4686</v>
      </c>
      <c r="E468" s="705" t="s">
        <v>4673</v>
      </c>
      <c r="F468" s="723" t="s">
        <v>4674</v>
      </c>
      <c r="G468" s="705" t="s">
        <v>5165</v>
      </c>
      <c r="H468" s="705" t="s">
        <v>5166</v>
      </c>
      <c r="I468" s="238">
        <v>1.43</v>
      </c>
      <c r="J468" s="238">
        <v>1000</v>
      </c>
      <c r="K468" s="713">
        <v>1433.73</v>
      </c>
    </row>
    <row r="469" spans="1:11" ht="14.4" customHeight="1" x14ac:dyDescent="0.3">
      <c r="A469" s="680" t="s">
        <v>549</v>
      </c>
      <c r="B469" s="671" t="s">
        <v>551</v>
      </c>
      <c r="C469" s="705" t="s">
        <v>4685</v>
      </c>
      <c r="D469" s="723" t="s">
        <v>4686</v>
      </c>
      <c r="E469" s="705" t="s">
        <v>4673</v>
      </c>
      <c r="F469" s="723" t="s">
        <v>4674</v>
      </c>
      <c r="G469" s="705" t="s">
        <v>5167</v>
      </c>
      <c r="H469" s="705" t="s">
        <v>5168</v>
      </c>
      <c r="I469" s="238">
        <v>7.05</v>
      </c>
      <c r="J469" s="238">
        <v>3200</v>
      </c>
      <c r="K469" s="713">
        <v>22554.400000000001</v>
      </c>
    </row>
    <row r="470" spans="1:11" ht="14.4" customHeight="1" x14ac:dyDescent="0.3">
      <c r="A470" s="680" t="s">
        <v>549</v>
      </c>
      <c r="B470" s="671" t="s">
        <v>551</v>
      </c>
      <c r="C470" s="705" t="s">
        <v>4685</v>
      </c>
      <c r="D470" s="723" t="s">
        <v>4686</v>
      </c>
      <c r="E470" s="705" t="s">
        <v>4673</v>
      </c>
      <c r="F470" s="723" t="s">
        <v>4674</v>
      </c>
      <c r="G470" s="705" t="s">
        <v>5169</v>
      </c>
      <c r="H470" s="705" t="s">
        <v>5170</v>
      </c>
      <c r="I470" s="238">
        <v>4.34</v>
      </c>
      <c r="J470" s="238">
        <v>2880</v>
      </c>
      <c r="K470" s="713">
        <v>12501.72</v>
      </c>
    </row>
    <row r="471" spans="1:11" ht="14.4" customHeight="1" x14ac:dyDescent="0.3">
      <c r="A471" s="680" t="s">
        <v>549</v>
      </c>
      <c r="B471" s="671" t="s">
        <v>551</v>
      </c>
      <c r="C471" s="705" t="s">
        <v>4685</v>
      </c>
      <c r="D471" s="723" t="s">
        <v>4686</v>
      </c>
      <c r="E471" s="705" t="s">
        <v>4679</v>
      </c>
      <c r="F471" s="723" t="s">
        <v>4680</v>
      </c>
      <c r="G471" s="705" t="s">
        <v>4831</v>
      </c>
      <c r="H471" s="705" t="s">
        <v>4832</v>
      </c>
      <c r="I471" s="238">
        <v>0.3</v>
      </c>
      <c r="J471" s="238">
        <v>500</v>
      </c>
      <c r="K471" s="713">
        <v>150</v>
      </c>
    </row>
    <row r="472" spans="1:11" ht="14.4" customHeight="1" x14ac:dyDescent="0.3">
      <c r="A472" s="680" t="s">
        <v>549</v>
      </c>
      <c r="B472" s="671" t="s">
        <v>551</v>
      </c>
      <c r="C472" s="705" t="s">
        <v>4685</v>
      </c>
      <c r="D472" s="723" t="s">
        <v>4686</v>
      </c>
      <c r="E472" s="705" t="s">
        <v>4681</v>
      </c>
      <c r="F472" s="723" t="s">
        <v>4682</v>
      </c>
      <c r="G472" s="705" t="s">
        <v>4839</v>
      </c>
      <c r="H472" s="705" t="s">
        <v>4840</v>
      </c>
      <c r="I472" s="238">
        <v>0.78</v>
      </c>
      <c r="J472" s="238">
        <v>2000</v>
      </c>
      <c r="K472" s="713">
        <v>1560</v>
      </c>
    </row>
    <row r="473" spans="1:11" ht="14.4" customHeight="1" x14ac:dyDescent="0.3">
      <c r="A473" s="680" t="s">
        <v>549</v>
      </c>
      <c r="B473" s="671" t="s">
        <v>551</v>
      </c>
      <c r="C473" s="705" t="s">
        <v>4685</v>
      </c>
      <c r="D473" s="723" t="s">
        <v>4686</v>
      </c>
      <c r="E473" s="705" t="s">
        <v>4667</v>
      </c>
      <c r="F473" s="723" t="s">
        <v>4668</v>
      </c>
      <c r="G473" s="705" t="s">
        <v>5171</v>
      </c>
      <c r="H473" s="705" t="s">
        <v>5172</v>
      </c>
      <c r="I473" s="238">
        <v>1003.67</v>
      </c>
      <c r="J473" s="238">
        <v>10</v>
      </c>
      <c r="K473" s="713">
        <v>10036.700000000001</v>
      </c>
    </row>
    <row r="474" spans="1:11" ht="14.4" customHeight="1" x14ac:dyDescent="0.3">
      <c r="A474" s="680" t="s">
        <v>549</v>
      </c>
      <c r="B474" s="671" t="s">
        <v>551</v>
      </c>
      <c r="C474" s="705" t="s">
        <v>4685</v>
      </c>
      <c r="D474" s="723" t="s">
        <v>4686</v>
      </c>
      <c r="E474" s="705" t="s">
        <v>4667</v>
      </c>
      <c r="F474" s="723" t="s">
        <v>4668</v>
      </c>
      <c r="G474" s="705" t="s">
        <v>5173</v>
      </c>
      <c r="H474" s="705" t="s">
        <v>5174</v>
      </c>
      <c r="I474" s="238">
        <v>107.69</v>
      </c>
      <c r="J474" s="238">
        <v>3</v>
      </c>
      <c r="K474" s="713">
        <v>323.07</v>
      </c>
    </row>
    <row r="475" spans="1:11" ht="14.4" customHeight="1" x14ac:dyDescent="0.3">
      <c r="A475" s="680" t="s">
        <v>549</v>
      </c>
      <c r="B475" s="671" t="s">
        <v>551</v>
      </c>
      <c r="C475" s="705" t="s">
        <v>4685</v>
      </c>
      <c r="D475" s="723" t="s">
        <v>4686</v>
      </c>
      <c r="E475" s="705" t="s">
        <v>4667</v>
      </c>
      <c r="F475" s="723" t="s">
        <v>4668</v>
      </c>
      <c r="G475" s="705" t="s">
        <v>5175</v>
      </c>
      <c r="H475" s="705" t="s">
        <v>5176</v>
      </c>
      <c r="I475" s="238">
        <v>140.36000000000001</v>
      </c>
      <c r="J475" s="238">
        <v>1</v>
      </c>
      <c r="K475" s="713">
        <v>140.36000000000001</v>
      </c>
    </row>
    <row r="476" spans="1:11" ht="14.4" customHeight="1" x14ac:dyDescent="0.3">
      <c r="A476" s="680" t="s">
        <v>549</v>
      </c>
      <c r="B476" s="671" t="s">
        <v>551</v>
      </c>
      <c r="C476" s="705" t="s">
        <v>4685</v>
      </c>
      <c r="D476" s="723" t="s">
        <v>4686</v>
      </c>
      <c r="E476" s="705" t="s">
        <v>4667</v>
      </c>
      <c r="F476" s="723" t="s">
        <v>4668</v>
      </c>
      <c r="G476" s="705" t="s">
        <v>5177</v>
      </c>
      <c r="H476" s="705" t="s">
        <v>5178</v>
      </c>
      <c r="I476" s="238">
        <v>606.63</v>
      </c>
      <c r="J476" s="238">
        <v>30</v>
      </c>
      <c r="K476" s="713">
        <v>18199</v>
      </c>
    </row>
    <row r="477" spans="1:11" ht="14.4" customHeight="1" x14ac:dyDescent="0.3">
      <c r="A477" s="680" t="s">
        <v>549</v>
      </c>
      <c r="B477" s="671" t="s">
        <v>551</v>
      </c>
      <c r="C477" s="705" t="s">
        <v>4685</v>
      </c>
      <c r="D477" s="723" t="s">
        <v>4686</v>
      </c>
      <c r="E477" s="705" t="s">
        <v>4667</v>
      </c>
      <c r="F477" s="723" t="s">
        <v>4668</v>
      </c>
      <c r="G477" s="705" t="s">
        <v>5179</v>
      </c>
      <c r="H477" s="705" t="s">
        <v>5180</v>
      </c>
      <c r="I477" s="238">
        <v>588.53</v>
      </c>
      <c r="J477" s="238">
        <v>10</v>
      </c>
      <c r="K477" s="713">
        <v>5885.3</v>
      </c>
    </row>
    <row r="478" spans="1:11" ht="14.4" customHeight="1" x14ac:dyDescent="0.3">
      <c r="A478" s="680" t="s">
        <v>549</v>
      </c>
      <c r="B478" s="671" t="s">
        <v>551</v>
      </c>
      <c r="C478" s="705" t="s">
        <v>4685</v>
      </c>
      <c r="D478" s="723" t="s">
        <v>4686</v>
      </c>
      <c r="E478" s="705" t="s">
        <v>4667</v>
      </c>
      <c r="F478" s="723" t="s">
        <v>4668</v>
      </c>
      <c r="G478" s="705" t="s">
        <v>5181</v>
      </c>
      <c r="H478" s="705" t="s">
        <v>5182</v>
      </c>
      <c r="I478" s="238">
        <v>3194.4</v>
      </c>
      <c r="J478" s="238">
        <v>16</v>
      </c>
      <c r="K478" s="713">
        <v>51110.400000000001</v>
      </c>
    </row>
    <row r="479" spans="1:11" ht="14.4" customHeight="1" x14ac:dyDescent="0.3">
      <c r="A479" s="680" t="s">
        <v>549</v>
      </c>
      <c r="B479" s="671" t="s">
        <v>551</v>
      </c>
      <c r="C479" s="705" t="s">
        <v>4685</v>
      </c>
      <c r="D479" s="723" t="s">
        <v>4686</v>
      </c>
      <c r="E479" s="705" t="s">
        <v>4667</v>
      </c>
      <c r="F479" s="723" t="s">
        <v>4668</v>
      </c>
      <c r="G479" s="705" t="s">
        <v>5183</v>
      </c>
      <c r="H479" s="705" t="s">
        <v>5184</v>
      </c>
      <c r="I479" s="238">
        <v>15017</v>
      </c>
      <c r="J479" s="238">
        <v>1</v>
      </c>
      <c r="K479" s="713">
        <v>15017</v>
      </c>
    </row>
    <row r="480" spans="1:11" ht="14.4" customHeight="1" x14ac:dyDescent="0.3">
      <c r="A480" s="680" t="s">
        <v>549</v>
      </c>
      <c r="B480" s="671" t="s">
        <v>551</v>
      </c>
      <c r="C480" s="705" t="s">
        <v>4685</v>
      </c>
      <c r="D480" s="723" t="s">
        <v>4686</v>
      </c>
      <c r="E480" s="705" t="s">
        <v>4667</v>
      </c>
      <c r="F480" s="723" t="s">
        <v>4668</v>
      </c>
      <c r="G480" s="705" t="s">
        <v>5185</v>
      </c>
      <c r="H480" s="705" t="s">
        <v>5186</v>
      </c>
      <c r="I480" s="238">
        <v>162.13999999999999</v>
      </c>
      <c r="J480" s="238">
        <v>1</v>
      </c>
      <c r="K480" s="713">
        <v>162.13999999999999</v>
      </c>
    </row>
    <row r="481" spans="1:11" ht="14.4" customHeight="1" x14ac:dyDescent="0.3">
      <c r="A481" s="680" t="s">
        <v>549</v>
      </c>
      <c r="B481" s="671" t="s">
        <v>551</v>
      </c>
      <c r="C481" s="705" t="s">
        <v>4685</v>
      </c>
      <c r="D481" s="723" t="s">
        <v>4686</v>
      </c>
      <c r="E481" s="705" t="s">
        <v>4667</v>
      </c>
      <c r="F481" s="723" t="s">
        <v>4668</v>
      </c>
      <c r="G481" s="705" t="s">
        <v>5187</v>
      </c>
      <c r="H481" s="705" t="s">
        <v>5188</v>
      </c>
      <c r="I481" s="238">
        <v>185.13</v>
      </c>
      <c r="J481" s="238">
        <v>6</v>
      </c>
      <c r="K481" s="713">
        <v>1110.78</v>
      </c>
    </row>
    <row r="482" spans="1:11" ht="14.4" customHeight="1" x14ac:dyDescent="0.3">
      <c r="A482" s="680" t="s">
        <v>549</v>
      </c>
      <c r="B482" s="671" t="s">
        <v>551</v>
      </c>
      <c r="C482" s="705" t="s">
        <v>4685</v>
      </c>
      <c r="D482" s="723" t="s">
        <v>4686</v>
      </c>
      <c r="E482" s="705" t="s">
        <v>4667</v>
      </c>
      <c r="F482" s="723" t="s">
        <v>4668</v>
      </c>
      <c r="G482" s="705" t="s">
        <v>5189</v>
      </c>
      <c r="H482" s="705" t="s">
        <v>5190</v>
      </c>
      <c r="I482" s="238">
        <v>1132.56</v>
      </c>
      <c r="J482" s="238">
        <v>2</v>
      </c>
      <c r="K482" s="713">
        <v>2265.12</v>
      </c>
    </row>
    <row r="483" spans="1:11" ht="14.4" customHeight="1" x14ac:dyDescent="0.3">
      <c r="A483" s="680" t="s">
        <v>549</v>
      </c>
      <c r="B483" s="671" t="s">
        <v>551</v>
      </c>
      <c r="C483" s="705" t="s">
        <v>4685</v>
      </c>
      <c r="D483" s="723" t="s">
        <v>4686</v>
      </c>
      <c r="E483" s="705" t="s">
        <v>4667</v>
      </c>
      <c r="F483" s="723" t="s">
        <v>4668</v>
      </c>
      <c r="G483" s="705" t="s">
        <v>5191</v>
      </c>
      <c r="H483" s="705" t="s">
        <v>5192</v>
      </c>
      <c r="I483" s="238">
        <v>97662</v>
      </c>
      <c r="J483" s="238">
        <v>1</v>
      </c>
      <c r="K483" s="713">
        <v>97662</v>
      </c>
    </row>
    <row r="484" spans="1:11" ht="14.4" customHeight="1" x14ac:dyDescent="0.3">
      <c r="A484" s="680" t="s">
        <v>549</v>
      </c>
      <c r="B484" s="671" t="s">
        <v>551</v>
      </c>
      <c r="C484" s="705" t="s">
        <v>591</v>
      </c>
      <c r="D484" s="723" t="s">
        <v>592</v>
      </c>
      <c r="E484" s="705" t="s">
        <v>4669</v>
      </c>
      <c r="F484" s="723" t="s">
        <v>4670</v>
      </c>
      <c r="G484" s="705" t="s">
        <v>5193</v>
      </c>
      <c r="H484" s="705" t="s">
        <v>5194</v>
      </c>
      <c r="I484" s="238">
        <v>2.2749999999999999</v>
      </c>
      <c r="J484" s="238">
        <v>120</v>
      </c>
      <c r="K484" s="713">
        <v>273.2</v>
      </c>
    </row>
    <row r="485" spans="1:11" ht="14.4" customHeight="1" x14ac:dyDescent="0.3">
      <c r="A485" s="680" t="s">
        <v>549</v>
      </c>
      <c r="B485" s="671" t="s">
        <v>551</v>
      </c>
      <c r="C485" s="705" t="s">
        <v>591</v>
      </c>
      <c r="D485" s="723" t="s">
        <v>592</v>
      </c>
      <c r="E485" s="705" t="s">
        <v>4669</v>
      </c>
      <c r="F485" s="723" t="s">
        <v>4670</v>
      </c>
      <c r="G485" s="705" t="s">
        <v>4703</v>
      </c>
      <c r="H485" s="705" t="s">
        <v>4704</v>
      </c>
      <c r="I485" s="238">
        <v>0.31</v>
      </c>
      <c r="J485" s="238">
        <v>100</v>
      </c>
      <c r="K485" s="713">
        <v>31</v>
      </c>
    </row>
    <row r="486" spans="1:11" ht="14.4" customHeight="1" x14ac:dyDescent="0.3">
      <c r="A486" s="680" t="s">
        <v>549</v>
      </c>
      <c r="B486" s="671" t="s">
        <v>551</v>
      </c>
      <c r="C486" s="705" t="s">
        <v>591</v>
      </c>
      <c r="D486" s="723" t="s">
        <v>592</v>
      </c>
      <c r="E486" s="705" t="s">
        <v>4669</v>
      </c>
      <c r="F486" s="723" t="s">
        <v>4670</v>
      </c>
      <c r="G486" s="705" t="s">
        <v>5195</v>
      </c>
      <c r="H486" s="705" t="s">
        <v>5196</v>
      </c>
      <c r="I486" s="238">
        <v>1253.52</v>
      </c>
      <c r="J486" s="238">
        <v>1</v>
      </c>
      <c r="K486" s="713">
        <v>1253.52</v>
      </c>
    </row>
    <row r="487" spans="1:11" ht="14.4" customHeight="1" x14ac:dyDescent="0.3">
      <c r="A487" s="680" t="s">
        <v>549</v>
      </c>
      <c r="B487" s="671" t="s">
        <v>551</v>
      </c>
      <c r="C487" s="705" t="s">
        <v>591</v>
      </c>
      <c r="D487" s="723" t="s">
        <v>592</v>
      </c>
      <c r="E487" s="705" t="s">
        <v>4669</v>
      </c>
      <c r="F487" s="723" t="s">
        <v>4670</v>
      </c>
      <c r="G487" s="705" t="s">
        <v>5197</v>
      </c>
      <c r="H487" s="705" t="s">
        <v>5198</v>
      </c>
      <c r="I487" s="238">
        <v>1318.48</v>
      </c>
      <c r="J487" s="238">
        <v>1</v>
      </c>
      <c r="K487" s="713">
        <v>1318.48</v>
      </c>
    </row>
    <row r="488" spans="1:11" ht="14.4" customHeight="1" x14ac:dyDescent="0.3">
      <c r="A488" s="680" t="s">
        <v>549</v>
      </c>
      <c r="B488" s="671" t="s">
        <v>551</v>
      </c>
      <c r="C488" s="705" t="s">
        <v>591</v>
      </c>
      <c r="D488" s="723" t="s">
        <v>592</v>
      </c>
      <c r="E488" s="705" t="s">
        <v>4671</v>
      </c>
      <c r="F488" s="723" t="s">
        <v>4672</v>
      </c>
      <c r="G488" s="705" t="s">
        <v>4871</v>
      </c>
      <c r="H488" s="705" t="s">
        <v>4872</v>
      </c>
      <c r="I488" s="238">
        <v>0.94</v>
      </c>
      <c r="J488" s="238">
        <v>100</v>
      </c>
      <c r="K488" s="713">
        <v>94</v>
      </c>
    </row>
    <row r="489" spans="1:11" ht="14.4" customHeight="1" x14ac:dyDescent="0.3">
      <c r="A489" s="680" t="s">
        <v>549</v>
      </c>
      <c r="B489" s="671" t="s">
        <v>551</v>
      </c>
      <c r="C489" s="705" t="s">
        <v>591</v>
      </c>
      <c r="D489" s="723" t="s">
        <v>592</v>
      </c>
      <c r="E489" s="705" t="s">
        <v>4671</v>
      </c>
      <c r="F489" s="723" t="s">
        <v>4672</v>
      </c>
      <c r="G489" s="705" t="s">
        <v>4739</v>
      </c>
      <c r="H489" s="705" t="s">
        <v>4740</v>
      </c>
      <c r="I489" s="238">
        <v>1.44</v>
      </c>
      <c r="J489" s="238">
        <v>100</v>
      </c>
      <c r="K489" s="713">
        <v>144</v>
      </c>
    </row>
    <row r="490" spans="1:11" ht="14.4" customHeight="1" x14ac:dyDescent="0.3">
      <c r="A490" s="680" t="s">
        <v>549</v>
      </c>
      <c r="B490" s="671" t="s">
        <v>551</v>
      </c>
      <c r="C490" s="705" t="s">
        <v>591</v>
      </c>
      <c r="D490" s="723" t="s">
        <v>592</v>
      </c>
      <c r="E490" s="705" t="s">
        <v>4671</v>
      </c>
      <c r="F490" s="723" t="s">
        <v>4672</v>
      </c>
      <c r="G490" s="705" t="s">
        <v>4741</v>
      </c>
      <c r="H490" s="705" t="s">
        <v>4742</v>
      </c>
      <c r="I490" s="238">
        <v>0.42</v>
      </c>
      <c r="J490" s="238">
        <v>100</v>
      </c>
      <c r="K490" s="713">
        <v>42</v>
      </c>
    </row>
    <row r="491" spans="1:11" ht="14.4" customHeight="1" x14ac:dyDescent="0.3">
      <c r="A491" s="680" t="s">
        <v>549</v>
      </c>
      <c r="B491" s="671" t="s">
        <v>551</v>
      </c>
      <c r="C491" s="705" t="s">
        <v>591</v>
      </c>
      <c r="D491" s="723" t="s">
        <v>592</v>
      </c>
      <c r="E491" s="705" t="s">
        <v>4671</v>
      </c>
      <c r="F491" s="723" t="s">
        <v>4672</v>
      </c>
      <c r="G491" s="705" t="s">
        <v>4743</v>
      </c>
      <c r="H491" s="705" t="s">
        <v>4744</v>
      </c>
      <c r="I491" s="238">
        <v>0.57999999999999996</v>
      </c>
      <c r="J491" s="238">
        <v>100</v>
      </c>
      <c r="K491" s="713">
        <v>58</v>
      </c>
    </row>
    <row r="492" spans="1:11" ht="14.4" customHeight="1" x14ac:dyDescent="0.3">
      <c r="A492" s="680" t="s">
        <v>549</v>
      </c>
      <c r="B492" s="671" t="s">
        <v>551</v>
      </c>
      <c r="C492" s="705" t="s">
        <v>591</v>
      </c>
      <c r="D492" s="723" t="s">
        <v>592</v>
      </c>
      <c r="E492" s="705" t="s">
        <v>4671</v>
      </c>
      <c r="F492" s="723" t="s">
        <v>4672</v>
      </c>
      <c r="G492" s="705" t="s">
        <v>5061</v>
      </c>
      <c r="H492" s="705" t="s">
        <v>5062</v>
      </c>
      <c r="I492" s="238">
        <v>5.56</v>
      </c>
      <c r="J492" s="238">
        <v>50</v>
      </c>
      <c r="K492" s="713">
        <v>278</v>
      </c>
    </row>
    <row r="493" spans="1:11" ht="14.4" customHeight="1" x14ac:dyDescent="0.3">
      <c r="A493" s="680" t="s">
        <v>549</v>
      </c>
      <c r="B493" s="671" t="s">
        <v>551</v>
      </c>
      <c r="C493" s="705" t="s">
        <v>591</v>
      </c>
      <c r="D493" s="723" t="s">
        <v>592</v>
      </c>
      <c r="E493" s="705" t="s">
        <v>4671</v>
      </c>
      <c r="F493" s="723" t="s">
        <v>4672</v>
      </c>
      <c r="G493" s="705" t="s">
        <v>5199</v>
      </c>
      <c r="H493" s="705" t="s">
        <v>5200</v>
      </c>
      <c r="I493" s="238">
        <v>461.98</v>
      </c>
      <c r="J493" s="238">
        <v>40</v>
      </c>
      <c r="K493" s="713">
        <v>18479</v>
      </c>
    </row>
    <row r="494" spans="1:11" ht="14.4" customHeight="1" x14ac:dyDescent="0.3">
      <c r="A494" s="680" t="s">
        <v>549</v>
      </c>
      <c r="B494" s="671" t="s">
        <v>551</v>
      </c>
      <c r="C494" s="705" t="s">
        <v>591</v>
      </c>
      <c r="D494" s="723" t="s">
        <v>592</v>
      </c>
      <c r="E494" s="705" t="s">
        <v>4671</v>
      </c>
      <c r="F494" s="723" t="s">
        <v>4672</v>
      </c>
      <c r="G494" s="705" t="s">
        <v>5105</v>
      </c>
      <c r="H494" s="705" t="s">
        <v>5106</v>
      </c>
      <c r="I494" s="238">
        <v>24.2</v>
      </c>
      <c r="J494" s="238">
        <v>50</v>
      </c>
      <c r="K494" s="713">
        <v>1210</v>
      </c>
    </row>
    <row r="495" spans="1:11" ht="14.4" customHeight="1" x14ac:dyDescent="0.3">
      <c r="A495" s="680" t="s">
        <v>549</v>
      </c>
      <c r="B495" s="671" t="s">
        <v>551</v>
      </c>
      <c r="C495" s="705" t="s">
        <v>591</v>
      </c>
      <c r="D495" s="723" t="s">
        <v>592</v>
      </c>
      <c r="E495" s="705" t="s">
        <v>4671</v>
      </c>
      <c r="F495" s="723" t="s">
        <v>4672</v>
      </c>
      <c r="G495" s="705" t="s">
        <v>5201</v>
      </c>
      <c r="H495" s="705" t="s">
        <v>5202</v>
      </c>
      <c r="I495" s="238">
        <v>110.11</v>
      </c>
      <c r="J495" s="238">
        <v>1</v>
      </c>
      <c r="K495" s="713">
        <v>110.11</v>
      </c>
    </row>
    <row r="496" spans="1:11" ht="14.4" customHeight="1" x14ac:dyDescent="0.3">
      <c r="A496" s="680" t="s">
        <v>549</v>
      </c>
      <c r="B496" s="671" t="s">
        <v>551</v>
      </c>
      <c r="C496" s="705" t="s">
        <v>591</v>
      </c>
      <c r="D496" s="723" t="s">
        <v>592</v>
      </c>
      <c r="E496" s="705" t="s">
        <v>4671</v>
      </c>
      <c r="F496" s="723" t="s">
        <v>4672</v>
      </c>
      <c r="G496" s="705" t="s">
        <v>5203</v>
      </c>
      <c r="H496" s="705" t="s">
        <v>5204</v>
      </c>
      <c r="I496" s="238">
        <v>2758.85</v>
      </c>
      <c r="J496" s="238">
        <v>1</v>
      </c>
      <c r="K496" s="713">
        <v>2758.85</v>
      </c>
    </row>
    <row r="497" spans="1:11" ht="14.4" customHeight="1" x14ac:dyDescent="0.3">
      <c r="A497" s="680" t="s">
        <v>549</v>
      </c>
      <c r="B497" s="671" t="s">
        <v>551</v>
      </c>
      <c r="C497" s="705" t="s">
        <v>591</v>
      </c>
      <c r="D497" s="723" t="s">
        <v>592</v>
      </c>
      <c r="E497" s="705" t="s">
        <v>4671</v>
      </c>
      <c r="F497" s="723" t="s">
        <v>4672</v>
      </c>
      <c r="G497" s="705" t="s">
        <v>5205</v>
      </c>
      <c r="H497" s="705" t="s">
        <v>5206</v>
      </c>
      <c r="I497" s="238">
        <v>2643.85</v>
      </c>
      <c r="J497" s="238">
        <v>1</v>
      </c>
      <c r="K497" s="713">
        <v>2643.85</v>
      </c>
    </row>
    <row r="498" spans="1:11" ht="14.4" customHeight="1" x14ac:dyDescent="0.3">
      <c r="A498" s="680" t="s">
        <v>549</v>
      </c>
      <c r="B498" s="671" t="s">
        <v>551</v>
      </c>
      <c r="C498" s="705" t="s">
        <v>591</v>
      </c>
      <c r="D498" s="723" t="s">
        <v>592</v>
      </c>
      <c r="E498" s="705" t="s">
        <v>4671</v>
      </c>
      <c r="F498" s="723" t="s">
        <v>4672</v>
      </c>
      <c r="G498" s="705" t="s">
        <v>5207</v>
      </c>
      <c r="H498" s="705" t="s">
        <v>5208</v>
      </c>
      <c r="I498" s="238">
        <v>272.25</v>
      </c>
      <c r="J498" s="238">
        <v>80</v>
      </c>
      <c r="K498" s="713">
        <v>21780</v>
      </c>
    </row>
    <row r="499" spans="1:11" ht="14.4" customHeight="1" x14ac:dyDescent="0.3">
      <c r="A499" s="680" t="s">
        <v>549</v>
      </c>
      <c r="B499" s="671" t="s">
        <v>551</v>
      </c>
      <c r="C499" s="705" t="s">
        <v>591</v>
      </c>
      <c r="D499" s="723" t="s">
        <v>592</v>
      </c>
      <c r="E499" s="705" t="s">
        <v>4667</v>
      </c>
      <c r="F499" s="723" t="s">
        <v>4668</v>
      </c>
      <c r="G499" s="705" t="s">
        <v>5209</v>
      </c>
      <c r="H499" s="705" t="s">
        <v>5210</v>
      </c>
      <c r="I499" s="238">
        <v>273.45999999999998</v>
      </c>
      <c r="J499" s="238">
        <v>1</v>
      </c>
      <c r="K499" s="713">
        <v>273.45999999999998</v>
      </c>
    </row>
    <row r="500" spans="1:11" ht="14.4" customHeight="1" thickBot="1" x14ac:dyDescent="0.35">
      <c r="A500" s="637" t="s">
        <v>549</v>
      </c>
      <c r="B500" s="673" t="s">
        <v>551</v>
      </c>
      <c r="C500" s="709" t="s">
        <v>591</v>
      </c>
      <c r="D500" s="724" t="s">
        <v>592</v>
      </c>
      <c r="E500" s="709" t="s">
        <v>4667</v>
      </c>
      <c r="F500" s="724" t="s">
        <v>4668</v>
      </c>
      <c r="G500" s="709" t="s">
        <v>5211</v>
      </c>
      <c r="H500" s="709" t="s">
        <v>5212</v>
      </c>
      <c r="I500" s="674">
        <v>102.85</v>
      </c>
      <c r="J500" s="674">
        <v>1</v>
      </c>
      <c r="K500" s="714">
        <v>102.85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L31"/>
  <sheetViews>
    <sheetView showGridLines="0" showRowColHeader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4" width="12.21875" customWidth="1"/>
    <col min="5" max="5" width="12.21875" hidden="1" customWidth="1"/>
    <col min="6" max="6" width="12.21875" customWidth="1"/>
    <col min="7" max="7" width="12.21875" hidden="1" customWidth="1"/>
    <col min="8" max="12" width="12.21875" customWidth="1"/>
  </cols>
  <sheetData>
    <row r="1" spans="1:12" ht="18.600000000000001" thickBot="1" x14ac:dyDescent="0.4">
      <c r="A1" s="520" t="s">
        <v>134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</row>
    <row r="2" spans="1:12" ht="15" thickBot="1" x14ac:dyDescent="0.35">
      <c r="A2" s="389" t="s">
        <v>298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</row>
    <row r="3" spans="1:12" x14ac:dyDescent="0.3">
      <c r="A3" s="410" t="s">
        <v>292</v>
      </c>
      <c r="B3" s="522" t="s">
        <v>270</v>
      </c>
      <c r="C3" s="391">
        <v>0</v>
      </c>
      <c r="D3" s="392">
        <v>101</v>
      </c>
      <c r="E3" s="413">
        <v>203</v>
      </c>
      <c r="F3" s="392" t="s">
        <v>250</v>
      </c>
      <c r="G3" s="392" t="s">
        <v>251</v>
      </c>
      <c r="H3" s="392" t="s">
        <v>252</v>
      </c>
      <c r="I3" s="392" t="s">
        <v>253</v>
      </c>
      <c r="J3" s="392" t="s">
        <v>254</v>
      </c>
      <c r="K3" s="392">
        <v>930</v>
      </c>
      <c r="L3" s="393">
        <v>940</v>
      </c>
    </row>
    <row r="4" spans="1:12" ht="60.6" outlineLevel="1" thickBot="1" x14ac:dyDescent="0.35">
      <c r="A4" s="411">
        <v>2014</v>
      </c>
      <c r="B4" s="523"/>
      <c r="C4" s="394" t="s">
        <v>271</v>
      </c>
      <c r="D4" s="395" t="s">
        <v>272</v>
      </c>
      <c r="E4" s="414" t="s">
        <v>273</v>
      </c>
      <c r="F4" s="395" t="s">
        <v>274</v>
      </c>
      <c r="G4" s="395" t="s">
        <v>275</v>
      </c>
      <c r="H4" s="395" t="s">
        <v>276</v>
      </c>
      <c r="I4" s="395" t="s">
        <v>277</v>
      </c>
      <c r="J4" s="395" t="s">
        <v>278</v>
      </c>
      <c r="K4" s="395" t="s">
        <v>279</v>
      </c>
      <c r="L4" s="396" t="s">
        <v>280</v>
      </c>
    </row>
    <row r="5" spans="1:12" x14ac:dyDescent="0.3">
      <c r="A5" s="397" t="s">
        <v>281</v>
      </c>
      <c r="B5" s="441"/>
      <c r="C5" s="442"/>
      <c r="D5" s="443"/>
      <c r="E5" s="443"/>
      <c r="F5" s="443"/>
      <c r="G5" s="443"/>
      <c r="H5" s="443"/>
      <c r="I5" s="443"/>
      <c r="J5" s="443"/>
      <c r="K5" s="443"/>
      <c r="L5" s="444"/>
    </row>
    <row r="6" spans="1:12" ht="15" collapsed="1" thickBot="1" x14ac:dyDescent="0.35">
      <c r="A6" s="398" t="s">
        <v>97</v>
      </c>
      <c r="B6" s="445">
        <f xml:space="preserve">
TRUNC(IF($A$4&lt;=12,SUMIFS('ON Data'!D:D,'ON Data'!$B:$B,$A$4,'ON Data'!$C:$C,1),SUMIFS('ON Data'!D:D,'ON Data'!$C:$C,1)/'ON Data'!$B$3),1)</f>
        <v>147.4</v>
      </c>
      <c r="C6" s="446">
        <f xml:space="preserve">
TRUNC(IF($A$4&lt;=12,SUMIFS('ON Data'!E:E,'ON Data'!$B:$B,$A$4,'ON Data'!$C:$C,1),SUMIFS('ON Data'!E:E,'ON Data'!$C:$C,1)/'ON Data'!$B$3),1)</f>
        <v>0</v>
      </c>
      <c r="D6" s="447">
        <f xml:space="preserve">
TRUNC(IF($A$4&lt;=12,SUMIFS('ON Data'!F:F,'ON Data'!$B:$B,$A$4,'ON Data'!$C:$C,1),SUMIFS('ON Data'!F:F,'ON Data'!$C:$C,1)/'ON Data'!$B$3),1)</f>
        <v>27.1</v>
      </c>
      <c r="E6" s="447">
        <f xml:space="preserve">
TRUNC(IF($A$4&lt;=12,SUMIFS('ON Data'!H:H,'ON Data'!$B:$B,$A$4,'ON Data'!$C:$C,1),SUMIFS('ON Data'!H:H,'ON Data'!$C:$C,1)/'ON Data'!$B$3),1)</f>
        <v>0</v>
      </c>
      <c r="F6" s="447">
        <f xml:space="preserve">
TRUNC(IF($A$4&lt;=12,SUMIFS('ON Data'!I:I,'ON Data'!$B:$B,$A$4,'ON Data'!$C:$C,1),SUMIFS('ON Data'!I:I,'ON Data'!$C:$C,1)/'ON Data'!$B$3),1)</f>
        <v>103.3</v>
      </c>
      <c r="G6" s="447">
        <f xml:space="preserve">
TRUNC(IF($A$4&lt;=12,SUMIFS('ON Data'!J:J,'ON Data'!$B:$B,$A$4,'ON Data'!$C:$C,1),SUMIFS('ON Data'!J:J,'ON Data'!$C:$C,1)/'ON Data'!$B$3),1)</f>
        <v>0</v>
      </c>
      <c r="H6" s="447">
        <f xml:space="preserve">
TRUNC(IF($A$4&lt;=12,SUMIFS('ON Data'!K:K,'ON Data'!$B:$B,$A$4,'ON Data'!$C:$C,1),SUMIFS('ON Data'!K:K,'ON Data'!$C:$C,1)/'ON Data'!$B$3),1)</f>
        <v>0</v>
      </c>
      <c r="I6" s="447">
        <f xml:space="preserve">
TRUNC(IF($A$4&lt;=12,SUMIFS('ON Data'!L:L,'ON Data'!$B:$B,$A$4,'ON Data'!$C:$C,1),SUMIFS('ON Data'!L:L,'ON Data'!$C:$C,1)/'ON Data'!$B$3),1)</f>
        <v>13</v>
      </c>
      <c r="J6" s="447">
        <f xml:space="preserve">
TRUNC(IF($A$4&lt;=12,SUMIFS('ON Data'!M:M,'ON Data'!$B:$B,$A$4,'ON Data'!$C:$C,1),SUMIFS('ON Data'!M:M,'ON Data'!$C:$C,1)/'ON Data'!$B$3),1)</f>
        <v>0</v>
      </c>
      <c r="K6" s="447">
        <f xml:space="preserve">
TRUNC(IF($A$4&lt;=12,SUMIFS('ON Data'!N:N,'ON Data'!$B:$B,$A$4,'ON Data'!$C:$C,1),SUMIFS('ON Data'!N:N,'ON Data'!$C:$C,1)/'ON Data'!$B$3),1)</f>
        <v>3</v>
      </c>
      <c r="L6" s="448">
        <f xml:space="preserve">
TRUNC(IF($A$4&lt;=12,SUMIFS('ON Data'!O:O,'ON Data'!$B:$B,$A$4,'ON Data'!$C:$C,1),SUMIFS('ON Data'!O:O,'ON Data'!$C:$C,1)/'ON Data'!$B$3),1)</f>
        <v>1</v>
      </c>
    </row>
    <row r="7" spans="1:12" ht="15" hidden="1" outlineLevel="1" thickBot="1" x14ac:dyDescent="0.35">
      <c r="A7" s="398" t="s">
        <v>135</v>
      </c>
      <c r="B7" s="445"/>
      <c r="C7" s="449"/>
      <c r="D7" s="447"/>
      <c r="E7" s="447"/>
      <c r="F7" s="447"/>
      <c r="G7" s="447"/>
      <c r="H7" s="447"/>
      <c r="I7" s="447"/>
      <c r="J7" s="447"/>
      <c r="K7" s="447"/>
      <c r="L7" s="448"/>
    </row>
    <row r="8" spans="1:12" ht="15" hidden="1" outlineLevel="1" thickBot="1" x14ac:dyDescent="0.35">
      <c r="A8" s="398" t="s">
        <v>99</v>
      </c>
      <c r="B8" s="445"/>
      <c r="C8" s="449"/>
      <c r="D8" s="447"/>
      <c r="E8" s="447"/>
      <c r="F8" s="447"/>
      <c r="G8" s="447"/>
      <c r="H8" s="447"/>
      <c r="I8" s="447"/>
      <c r="J8" s="447"/>
      <c r="K8" s="447"/>
      <c r="L8" s="448"/>
    </row>
    <row r="9" spans="1:12" ht="15" hidden="1" outlineLevel="1" thickBot="1" x14ac:dyDescent="0.35">
      <c r="A9" s="399" t="s">
        <v>72</v>
      </c>
      <c r="B9" s="450"/>
      <c r="C9" s="451"/>
      <c r="D9" s="452"/>
      <c r="E9" s="452"/>
      <c r="F9" s="452"/>
      <c r="G9" s="452"/>
      <c r="H9" s="452"/>
      <c r="I9" s="452"/>
      <c r="J9" s="452"/>
      <c r="K9" s="452"/>
      <c r="L9" s="453"/>
    </row>
    <row r="10" spans="1:12" x14ac:dyDescent="0.3">
      <c r="A10" s="400" t="s">
        <v>282</v>
      </c>
      <c r="B10" s="415"/>
      <c r="C10" s="416"/>
      <c r="D10" s="417"/>
      <c r="E10" s="417"/>
      <c r="F10" s="417"/>
      <c r="G10" s="417"/>
      <c r="H10" s="417"/>
      <c r="I10" s="417"/>
      <c r="J10" s="417"/>
      <c r="K10" s="417"/>
      <c r="L10" s="418"/>
    </row>
    <row r="11" spans="1:12" x14ac:dyDescent="0.3">
      <c r="A11" s="401" t="s">
        <v>283</v>
      </c>
      <c r="B11" s="419">
        <f xml:space="preserve">
IF($A$4&lt;=12,SUMIFS('ON Data'!D:D,'ON Data'!$B:$B,$A$4,'ON Data'!$C:$C,2),SUMIFS('ON Data'!D:D,'ON Data'!$C:$C,2))</f>
        <v>42619.94</v>
      </c>
      <c r="C11" s="420">
        <f xml:space="preserve">
IF($A$4&lt;=12,SUMIFS('ON Data'!E:E,'ON Data'!$B:$B,$A$4,'ON Data'!$C:$C,2),SUMIFS('ON Data'!E:E,'ON Data'!$C:$C,2))</f>
        <v>0</v>
      </c>
      <c r="D11" s="421">
        <f xml:space="preserve">
IF($A$4&lt;=12,SUMIFS('ON Data'!F:F,'ON Data'!$B:$B,$A$4,'ON Data'!$C:$C,2),SUMIFS('ON Data'!F:F,'ON Data'!$C:$C,2))</f>
        <v>8132.2000000000007</v>
      </c>
      <c r="E11" s="421">
        <f xml:space="preserve">
IF($A$4&lt;=12,SUMIFS('ON Data'!H:H,'ON Data'!$B:$B,$A$4,'ON Data'!$C:$C,2),SUMIFS('ON Data'!H:H,'ON Data'!$C:$C,2))</f>
        <v>0</v>
      </c>
      <c r="F11" s="421">
        <f xml:space="preserve">
IF($A$4&lt;=12,SUMIFS('ON Data'!I:I,'ON Data'!$B:$B,$A$4,'ON Data'!$C:$C,2),SUMIFS('ON Data'!I:I,'ON Data'!$C:$C,2))</f>
        <v>29360.51</v>
      </c>
      <c r="G11" s="421">
        <f xml:space="preserve">
IF($A$4&lt;=12,SUMIFS('ON Data'!J:J,'ON Data'!$B:$B,$A$4,'ON Data'!$C:$C,2),SUMIFS('ON Data'!J:J,'ON Data'!$C:$C,2))</f>
        <v>0</v>
      </c>
      <c r="H11" s="421">
        <f xml:space="preserve">
IF($A$4&lt;=12,SUMIFS('ON Data'!K:K,'ON Data'!$B:$B,$A$4,'ON Data'!$C:$C,2),SUMIFS('ON Data'!K:K,'ON Data'!$C:$C,2))</f>
        <v>40.82</v>
      </c>
      <c r="I11" s="421">
        <f xml:space="preserve">
IF($A$4&lt;=12,SUMIFS('ON Data'!L:L,'ON Data'!$B:$B,$A$4,'ON Data'!$C:$C,2),SUMIFS('ON Data'!L:L,'ON Data'!$C:$C,2))</f>
        <v>3709.63</v>
      </c>
      <c r="J11" s="421">
        <f xml:space="preserve">
IF($A$4&lt;=12,SUMIFS('ON Data'!M:M,'ON Data'!$B:$B,$A$4,'ON Data'!$C:$C,2),SUMIFS('ON Data'!M:M,'ON Data'!$C:$C,2))</f>
        <v>32.799999999999997</v>
      </c>
      <c r="K11" s="421">
        <f xml:space="preserve">
IF($A$4&lt;=12,SUMIFS('ON Data'!N:N,'ON Data'!$B:$B,$A$4,'ON Data'!$C:$C,2),SUMIFS('ON Data'!N:N,'ON Data'!$C:$C,2))</f>
        <v>1000</v>
      </c>
      <c r="L11" s="422">
        <f xml:space="preserve">
IF($A$4&lt;=12,SUMIFS('ON Data'!O:O,'ON Data'!$B:$B,$A$4,'ON Data'!$C:$C,2),SUMIFS('ON Data'!O:O,'ON Data'!$C:$C,2))</f>
        <v>344</v>
      </c>
    </row>
    <row r="12" spans="1:12" x14ac:dyDescent="0.3">
      <c r="A12" s="401" t="s">
        <v>284</v>
      </c>
      <c r="B12" s="419">
        <f xml:space="preserve">
IF($A$4&lt;=12,SUMIFS('ON Data'!D:D,'ON Data'!$B:$B,$A$4,'ON Data'!$C:$C,3),SUMIFS('ON Data'!D:D,'ON Data'!$C:$C,3))</f>
        <v>1070</v>
      </c>
      <c r="C12" s="420">
        <f xml:space="preserve">
IF($A$4&lt;=12,SUMIFS('ON Data'!E:E,'ON Data'!$B:$B,$A$4,'ON Data'!$C:$C,3),SUMIFS('ON Data'!E:E,'ON Data'!$C:$C,3))</f>
        <v>0</v>
      </c>
      <c r="D12" s="421">
        <f xml:space="preserve">
IF($A$4&lt;=12,SUMIFS('ON Data'!F:F,'ON Data'!$B:$B,$A$4,'ON Data'!$C:$C,3),SUMIFS('ON Data'!F:F,'ON Data'!$C:$C,3))</f>
        <v>861</v>
      </c>
      <c r="E12" s="421">
        <f xml:space="preserve">
IF($A$4&lt;=12,SUMIFS('ON Data'!H:H,'ON Data'!$B:$B,$A$4,'ON Data'!$C:$C,3),SUMIFS('ON Data'!H:H,'ON Data'!$C:$C,3))</f>
        <v>0</v>
      </c>
      <c r="F12" s="421">
        <f xml:space="preserve">
IF($A$4&lt;=12,SUMIFS('ON Data'!I:I,'ON Data'!$B:$B,$A$4,'ON Data'!$C:$C,3),SUMIFS('ON Data'!I:I,'ON Data'!$C:$C,3))</f>
        <v>209</v>
      </c>
      <c r="G12" s="421">
        <f xml:space="preserve">
IF($A$4&lt;=12,SUMIFS('ON Data'!J:J,'ON Data'!$B:$B,$A$4,'ON Data'!$C:$C,3),SUMIFS('ON Data'!J:J,'ON Data'!$C:$C,3))</f>
        <v>0</v>
      </c>
      <c r="H12" s="421">
        <f xml:space="preserve">
IF($A$4&lt;=12,SUMIFS('ON Data'!K:K,'ON Data'!$B:$B,$A$4,'ON Data'!$C:$C,3),SUMIFS('ON Data'!K:K,'ON Data'!$C:$C,3))</f>
        <v>0</v>
      </c>
      <c r="I12" s="421">
        <f xml:space="preserve">
IF($A$4&lt;=12,SUMIFS('ON Data'!L:L,'ON Data'!$B:$B,$A$4,'ON Data'!$C:$C,3),SUMIFS('ON Data'!L:L,'ON Data'!$C:$C,3))</f>
        <v>0</v>
      </c>
      <c r="J12" s="421">
        <f xml:space="preserve">
IF($A$4&lt;=12,SUMIFS('ON Data'!M:M,'ON Data'!$B:$B,$A$4,'ON Data'!$C:$C,3),SUMIFS('ON Data'!M:M,'ON Data'!$C:$C,3))</f>
        <v>0</v>
      </c>
      <c r="K12" s="421">
        <f xml:space="preserve">
IF($A$4&lt;=12,SUMIFS('ON Data'!N:N,'ON Data'!$B:$B,$A$4,'ON Data'!$C:$C,3),SUMIFS('ON Data'!N:N,'ON Data'!$C:$C,3))</f>
        <v>0</v>
      </c>
      <c r="L12" s="422">
        <f xml:space="preserve">
IF($A$4&lt;=12,SUMIFS('ON Data'!O:O,'ON Data'!$B:$B,$A$4,'ON Data'!$C:$C,3),SUMIFS('ON Data'!O:O,'ON Data'!$C:$C,3))</f>
        <v>0</v>
      </c>
    </row>
    <row r="13" spans="1:12" x14ac:dyDescent="0.3">
      <c r="A13" s="401" t="s">
        <v>293</v>
      </c>
      <c r="B13" s="419">
        <f xml:space="preserve">
IF($A$4&lt;=12,SUMIFS('ON Data'!D:D,'ON Data'!$B:$B,$A$4,'ON Data'!$C:$C,4),SUMIFS('ON Data'!D:D,'ON Data'!$C:$C,4))</f>
        <v>1008</v>
      </c>
      <c r="C13" s="420">
        <f xml:space="preserve">
IF($A$4&lt;=12,SUMIFS('ON Data'!E:E,'ON Data'!$B:$B,$A$4,'ON Data'!$C:$C,4),SUMIFS('ON Data'!E:E,'ON Data'!$C:$C,4))</f>
        <v>0</v>
      </c>
      <c r="D13" s="421">
        <f xml:space="preserve">
IF($A$4&lt;=12,SUMIFS('ON Data'!F:F,'ON Data'!$B:$B,$A$4,'ON Data'!$C:$C,4),SUMIFS('ON Data'!F:F,'ON Data'!$C:$C,4))</f>
        <v>700</v>
      </c>
      <c r="E13" s="421">
        <f xml:space="preserve">
IF($A$4&lt;=12,SUMIFS('ON Data'!H:H,'ON Data'!$B:$B,$A$4,'ON Data'!$C:$C,4),SUMIFS('ON Data'!H:H,'ON Data'!$C:$C,4))</f>
        <v>0</v>
      </c>
      <c r="F13" s="421">
        <f xml:space="preserve">
IF($A$4&lt;=12,SUMIFS('ON Data'!I:I,'ON Data'!$B:$B,$A$4,'ON Data'!$C:$C,4),SUMIFS('ON Data'!I:I,'ON Data'!$C:$C,4))</f>
        <v>208</v>
      </c>
      <c r="G13" s="421">
        <f xml:space="preserve">
IF($A$4&lt;=12,SUMIFS('ON Data'!J:J,'ON Data'!$B:$B,$A$4,'ON Data'!$C:$C,4),SUMIFS('ON Data'!J:J,'ON Data'!$C:$C,4))</f>
        <v>0</v>
      </c>
      <c r="H13" s="421">
        <f xml:space="preserve">
IF($A$4&lt;=12,SUMIFS('ON Data'!K:K,'ON Data'!$B:$B,$A$4,'ON Data'!$C:$C,4),SUMIFS('ON Data'!K:K,'ON Data'!$C:$C,4))</f>
        <v>0</v>
      </c>
      <c r="I13" s="421">
        <f xml:space="preserve">
IF($A$4&lt;=12,SUMIFS('ON Data'!L:L,'ON Data'!$B:$B,$A$4,'ON Data'!$C:$C,4),SUMIFS('ON Data'!L:L,'ON Data'!$C:$C,4))</f>
        <v>90</v>
      </c>
      <c r="J13" s="421">
        <f xml:space="preserve">
IF($A$4&lt;=12,SUMIFS('ON Data'!M:M,'ON Data'!$B:$B,$A$4,'ON Data'!$C:$C,4),SUMIFS('ON Data'!M:M,'ON Data'!$C:$C,4))</f>
        <v>0</v>
      </c>
      <c r="K13" s="421">
        <f xml:space="preserve">
IF($A$4&lt;=12,SUMIFS('ON Data'!N:N,'ON Data'!$B:$B,$A$4,'ON Data'!$C:$C,4),SUMIFS('ON Data'!N:N,'ON Data'!$C:$C,4))</f>
        <v>0</v>
      </c>
      <c r="L13" s="422">
        <f xml:space="preserve">
IF($A$4&lt;=12,SUMIFS('ON Data'!O:O,'ON Data'!$B:$B,$A$4,'ON Data'!$C:$C,4),SUMIFS('ON Data'!O:O,'ON Data'!$C:$C,4))</f>
        <v>10</v>
      </c>
    </row>
    <row r="14" spans="1:12" ht="15" thickBot="1" x14ac:dyDescent="0.35">
      <c r="A14" s="402" t="s">
        <v>285</v>
      </c>
      <c r="B14" s="423">
        <f xml:space="preserve">
IF($A$4&lt;=12,SUMIFS('ON Data'!D:D,'ON Data'!$B:$B,$A$4,'ON Data'!$C:$C,5),SUMIFS('ON Data'!D:D,'ON Data'!$C:$C,5))</f>
        <v>409</v>
      </c>
      <c r="C14" s="424">
        <f xml:space="preserve">
IF($A$4&lt;=12,SUMIFS('ON Data'!E:E,'ON Data'!$B:$B,$A$4,'ON Data'!$C:$C,5),SUMIFS('ON Data'!E:E,'ON Data'!$C:$C,5))</f>
        <v>409</v>
      </c>
      <c r="D14" s="425">
        <f xml:space="preserve">
IF($A$4&lt;=12,SUMIFS('ON Data'!F:F,'ON Data'!$B:$B,$A$4,'ON Data'!$C:$C,5),SUMIFS('ON Data'!F:F,'ON Data'!$C:$C,5))</f>
        <v>0</v>
      </c>
      <c r="E14" s="425">
        <f xml:space="preserve">
IF($A$4&lt;=12,SUMIFS('ON Data'!H:H,'ON Data'!$B:$B,$A$4,'ON Data'!$C:$C,5),SUMIFS('ON Data'!H:H,'ON Data'!$C:$C,5))</f>
        <v>0</v>
      </c>
      <c r="F14" s="425">
        <f xml:space="preserve">
IF($A$4&lt;=12,SUMIFS('ON Data'!I:I,'ON Data'!$B:$B,$A$4,'ON Data'!$C:$C,5),SUMIFS('ON Data'!I:I,'ON Data'!$C:$C,5))</f>
        <v>0</v>
      </c>
      <c r="G14" s="425">
        <f xml:space="preserve">
IF($A$4&lt;=12,SUMIFS('ON Data'!J:J,'ON Data'!$B:$B,$A$4,'ON Data'!$C:$C,5),SUMIFS('ON Data'!J:J,'ON Data'!$C:$C,5))</f>
        <v>0</v>
      </c>
      <c r="H14" s="425">
        <f xml:space="preserve">
IF($A$4&lt;=12,SUMIFS('ON Data'!K:K,'ON Data'!$B:$B,$A$4,'ON Data'!$C:$C,5),SUMIFS('ON Data'!K:K,'ON Data'!$C:$C,5))</f>
        <v>0</v>
      </c>
      <c r="I14" s="425">
        <f xml:space="preserve">
IF($A$4&lt;=12,SUMIFS('ON Data'!L:L,'ON Data'!$B:$B,$A$4,'ON Data'!$C:$C,5),SUMIFS('ON Data'!L:L,'ON Data'!$C:$C,5))</f>
        <v>0</v>
      </c>
      <c r="J14" s="425">
        <f xml:space="preserve">
IF($A$4&lt;=12,SUMIFS('ON Data'!M:M,'ON Data'!$B:$B,$A$4,'ON Data'!$C:$C,5),SUMIFS('ON Data'!M:M,'ON Data'!$C:$C,5))</f>
        <v>0</v>
      </c>
      <c r="K14" s="425">
        <f xml:space="preserve">
IF($A$4&lt;=12,SUMIFS('ON Data'!N:N,'ON Data'!$B:$B,$A$4,'ON Data'!$C:$C,5),SUMIFS('ON Data'!N:N,'ON Data'!$C:$C,5))</f>
        <v>0</v>
      </c>
      <c r="L14" s="426">
        <f xml:space="preserve">
IF($A$4&lt;=12,SUMIFS('ON Data'!O:O,'ON Data'!$B:$B,$A$4,'ON Data'!$C:$C,5),SUMIFS('ON Data'!O:O,'ON Data'!$C:$C,5))</f>
        <v>0</v>
      </c>
    </row>
    <row r="15" spans="1:12" x14ac:dyDescent="0.3">
      <c r="A15" s="295" t="s">
        <v>297</v>
      </c>
      <c r="B15" s="427"/>
      <c r="C15" s="428"/>
      <c r="D15" s="429"/>
      <c r="E15" s="429"/>
      <c r="F15" s="429"/>
      <c r="G15" s="429"/>
      <c r="H15" s="429"/>
      <c r="I15" s="429"/>
      <c r="J15" s="429"/>
      <c r="K15" s="429"/>
      <c r="L15" s="430"/>
    </row>
    <row r="16" spans="1:12" x14ac:dyDescent="0.3">
      <c r="A16" s="403" t="s">
        <v>286</v>
      </c>
      <c r="B16" s="419">
        <f xml:space="preserve">
IF($A$4&lt;=12,SUMIFS('ON Data'!D:D,'ON Data'!$B:$B,$A$4,'ON Data'!$C:$C,7),SUMIFS('ON Data'!D:D,'ON Data'!$C:$C,7))</f>
        <v>102547</v>
      </c>
      <c r="C16" s="420">
        <f xml:space="preserve">
IF($A$4&lt;=12,SUMIFS('ON Data'!E:E,'ON Data'!$B:$B,$A$4,'ON Data'!$C:$C,7),SUMIFS('ON Data'!E:E,'ON Data'!$C:$C,7))</f>
        <v>0</v>
      </c>
      <c r="D16" s="421">
        <f xml:space="preserve">
IF($A$4&lt;=12,SUMIFS('ON Data'!F:F,'ON Data'!$B:$B,$A$4,'ON Data'!$C:$C,7),SUMIFS('ON Data'!F:F,'ON Data'!$C:$C,7))</f>
        <v>86047</v>
      </c>
      <c r="E16" s="421">
        <f xml:space="preserve">
IF($A$4&lt;=12,SUMIFS('ON Data'!H:H,'ON Data'!$B:$B,$A$4,'ON Data'!$C:$C,7),SUMIFS('ON Data'!H:H,'ON Data'!$C:$C,7))</f>
        <v>0</v>
      </c>
      <c r="F16" s="421">
        <f xml:space="preserve">
IF($A$4&lt;=12,SUMIFS('ON Data'!I:I,'ON Data'!$B:$B,$A$4,'ON Data'!$C:$C,7),SUMIFS('ON Data'!I:I,'ON Data'!$C:$C,7))</f>
        <v>16500</v>
      </c>
      <c r="G16" s="421">
        <f xml:space="preserve">
IF($A$4&lt;=12,SUMIFS('ON Data'!J:J,'ON Data'!$B:$B,$A$4,'ON Data'!$C:$C,7),SUMIFS('ON Data'!J:J,'ON Data'!$C:$C,7))</f>
        <v>0</v>
      </c>
      <c r="H16" s="421">
        <f xml:space="preserve">
IF($A$4&lt;=12,SUMIFS('ON Data'!K:K,'ON Data'!$B:$B,$A$4,'ON Data'!$C:$C,7),SUMIFS('ON Data'!K:K,'ON Data'!$C:$C,7))</f>
        <v>0</v>
      </c>
      <c r="I16" s="421">
        <f xml:space="preserve">
IF($A$4&lt;=12,SUMIFS('ON Data'!L:L,'ON Data'!$B:$B,$A$4,'ON Data'!$C:$C,7),SUMIFS('ON Data'!L:L,'ON Data'!$C:$C,7))</f>
        <v>0</v>
      </c>
      <c r="J16" s="421">
        <f xml:space="preserve">
IF($A$4&lt;=12,SUMIFS('ON Data'!M:M,'ON Data'!$B:$B,$A$4,'ON Data'!$C:$C,7),SUMIFS('ON Data'!M:M,'ON Data'!$C:$C,7))</f>
        <v>0</v>
      </c>
      <c r="K16" s="421">
        <f xml:space="preserve">
IF($A$4&lt;=12,SUMIFS('ON Data'!N:N,'ON Data'!$B:$B,$A$4,'ON Data'!$C:$C,7),SUMIFS('ON Data'!N:N,'ON Data'!$C:$C,7))</f>
        <v>0</v>
      </c>
      <c r="L16" s="422">
        <f xml:space="preserve">
IF($A$4&lt;=12,SUMIFS('ON Data'!O:O,'ON Data'!$B:$B,$A$4,'ON Data'!$C:$C,7),SUMIFS('ON Data'!O:O,'ON Data'!$C:$C,7))</f>
        <v>0</v>
      </c>
    </row>
    <row r="17" spans="1:12" x14ac:dyDescent="0.3">
      <c r="A17" s="403" t="s">
        <v>287</v>
      </c>
      <c r="B17" s="419">
        <f xml:space="preserve">
IF($A$4&lt;=12,SUMIFS('ON Data'!D:D,'ON Data'!$B:$B,$A$4,'ON Data'!$C:$C,8),SUMIFS('ON Data'!D:D,'ON Data'!$C:$C,8))</f>
        <v>0</v>
      </c>
      <c r="C17" s="420">
        <f xml:space="preserve">
IF($A$4&lt;=12,SUMIFS('ON Data'!E:E,'ON Data'!$B:$B,$A$4,'ON Data'!$C:$C,8),SUMIFS('ON Data'!E:E,'ON Data'!$C:$C,8))</f>
        <v>0</v>
      </c>
      <c r="D17" s="421">
        <f xml:space="preserve">
IF($A$4&lt;=12,SUMIFS('ON Data'!F:F,'ON Data'!$B:$B,$A$4,'ON Data'!$C:$C,8),SUMIFS('ON Data'!F:F,'ON Data'!$C:$C,8))</f>
        <v>0</v>
      </c>
      <c r="E17" s="421">
        <f xml:space="preserve">
IF($A$4&lt;=12,SUMIFS('ON Data'!H:H,'ON Data'!$B:$B,$A$4,'ON Data'!$C:$C,8),SUMIFS('ON Data'!H:H,'ON Data'!$C:$C,8))</f>
        <v>0</v>
      </c>
      <c r="F17" s="421">
        <f xml:space="preserve">
IF($A$4&lt;=12,SUMIFS('ON Data'!I:I,'ON Data'!$B:$B,$A$4,'ON Data'!$C:$C,8),SUMIFS('ON Data'!I:I,'ON Data'!$C:$C,8))</f>
        <v>0</v>
      </c>
      <c r="G17" s="421">
        <f xml:space="preserve">
IF($A$4&lt;=12,SUMIFS('ON Data'!J:J,'ON Data'!$B:$B,$A$4,'ON Data'!$C:$C,8),SUMIFS('ON Data'!J:J,'ON Data'!$C:$C,8))</f>
        <v>0</v>
      </c>
      <c r="H17" s="421">
        <f xml:space="preserve">
IF($A$4&lt;=12,SUMIFS('ON Data'!K:K,'ON Data'!$B:$B,$A$4,'ON Data'!$C:$C,8),SUMIFS('ON Data'!K:K,'ON Data'!$C:$C,8))</f>
        <v>0</v>
      </c>
      <c r="I17" s="421">
        <f xml:space="preserve">
IF($A$4&lt;=12,SUMIFS('ON Data'!L:L,'ON Data'!$B:$B,$A$4,'ON Data'!$C:$C,8),SUMIFS('ON Data'!L:L,'ON Data'!$C:$C,8))</f>
        <v>0</v>
      </c>
      <c r="J17" s="421">
        <f xml:space="preserve">
IF($A$4&lt;=12,SUMIFS('ON Data'!M:M,'ON Data'!$B:$B,$A$4,'ON Data'!$C:$C,8),SUMIFS('ON Data'!M:M,'ON Data'!$C:$C,8))</f>
        <v>0</v>
      </c>
      <c r="K17" s="421">
        <f xml:space="preserve">
IF($A$4&lt;=12,SUMIFS('ON Data'!N:N,'ON Data'!$B:$B,$A$4,'ON Data'!$C:$C,8),SUMIFS('ON Data'!N:N,'ON Data'!$C:$C,8))</f>
        <v>0</v>
      </c>
      <c r="L17" s="422">
        <f xml:space="preserve">
IF($A$4&lt;=12,SUMIFS('ON Data'!O:O,'ON Data'!$B:$B,$A$4,'ON Data'!$C:$C,8),SUMIFS('ON Data'!O:O,'ON Data'!$C:$C,8))</f>
        <v>0</v>
      </c>
    </row>
    <row r="18" spans="1:12" x14ac:dyDescent="0.3">
      <c r="A18" s="403" t="s">
        <v>288</v>
      </c>
      <c r="B18" s="419">
        <f xml:space="preserve">
B19-B16-B17</f>
        <v>55048</v>
      </c>
      <c r="C18" s="420">
        <f t="shared" ref="C18:L18" si="0" xml:space="preserve">
C19-C16-C17</f>
        <v>0</v>
      </c>
      <c r="D18" s="421">
        <f t="shared" si="0"/>
        <v>33596</v>
      </c>
      <c r="E18" s="421">
        <f t="shared" si="0"/>
        <v>0</v>
      </c>
      <c r="F18" s="421">
        <f t="shared" si="0"/>
        <v>14636</v>
      </c>
      <c r="G18" s="421">
        <f t="shared" si="0"/>
        <v>0</v>
      </c>
      <c r="H18" s="421">
        <f t="shared" si="0"/>
        <v>0</v>
      </c>
      <c r="I18" s="421">
        <f t="shared" si="0"/>
        <v>0</v>
      </c>
      <c r="J18" s="421">
        <f t="shared" si="0"/>
        <v>0</v>
      </c>
      <c r="K18" s="421">
        <f t="shared" si="0"/>
        <v>6816</v>
      </c>
      <c r="L18" s="422">
        <f t="shared" si="0"/>
        <v>0</v>
      </c>
    </row>
    <row r="19" spans="1:12" ht="15" thickBot="1" x14ac:dyDescent="0.35">
      <c r="A19" s="404" t="s">
        <v>289</v>
      </c>
      <c r="B19" s="431">
        <f xml:space="preserve">
IF($A$4&lt;=12,SUMIFS('ON Data'!D:D,'ON Data'!$B:$B,$A$4,'ON Data'!$C:$C,9),SUMIFS('ON Data'!D:D,'ON Data'!$C:$C,9))</f>
        <v>157595</v>
      </c>
      <c r="C19" s="432">
        <f xml:space="preserve">
IF($A$4&lt;=12,SUMIFS('ON Data'!E:E,'ON Data'!$B:$B,$A$4,'ON Data'!$C:$C,9),SUMIFS('ON Data'!E:E,'ON Data'!$C:$C,9))</f>
        <v>0</v>
      </c>
      <c r="D19" s="433">
        <f xml:space="preserve">
IF($A$4&lt;=12,SUMIFS('ON Data'!F:F,'ON Data'!$B:$B,$A$4,'ON Data'!$C:$C,9),SUMIFS('ON Data'!F:F,'ON Data'!$C:$C,9))</f>
        <v>119643</v>
      </c>
      <c r="E19" s="433">
        <f xml:space="preserve">
IF($A$4&lt;=12,SUMIFS('ON Data'!H:H,'ON Data'!$B:$B,$A$4,'ON Data'!$C:$C,9),SUMIFS('ON Data'!H:H,'ON Data'!$C:$C,9))</f>
        <v>0</v>
      </c>
      <c r="F19" s="433">
        <f xml:space="preserve">
IF($A$4&lt;=12,SUMIFS('ON Data'!I:I,'ON Data'!$B:$B,$A$4,'ON Data'!$C:$C,9),SUMIFS('ON Data'!I:I,'ON Data'!$C:$C,9))</f>
        <v>31136</v>
      </c>
      <c r="G19" s="433">
        <f xml:space="preserve">
IF($A$4&lt;=12,SUMIFS('ON Data'!J:J,'ON Data'!$B:$B,$A$4,'ON Data'!$C:$C,9),SUMIFS('ON Data'!J:J,'ON Data'!$C:$C,9))</f>
        <v>0</v>
      </c>
      <c r="H19" s="433">
        <f xml:space="preserve">
IF($A$4&lt;=12,SUMIFS('ON Data'!K:K,'ON Data'!$B:$B,$A$4,'ON Data'!$C:$C,9),SUMIFS('ON Data'!K:K,'ON Data'!$C:$C,9))</f>
        <v>0</v>
      </c>
      <c r="I19" s="433">
        <f xml:space="preserve">
IF($A$4&lt;=12,SUMIFS('ON Data'!L:L,'ON Data'!$B:$B,$A$4,'ON Data'!$C:$C,9),SUMIFS('ON Data'!L:L,'ON Data'!$C:$C,9))</f>
        <v>0</v>
      </c>
      <c r="J19" s="433">
        <f xml:space="preserve">
IF($A$4&lt;=12,SUMIFS('ON Data'!M:M,'ON Data'!$B:$B,$A$4,'ON Data'!$C:$C,9),SUMIFS('ON Data'!M:M,'ON Data'!$C:$C,9))</f>
        <v>0</v>
      </c>
      <c r="K19" s="433">
        <f xml:space="preserve">
IF($A$4&lt;=12,SUMIFS('ON Data'!N:N,'ON Data'!$B:$B,$A$4,'ON Data'!$C:$C,9),SUMIFS('ON Data'!N:N,'ON Data'!$C:$C,9))</f>
        <v>6816</v>
      </c>
      <c r="L19" s="434">
        <f xml:space="preserve">
IF($A$4&lt;=12,SUMIFS('ON Data'!O:O,'ON Data'!$B:$B,$A$4,'ON Data'!$C:$C,9),SUMIFS('ON Data'!O:O,'ON Data'!$C:$C,9))</f>
        <v>0</v>
      </c>
    </row>
    <row r="20" spans="1:12" ht="15" collapsed="1" thickBot="1" x14ac:dyDescent="0.35">
      <c r="A20" s="405" t="s">
        <v>97</v>
      </c>
      <c r="B20" s="435">
        <f xml:space="preserve">
IF($A$4&lt;=12,SUMIFS('ON Data'!D:D,'ON Data'!$B:$B,$A$4,'ON Data'!$C:$C,6),SUMIFS('ON Data'!D:D,'ON Data'!$C:$C,6))</f>
        <v>10148799</v>
      </c>
      <c r="C20" s="436">
        <f xml:space="preserve">
IF($A$4&lt;=12,SUMIFS('ON Data'!E:E,'ON Data'!$B:$B,$A$4,'ON Data'!$C:$C,6),SUMIFS('ON Data'!E:E,'ON Data'!$C:$C,6))</f>
        <v>133200</v>
      </c>
      <c r="D20" s="437">
        <f xml:space="preserve">
IF($A$4&lt;=12,SUMIFS('ON Data'!F:F,'ON Data'!$B:$B,$A$4,'ON Data'!$C:$C,6),SUMIFS('ON Data'!F:F,'ON Data'!$C:$C,6))</f>
        <v>3738363</v>
      </c>
      <c r="E20" s="437">
        <f xml:space="preserve">
IF($A$4&lt;=12,SUMIFS('ON Data'!H:H,'ON Data'!$B:$B,$A$4,'ON Data'!$C:$C,6),SUMIFS('ON Data'!H:H,'ON Data'!$C:$C,6))</f>
        <v>0</v>
      </c>
      <c r="F20" s="437">
        <f xml:space="preserve">
IF($A$4&lt;=12,SUMIFS('ON Data'!I:I,'ON Data'!$B:$B,$A$4,'ON Data'!$C:$C,6),SUMIFS('ON Data'!I:I,'ON Data'!$C:$C,6))</f>
        <v>5706859</v>
      </c>
      <c r="G20" s="437">
        <f xml:space="preserve">
IF($A$4&lt;=12,SUMIFS('ON Data'!J:J,'ON Data'!$B:$B,$A$4,'ON Data'!$C:$C,6),SUMIFS('ON Data'!J:J,'ON Data'!$C:$C,6))</f>
        <v>0</v>
      </c>
      <c r="H20" s="437">
        <f xml:space="preserve">
IF($A$4&lt;=12,SUMIFS('ON Data'!K:K,'ON Data'!$B:$B,$A$4,'ON Data'!$C:$C,6),SUMIFS('ON Data'!K:K,'ON Data'!$C:$C,6))</f>
        <v>8355</v>
      </c>
      <c r="I20" s="437">
        <f xml:space="preserve">
IF($A$4&lt;=12,SUMIFS('ON Data'!L:L,'ON Data'!$B:$B,$A$4,'ON Data'!$C:$C,6),SUMIFS('ON Data'!L:L,'ON Data'!$C:$C,6))</f>
        <v>398998</v>
      </c>
      <c r="J20" s="437">
        <f xml:space="preserve">
IF($A$4&lt;=12,SUMIFS('ON Data'!M:M,'ON Data'!$B:$B,$A$4,'ON Data'!$C:$C,6),SUMIFS('ON Data'!M:M,'ON Data'!$C:$C,6))</f>
        <v>4389</v>
      </c>
      <c r="K20" s="437">
        <f xml:space="preserve">
IF($A$4&lt;=12,SUMIFS('ON Data'!N:N,'ON Data'!$B:$B,$A$4,'ON Data'!$C:$C,6),SUMIFS('ON Data'!N:N,'ON Data'!$C:$C,6))</f>
        <v>133484</v>
      </c>
      <c r="L20" s="438">
        <f xml:space="preserve">
IF($A$4&lt;=12,SUMIFS('ON Data'!O:O,'ON Data'!$B:$B,$A$4,'ON Data'!$C:$C,6),SUMIFS('ON Data'!O:O,'ON Data'!$C:$C,6))</f>
        <v>25151</v>
      </c>
    </row>
    <row r="21" spans="1:12" ht="15" hidden="1" outlineLevel="1" thickBot="1" x14ac:dyDescent="0.35">
      <c r="A21" s="398" t="s">
        <v>135</v>
      </c>
      <c r="B21" s="419"/>
      <c r="C21" s="420"/>
      <c r="D21" s="421"/>
      <c r="E21" s="421"/>
      <c r="F21" s="421"/>
      <c r="G21" s="421"/>
      <c r="H21" s="421"/>
      <c r="I21" s="421"/>
      <c r="J21" s="421"/>
      <c r="K21" s="421"/>
      <c r="L21" s="422"/>
    </row>
    <row r="22" spans="1:12" ht="15" hidden="1" outlineLevel="1" thickBot="1" x14ac:dyDescent="0.35">
      <c r="A22" s="398" t="s">
        <v>99</v>
      </c>
      <c r="B22" s="419"/>
      <c r="C22" s="420"/>
      <c r="D22" s="421"/>
      <c r="E22" s="421"/>
      <c r="F22" s="421"/>
      <c r="G22" s="421"/>
      <c r="H22" s="421"/>
      <c r="I22" s="421"/>
      <c r="J22" s="421"/>
      <c r="K22" s="421"/>
      <c r="L22" s="422"/>
    </row>
    <row r="23" spans="1:12" ht="15" hidden="1" outlineLevel="1" thickBot="1" x14ac:dyDescent="0.35">
      <c r="A23" s="406" t="s">
        <v>72</v>
      </c>
      <c r="B23" s="423"/>
      <c r="C23" s="424"/>
      <c r="D23" s="425"/>
      <c r="E23" s="425"/>
      <c r="F23" s="425"/>
      <c r="G23" s="425"/>
      <c r="H23" s="425"/>
      <c r="I23" s="425"/>
      <c r="J23" s="425"/>
      <c r="K23" s="425"/>
      <c r="L23" s="426"/>
    </row>
    <row r="24" spans="1:12" x14ac:dyDescent="0.3">
      <c r="A24" s="400" t="s">
        <v>290</v>
      </c>
      <c r="B24" s="415"/>
      <c r="C24" s="416"/>
      <c r="D24" s="725" t="s">
        <v>272</v>
      </c>
      <c r="E24" s="525" t="s">
        <v>291</v>
      </c>
      <c r="F24" s="525"/>
      <c r="G24" s="525"/>
      <c r="H24" s="525"/>
      <c r="I24" s="417"/>
      <c r="J24" s="417"/>
      <c r="K24" s="417"/>
      <c r="L24" s="418"/>
    </row>
    <row r="25" spans="1:12" ht="15" collapsed="1" thickBot="1" x14ac:dyDescent="0.35">
      <c r="A25" s="401" t="s">
        <v>97</v>
      </c>
      <c r="B25" s="419">
        <f>SUM(D25:H25)</f>
        <v>0</v>
      </c>
      <c r="C25" s="439">
        <v>0</v>
      </c>
      <c r="D25" s="726">
        <v>0</v>
      </c>
      <c r="E25" s="524">
        <v>0</v>
      </c>
      <c r="F25" s="524"/>
      <c r="G25" s="524"/>
      <c r="H25" s="524"/>
      <c r="I25" s="421">
        <v>0</v>
      </c>
      <c r="J25" s="421">
        <v>0</v>
      </c>
      <c r="K25" s="421">
        <v>0</v>
      </c>
      <c r="L25" s="422">
        <v>0</v>
      </c>
    </row>
    <row r="26" spans="1:12" ht="14.4" hidden="1" customHeight="1" outlineLevel="1" x14ac:dyDescent="0.35">
      <c r="A26" s="407" t="s">
        <v>135</v>
      </c>
      <c r="B26" s="431">
        <f t="shared" ref="B26:B28" si="1">SUM(D26:H26)</f>
        <v>0</v>
      </c>
      <c r="C26" s="439">
        <v>0</v>
      </c>
      <c r="D26" s="726">
        <v>0</v>
      </c>
      <c r="E26" s="524">
        <v>0</v>
      </c>
      <c r="F26" s="524"/>
      <c r="G26" s="524"/>
      <c r="H26" s="524"/>
      <c r="I26" s="421">
        <v>0</v>
      </c>
      <c r="J26" s="421">
        <v>0</v>
      </c>
      <c r="K26" s="421">
        <v>0</v>
      </c>
      <c r="L26" s="422">
        <v>0</v>
      </c>
    </row>
    <row r="27" spans="1:12" ht="14.4" hidden="1" customHeight="1" outlineLevel="1" x14ac:dyDescent="0.35">
      <c r="A27" s="407" t="s">
        <v>99</v>
      </c>
      <c r="B27" s="431">
        <f t="shared" si="1"/>
        <v>0</v>
      </c>
      <c r="C27" s="439">
        <v>0</v>
      </c>
      <c r="D27" s="726">
        <v>0</v>
      </c>
      <c r="E27" s="524">
        <v>0</v>
      </c>
      <c r="F27" s="524"/>
      <c r="G27" s="524"/>
      <c r="H27" s="524"/>
      <c r="I27" s="421">
        <v>0</v>
      </c>
      <c r="J27" s="421">
        <v>0</v>
      </c>
      <c r="K27" s="421">
        <v>0</v>
      </c>
      <c r="L27" s="422">
        <v>0</v>
      </c>
    </row>
    <row r="28" spans="1:12" ht="15" hidden="1" customHeight="1" outlineLevel="1" thickBot="1" x14ac:dyDescent="0.35">
      <c r="A28" s="407" t="s">
        <v>72</v>
      </c>
      <c r="B28" s="431">
        <f t="shared" si="1"/>
        <v>0</v>
      </c>
      <c r="C28" s="440">
        <v>0</v>
      </c>
      <c r="D28" s="727">
        <v>0</v>
      </c>
      <c r="E28" s="519">
        <v>0</v>
      </c>
      <c r="F28" s="519"/>
      <c r="G28" s="519"/>
      <c r="H28" s="519"/>
      <c r="I28" s="425">
        <v>0</v>
      </c>
      <c r="J28" s="425">
        <v>0</v>
      </c>
      <c r="K28" s="425">
        <v>0</v>
      </c>
      <c r="L28" s="426">
        <v>0</v>
      </c>
    </row>
    <row r="29" spans="1:12" x14ac:dyDescent="0.3">
      <c r="A29" s="408"/>
      <c r="B29" s="408"/>
      <c r="C29" s="409"/>
      <c r="D29" s="408"/>
      <c r="E29" s="409"/>
      <c r="F29" s="408"/>
      <c r="G29" s="408"/>
      <c r="H29" s="408"/>
      <c r="I29" s="408"/>
      <c r="J29" s="408"/>
      <c r="K29" s="408"/>
      <c r="L29" s="408"/>
    </row>
    <row r="30" spans="1:12" x14ac:dyDescent="0.3">
      <c r="A30" s="232" t="s">
        <v>207</v>
      </c>
      <c r="B30" s="260"/>
      <c r="C30" s="260"/>
      <c r="D30" s="260"/>
      <c r="E30" s="260"/>
      <c r="F30" s="260"/>
      <c r="G30" s="260"/>
      <c r="H30" s="283"/>
      <c r="I30" s="283"/>
      <c r="J30" s="283"/>
      <c r="K30" s="283"/>
      <c r="L30" s="283"/>
    </row>
    <row r="31" spans="1:12" ht="14.4" customHeight="1" x14ac:dyDescent="0.3">
      <c r="A31" s="456" t="s">
        <v>296</v>
      </c>
      <c r="B31" s="457"/>
      <c r="C31" s="457"/>
      <c r="D31" s="457"/>
      <c r="E31" s="457"/>
      <c r="F31" s="457"/>
      <c r="G31" s="457"/>
    </row>
  </sheetData>
  <mergeCells count="7">
    <mergeCell ref="E28:H28"/>
    <mergeCell ref="A1:L1"/>
    <mergeCell ref="B3:B4"/>
    <mergeCell ref="E25:H25"/>
    <mergeCell ref="E24:H24"/>
    <mergeCell ref="E26:H26"/>
    <mergeCell ref="E27:H27"/>
  </mergeCells>
  <hyperlinks>
    <hyperlink ref="A2" location="Obsah!A1" display="Zpět na Obsah  KL 01  1.-4.měsíc"/>
  </hyperlinks>
  <pageMargins left="0.25" right="0.25" top="0.75" bottom="0.75" header="0.3" footer="0.3"/>
  <pageSetup paperSize="9" scale="77" orientation="landscape" r:id="rId1"/>
  <ignoredErrors>
    <ignoredError sqref="B27:B28 B25:B26" formulaRange="1"/>
    <ignoredError sqref="B6:D6 E6:L6" evalError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Data'!$R$3:$R$16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R19"/>
  <sheetViews>
    <sheetView showGridLines="0" showRowColHeaders="0" workbookViewId="0"/>
  </sheetViews>
  <sheetFormatPr defaultRowHeight="14.4" x14ac:dyDescent="0.3"/>
  <cols>
    <col min="1" max="16384" width="8.88671875" style="385"/>
  </cols>
  <sheetData>
    <row r="1" spans="1:18" x14ac:dyDescent="0.3">
      <c r="A1" s="385" t="s">
        <v>5214</v>
      </c>
    </row>
    <row r="2" spans="1:18" x14ac:dyDescent="0.3">
      <c r="A2" s="389" t="s">
        <v>298</v>
      </c>
    </row>
    <row r="3" spans="1:18" x14ac:dyDescent="0.3">
      <c r="B3" s="386">
        <f>MAX(B5:B1048576)</f>
        <v>2</v>
      </c>
      <c r="D3" s="386">
        <f t="shared" ref="D3:G3" si="0">SUM(D5:D1048576)</f>
        <v>10454342.84</v>
      </c>
      <c r="E3" s="386">
        <f t="shared" si="0"/>
        <v>133609</v>
      </c>
      <c r="F3" s="386">
        <f t="shared" si="0"/>
        <v>3953800.5000000005</v>
      </c>
      <c r="G3" s="386">
        <f t="shared" si="0"/>
        <v>0</v>
      </c>
      <c r="H3" s="386">
        <f t="shared" ref="H3:O3" si="1">SUM(H5:H1048576)</f>
        <v>0</v>
      </c>
      <c r="I3" s="386">
        <f t="shared" si="1"/>
        <v>5784479.1099999994</v>
      </c>
      <c r="J3" s="386">
        <f t="shared" si="1"/>
        <v>0</v>
      </c>
      <c r="K3" s="386">
        <f t="shared" si="1"/>
        <v>8395.82</v>
      </c>
      <c r="L3" s="386">
        <f t="shared" si="1"/>
        <v>402823.63</v>
      </c>
      <c r="M3" s="386">
        <f t="shared" si="1"/>
        <v>4421.8</v>
      </c>
      <c r="N3" s="386">
        <f t="shared" si="1"/>
        <v>141306</v>
      </c>
      <c r="O3" s="386">
        <f t="shared" si="1"/>
        <v>25507</v>
      </c>
      <c r="Q3" s="385" t="s">
        <v>257</v>
      </c>
      <c r="R3" s="412">
        <v>2014</v>
      </c>
    </row>
    <row r="4" spans="1:18" x14ac:dyDescent="0.3">
      <c r="A4" s="387" t="s">
        <v>8</v>
      </c>
      <c r="B4" s="388" t="s">
        <v>71</v>
      </c>
      <c r="C4" s="388" t="s">
        <v>245</v>
      </c>
      <c r="D4" s="388" t="s">
        <v>6</v>
      </c>
      <c r="E4" s="388" t="s">
        <v>246</v>
      </c>
      <c r="F4" s="388" t="s">
        <v>247</v>
      </c>
      <c r="G4" s="388" t="s">
        <v>248</v>
      </c>
      <c r="H4" s="388" t="s">
        <v>249</v>
      </c>
      <c r="I4" s="388" t="s">
        <v>250</v>
      </c>
      <c r="J4" s="388" t="s">
        <v>251</v>
      </c>
      <c r="K4" s="388" t="s">
        <v>252</v>
      </c>
      <c r="L4" s="388" t="s">
        <v>253</v>
      </c>
      <c r="M4" s="388" t="s">
        <v>254</v>
      </c>
      <c r="N4" s="388" t="s">
        <v>255</v>
      </c>
      <c r="O4" s="388" t="s">
        <v>256</v>
      </c>
      <c r="Q4" s="385" t="s">
        <v>258</v>
      </c>
      <c r="R4" s="412">
        <v>1</v>
      </c>
    </row>
    <row r="5" spans="1:18" x14ac:dyDescent="0.3">
      <c r="A5" s="385">
        <v>10</v>
      </c>
      <c r="B5" s="385">
        <v>1</v>
      </c>
      <c r="C5" s="385">
        <v>1</v>
      </c>
      <c r="D5" s="385">
        <v>148.5</v>
      </c>
      <c r="E5" s="385">
        <v>0</v>
      </c>
      <c r="F5" s="385">
        <v>27.6</v>
      </c>
      <c r="G5" s="385">
        <v>0</v>
      </c>
      <c r="H5" s="385">
        <v>0</v>
      </c>
      <c r="I5" s="385">
        <v>103.9</v>
      </c>
      <c r="J5" s="385">
        <v>0</v>
      </c>
      <c r="K5" s="385">
        <v>0</v>
      </c>
      <c r="L5" s="385">
        <v>13</v>
      </c>
      <c r="M5" s="385">
        <v>0</v>
      </c>
      <c r="N5" s="385">
        <v>3</v>
      </c>
      <c r="O5" s="385">
        <v>1</v>
      </c>
      <c r="Q5" s="385" t="s">
        <v>259</v>
      </c>
      <c r="R5" s="412">
        <v>2</v>
      </c>
    </row>
    <row r="6" spans="1:18" x14ac:dyDescent="0.3">
      <c r="A6" s="385">
        <v>10</v>
      </c>
      <c r="B6" s="385">
        <v>1</v>
      </c>
      <c r="C6" s="385">
        <v>2</v>
      </c>
      <c r="D6" s="385">
        <v>23627.919999999998</v>
      </c>
      <c r="E6" s="385">
        <v>0</v>
      </c>
      <c r="F6" s="385">
        <v>4444.6000000000004</v>
      </c>
      <c r="G6" s="385">
        <v>0</v>
      </c>
      <c r="H6" s="385">
        <v>0</v>
      </c>
      <c r="I6" s="385">
        <v>16356.88</v>
      </c>
      <c r="J6" s="385">
        <v>0</v>
      </c>
      <c r="K6" s="385">
        <v>24.02</v>
      </c>
      <c r="L6" s="385">
        <v>2057.63</v>
      </c>
      <c r="M6" s="385">
        <v>16.8</v>
      </c>
      <c r="N6" s="385">
        <v>544</v>
      </c>
      <c r="O6" s="385">
        <v>184</v>
      </c>
      <c r="Q6" s="385" t="s">
        <v>260</v>
      </c>
      <c r="R6" s="412">
        <v>3</v>
      </c>
    </row>
    <row r="7" spans="1:18" x14ac:dyDescent="0.3">
      <c r="A7" s="385">
        <v>10</v>
      </c>
      <c r="B7" s="385">
        <v>1</v>
      </c>
      <c r="C7" s="385">
        <v>3</v>
      </c>
      <c r="D7" s="385">
        <v>466</v>
      </c>
      <c r="E7" s="385">
        <v>0</v>
      </c>
      <c r="F7" s="385">
        <v>441</v>
      </c>
      <c r="G7" s="385">
        <v>0</v>
      </c>
      <c r="H7" s="385">
        <v>0</v>
      </c>
      <c r="I7" s="385">
        <v>25</v>
      </c>
      <c r="J7" s="385">
        <v>0</v>
      </c>
      <c r="K7" s="385">
        <v>0</v>
      </c>
      <c r="L7" s="385">
        <v>0</v>
      </c>
      <c r="M7" s="385">
        <v>0</v>
      </c>
      <c r="N7" s="385">
        <v>0</v>
      </c>
      <c r="O7" s="385">
        <v>0</v>
      </c>
      <c r="Q7" s="385" t="s">
        <v>261</v>
      </c>
      <c r="R7" s="412">
        <v>4</v>
      </c>
    </row>
    <row r="8" spans="1:18" x14ac:dyDescent="0.3">
      <c r="A8" s="385">
        <v>10</v>
      </c>
      <c r="B8" s="385">
        <v>1</v>
      </c>
      <c r="C8" s="385">
        <v>4</v>
      </c>
      <c r="D8" s="385">
        <v>495</v>
      </c>
      <c r="E8" s="385">
        <v>0</v>
      </c>
      <c r="F8" s="385">
        <v>365</v>
      </c>
      <c r="G8" s="385">
        <v>0</v>
      </c>
      <c r="H8" s="385">
        <v>0</v>
      </c>
      <c r="I8" s="385">
        <v>30</v>
      </c>
      <c r="J8" s="385">
        <v>0</v>
      </c>
      <c r="K8" s="385">
        <v>0</v>
      </c>
      <c r="L8" s="385">
        <v>90</v>
      </c>
      <c r="M8" s="385">
        <v>0</v>
      </c>
      <c r="N8" s="385">
        <v>0</v>
      </c>
      <c r="O8" s="385">
        <v>10</v>
      </c>
      <c r="Q8" s="385" t="s">
        <v>262</v>
      </c>
      <c r="R8" s="412">
        <v>5</v>
      </c>
    </row>
    <row r="9" spans="1:18" x14ac:dyDescent="0.3">
      <c r="A9" s="385">
        <v>10</v>
      </c>
      <c r="B9" s="385">
        <v>1</v>
      </c>
      <c r="C9" s="385">
        <v>5</v>
      </c>
      <c r="D9" s="385">
        <v>200</v>
      </c>
      <c r="E9" s="385">
        <v>200</v>
      </c>
      <c r="F9" s="385">
        <v>0</v>
      </c>
      <c r="G9" s="385">
        <v>0</v>
      </c>
      <c r="H9" s="385">
        <v>0</v>
      </c>
      <c r="I9" s="385">
        <v>0</v>
      </c>
      <c r="J9" s="385">
        <v>0</v>
      </c>
      <c r="K9" s="385">
        <v>0</v>
      </c>
      <c r="L9" s="385">
        <v>0</v>
      </c>
      <c r="M9" s="385">
        <v>0</v>
      </c>
      <c r="N9" s="385">
        <v>0</v>
      </c>
      <c r="O9" s="385">
        <v>0</v>
      </c>
      <c r="Q9" s="385" t="s">
        <v>263</v>
      </c>
      <c r="R9" s="412">
        <v>6</v>
      </c>
    </row>
    <row r="10" spans="1:18" x14ac:dyDescent="0.3">
      <c r="A10" s="385">
        <v>10</v>
      </c>
      <c r="B10" s="385">
        <v>1</v>
      </c>
      <c r="C10" s="385">
        <v>6</v>
      </c>
      <c r="D10" s="385">
        <v>5142298</v>
      </c>
      <c r="E10" s="385">
        <v>67200</v>
      </c>
      <c r="F10" s="385">
        <v>1902779</v>
      </c>
      <c r="G10" s="385">
        <v>0</v>
      </c>
      <c r="H10" s="385">
        <v>0</v>
      </c>
      <c r="I10" s="385">
        <v>2877026</v>
      </c>
      <c r="J10" s="385">
        <v>0</v>
      </c>
      <c r="K10" s="385">
        <v>4221</v>
      </c>
      <c r="L10" s="385">
        <v>205322</v>
      </c>
      <c r="M10" s="385">
        <v>2210</v>
      </c>
      <c r="N10" s="385">
        <v>70212</v>
      </c>
      <c r="O10" s="385">
        <v>13328</v>
      </c>
      <c r="Q10" s="385" t="s">
        <v>264</v>
      </c>
      <c r="R10" s="412">
        <v>7</v>
      </c>
    </row>
    <row r="11" spans="1:18" x14ac:dyDescent="0.3">
      <c r="A11" s="385">
        <v>10</v>
      </c>
      <c r="B11" s="385">
        <v>1</v>
      </c>
      <c r="C11" s="385">
        <v>7</v>
      </c>
      <c r="D11" s="385">
        <v>102547</v>
      </c>
      <c r="E11" s="385">
        <v>0</v>
      </c>
      <c r="F11" s="385">
        <v>86047</v>
      </c>
      <c r="G11" s="385">
        <v>0</v>
      </c>
      <c r="H11" s="385">
        <v>0</v>
      </c>
      <c r="I11" s="385">
        <v>16500</v>
      </c>
      <c r="J11" s="385">
        <v>0</v>
      </c>
      <c r="K11" s="385">
        <v>0</v>
      </c>
      <c r="L11" s="385">
        <v>0</v>
      </c>
      <c r="M11" s="385">
        <v>0</v>
      </c>
      <c r="N11" s="385">
        <v>0</v>
      </c>
      <c r="O11" s="385">
        <v>0</v>
      </c>
      <c r="Q11" s="385" t="s">
        <v>265</v>
      </c>
      <c r="R11" s="412">
        <v>8</v>
      </c>
    </row>
    <row r="12" spans="1:18" x14ac:dyDescent="0.3">
      <c r="A12" s="385">
        <v>10</v>
      </c>
      <c r="B12" s="385">
        <v>1</v>
      </c>
      <c r="C12" s="385">
        <v>9</v>
      </c>
      <c r="D12" s="385">
        <v>140619</v>
      </c>
      <c r="E12" s="385">
        <v>0</v>
      </c>
      <c r="F12" s="385">
        <v>109547</v>
      </c>
      <c r="G12" s="385">
        <v>0</v>
      </c>
      <c r="H12" s="385">
        <v>0</v>
      </c>
      <c r="I12" s="385">
        <v>24256</v>
      </c>
      <c r="J12" s="385">
        <v>0</v>
      </c>
      <c r="K12" s="385">
        <v>0</v>
      </c>
      <c r="L12" s="385">
        <v>0</v>
      </c>
      <c r="M12" s="385">
        <v>0</v>
      </c>
      <c r="N12" s="385">
        <v>6816</v>
      </c>
      <c r="O12" s="385">
        <v>0</v>
      </c>
      <c r="Q12" s="385" t="s">
        <v>266</v>
      </c>
      <c r="R12" s="412">
        <v>9</v>
      </c>
    </row>
    <row r="13" spans="1:18" x14ac:dyDescent="0.3">
      <c r="A13" s="385">
        <v>10</v>
      </c>
      <c r="B13" s="385">
        <v>2</v>
      </c>
      <c r="C13" s="385">
        <v>1</v>
      </c>
      <c r="D13" s="385">
        <v>146.4</v>
      </c>
      <c r="E13" s="385">
        <v>0</v>
      </c>
      <c r="F13" s="385">
        <v>26.7</v>
      </c>
      <c r="G13" s="385">
        <v>0</v>
      </c>
      <c r="H13" s="385">
        <v>0</v>
      </c>
      <c r="I13" s="385">
        <v>102.7</v>
      </c>
      <c r="J13" s="385">
        <v>0</v>
      </c>
      <c r="K13" s="385">
        <v>0</v>
      </c>
      <c r="L13" s="385">
        <v>13</v>
      </c>
      <c r="M13" s="385">
        <v>0</v>
      </c>
      <c r="N13" s="385">
        <v>3</v>
      </c>
      <c r="O13" s="385">
        <v>1</v>
      </c>
      <c r="Q13" s="385" t="s">
        <v>267</v>
      </c>
      <c r="R13" s="412">
        <v>10</v>
      </c>
    </row>
    <row r="14" spans="1:18" x14ac:dyDescent="0.3">
      <c r="A14" s="385">
        <v>10</v>
      </c>
      <c r="B14" s="385">
        <v>2</v>
      </c>
      <c r="C14" s="385">
        <v>2</v>
      </c>
      <c r="D14" s="385">
        <v>18992.02</v>
      </c>
      <c r="E14" s="385">
        <v>0</v>
      </c>
      <c r="F14" s="385">
        <v>3687.6</v>
      </c>
      <c r="G14" s="385">
        <v>0</v>
      </c>
      <c r="H14" s="385">
        <v>0</v>
      </c>
      <c r="I14" s="385">
        <v>13003.63</v>
      </c>
      <c r="J14" s="385">
        <v>0</v>
      </c>
      <c r="K14" s="385">
        <v>16.8</v>
      </c>
      <c r="L14" s="385">
        <v>1652</v>
      </c>
      <c r="M14" s="385">
        <v>16</v>
      </c>
      <c r="N14" s="385">
        <v>456</v>
      </c>
      <c r="O14" s="385">
        <v>160</v>
      </c>
      <c r="Q14" s="385" t="s">
        <v>268</v>
      </c>
      <c r="R14" s="412">
        <v>11</v>
      </c>
    </row>
    <row r="15" spans="1:18" x14ac:dyDescent="0.3">
      <c r="A15" s="385">
        <v>10</v>
      </c>
      <c r="B15" s="385">
        <v>2</v>
      </c>
      <c r="C15" s="385">
        <v>3</v>
      </c>
      <c r="D15" s="385">
        <v>604</v>
      </c>
      <c r="E15" s="385">
        <v>0</v>
      </c>
      <c r="F15" s="385">
        <v>420</v>
      </c>
      <c r="G15" s="385">
        <v>0</v>
      </c>
      <c r="H15" s="385">
        <v>0</v>
      </c>
      <c r="I15" s="385">
        <v>184</v>
      </c>
      <c r="J15" s="385">
        <v>0</v>
      </c>
      <c r="K15" s="385">
        <v>0</v>
      </c>
      <c r="L15" s="385">
        <v>0</v>
      </c>
      <c r="M15" s="385">
        <v>0</v>
      </c>
      <c r="N15" s="385">
        <v>0</v>
      </c>
      <c r="O15" s="385">
        <v>0</v>
      </c>
      <c r="Q15" s="385" t="s">
        <v>269</v>
      </c>
      <c r="R15" s="412">
        <v>12</v>
      </c>
    </row>
    <row r="16" spans="1:18" x14ac:dyDescent="0.3">
      <c r="A16" s="385">
        <v>10</v>
      </c>
      <c r="B16" s="385">
        <v>2</v>
      </c>
      <c r="C16" s="385">
        <v>4</v>
      </c>
      <c r="D16" s="385">
        <v>513</v>
      </c>
      <c r="E16" s="385">
        <v>0</v>
      </c>
      <c r="F16" s="385">
        <v>335</v>
      </c>
      <c r="G16" s="385">
        <v>0</v>
      </c>
      <c r="H16" s="385">
        <v>0</v>
      </c>
      <c r="I16" s="385">
        <v>178</v>
      </c>
      <c r="J16" s="385">
        <v>0</v>
      </c>
      <c r="K16" s="385">
        <v>0</v>
      </c>
      <c r="L16" s="385">
        <v>0</v>
      </c>
      <c r="M16" s="385">
        <v>0</v>
      </c>
      <c r="N16" s="385">
        <v>0</v>
      </c>
      <c r="O16" s="385">
        <v>0</v>
      </c>
      <c r="Q16" s="385" t="s">
        <v>257</v>
      </c>
      <c r="R16" s="412">
        <v>2014</v>
      </c>
    </row>
    <row r="17" spans="1:15" x14ac:dyDescent="0.3">
      <c r="A17" s="385">
        <v>10</v>
      </c>
      <c r="B17" s="385">
        <v>2</v>
      </c>
      <c r="C17" s="385">
        <v>5</v>
      </c>
      <c r="D17" s="385">
        <v>209</v>
      </c>
      <c r="E17" s="385">
        <v>209</v>
      </c>
      <c r="F17" s="385">
        <v>0</v>
      </c>
      <c r="G17" s="385">
        <v>0</v>
      </c>
      <c r="H17" s="385">
        <v>0</v>
      </c>
      <c r="I17" s="385">
        <v>0</v>
      </c>
      <c r="J17" s="385">
        <v>0</v>
      </c>
      <c r="K17" s="385">
        <v>0</v>
      </c>
      <c r="L17" s="385">
        <v>0</v>
      </c>
      <c r="M17" s="385">
        <v>0</v>
      </c>
      <c r="N17" s="385">
        <v>0</v>
      </c>
      <c r="O17" s="385">
        <v>0</v>
      </c>
    </row>
    <row r="18" spans="1:15" x14ac:dyDescent="0.3">
      <c r="A18" s="385">
        <v>10</v>
      </c>
      <c r="B18" s="385">
        <v>2</v>
      </c>
      <c r="C18" s="385">
        <v>6</v>
      </c>
      <c r="D18" s="385">
        <v>5006501</v>
      </c>
      <c r="E18" s="385">
        <v>66000</v>
      </c>
      <c r="F18" s="385">
        <v>1835584</v>
      </c>
      <c r="G18" s="385">
        <v>0</v>
      </c>
      <c r="H18" s="385">
        <v>0</v>
      </c>
      <c r="I18" s="385">
        <v>2829833</v>
      </c>
      <c r="J18" s="385">
        <v>0</v>
      </c>
      <c r="K18" s="385">
        <v>4134</v>
      </c>
      <c r="L18" s="385">
        <v>193676</v>
      </c>
      <c r="M18" s="385">
        <v>2179</v>
      </c>
      <c r="N18" s="385">
        <v>63272</v>
      </c>
      <c r="O18" s="385">
        <v>11823</v>
      </c>
    </row>
    <row r="19" spans="1:15" x14ac:dyDescent="0.3">
      <c r="A19" s="385">
        <v>10</v>
      </c>
      <c r="B19" s="385">
        <v>2</v>
      </c>
      <c r="C19" s="385">
        <v>9</v>
      </c>
      <c r="D19" s="385">
        <v>16976</v>
      </c>
      <c r="E19" s="385">
        <v>0</v>
      </c>
      <c r="F19" s="385">
        <v>10096</v>
      </c>
      <c r="G19" s="385">
        <v>0</v>
      </c>
      <c r="H19" s="385">
        <v>0</v>
      </c>
      <c r="I19" s="385">
        <v>6880</v>
      </c>
      <c r="J19" s="385">
        <v>0</v>
      </c>
      <c r="K19" s="385">
        <v>0</v>
      </c>
      <c r="L19" s="385">
        <v>0</v>
      </c>
      <c r="M19" s="385">
        <v>0</v>
      </c>
      <c r="N19" s="385">
        <v>0</v>
      </c>
      <c r="O19" s="385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2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60" bestFit="1" customWidth="1"/>
    <col min="2" max="2" width="7.77734375" style="225" customWidth="1"/>
    <col min="3" max="3" width="5.44140625" style="260" hidden="1" customWidth="1"/>
    <col min="4" max="4" width="7.77734375" style="225" customWidth="1"/>
    <col min="5" max="5" width="5.44140625" style="260" hidden="1" customWidth="1"/>
    <col min="6" max="6" width="7.77734375" style="225" customWidth="1"/>
    <col min="7" max="7" width="7.77734375" style="346" customWidth="1"/>
    <col min="8" max="8" width="7.77734375" style="225" customWidth="1"/>
    <col min="9" max="9" width="5.44140625" style="260" hidden="1" customWidth="1"/>
    <col min="10" max="10" width="7.77734375" style="225" customWidth="1"/>
    <col min="11" max="11" width="5.44140625" style="260" hidden="1" customWidth="1"/>
    <col min="12" max="12" width="7.77734375" style="225" customWidth="1"/>
    <col min="13" max="13" width="7.77734375" style="346" customWidth="1"/>
    <col min="14" max="14" width="7.77734375" style="225" customWidth="1"/>
    <col min="15" max="15" width="5" style="260" hidden="1" customWidth="1"/>
    <col min="16" max="16" width="7.77734375" style="225" customWidth="1"/>
    <col min="17" max="17" width="5" style="260" hidden="1" customWidth="1"/>
    <col min="18" max="18" width="7.77734375" style="225" customWidth="1"/>
    <col min="19" max="19" width="7.77734375" style="346" customWidth="1"/>
    <col min="20" max="16384" width="8.88671875" style="260"/>
  </cols>
  <sheetData>
    <row r="1" spans="1:19" ht="18.600000000000001" customHeight="1" thickBot="1" x14ac:dyDescent="0.4">
      <c r="A1" s="527" t="s">
        <v>5230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</row>
    <row r="2" spans="1:19" ht="14.4" customHeight="1" thickBot="1" x14ac:dyDescent="0.35">
      <c r="A2" s="389" t="s">
        <v>298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</row>
    <row r="3" spans="1:19" ht="14.4" customHeight="1" thickBot="1" x14ac:dyDescent="0.35">
      <c r="A3" s="356" t="s">
        <v>163</v>
      </c>
      <c r="B3" s="357">
        <f>SUBTOTAL(9,B6:B1048576)</f>
        <v>7193184</v>
      </c>
      <c r="C3" s="358">
        <f t="shared" ref="C3:R3" si="0">SUBTOTAL(9,C6:C1048576)</f>
        <v>11</v>
      </c>
      <c r="D3" s="358">
        <f t="shared" si="0"/>
        <v>8474465</v>
      </c>
      <c r="E3" s="358">
        <f t="shared" si="0"/>
        <v>10.44807433252684</v>
      </c>
      <c r="F3" s="358">
        <f t="shared" si="0"/>
        <v>5021894</v>
      </c>
      <c r="G3" s="359">
        <f>IF(B3&lt;&gt;0,F3/B3,"")</f>
        <v>0.69814618950384144</v>
      </c>
      <c r="H3" s="360">
        <f t="shared" si="0"/>
        <v>1392484.8899999997</v>
      </c>
      <c r="I3" s="358">
        <f t="shared" si="0"/>
        <v>4</v>
      </c>
      <c r="J3" s="358">
        <f t="shared" si="0"/>
        <v>1349191.09</v>
      </c>
      <c r="K3" s="358">
        <f t="shared" si="0"/>
        <v>2.9978148397470665</v>
      </c>
      <c r="L3" s="358">
        <f t="shared" si="0"/>
        <v>1212691.3999999997</v>
      </c>
      <c r="M3" s="361">
        <f>IF(H3&lt;&gt;0,L3/H3,"")</f>
        <v>0.87088298674465325</v>
      </c>
      <c r="N3" s="357">
        <f t="shared" si="0"/>
        <v>1007241.2</v>
      </c>
      <c r="O3" s="358">
        <f t="shared" si="0"/>
        <v>2</v>
      </c>
      <c r="P3" s="358">
        <f t="shared" si="0"/>
        <v>1301321.3500000001</v>
      </c>
      <c r="Q3" s="358">
        <f t="shared" si="0"/>
        <v>3.6497763739052607</v>
      </c>
      <c r="R3" s="358">
        <f t="shared" si="0"/>
        <v>1175992.08</v>
      </c>
      <c r="S3" s="359">
        <f>IF(N3&lt;&gt;0,R3/N3,"")</f>
        <v>1.1675377059635768</v>
      </c>
    </row>
    <row r="4" spans="1:19" ht="14.4" customHeight="1" x14ac:dyDescent="0.3">
      <c r="A4" s="528" t="s">
        <v>126</v>
      </c>
      <c r="B4" s="529" t="s">
        <v>127</v>
      </c>
      <c r="C4" s="530"/>
      <c r="D4" s="530"/>
      <c r="E4" s="530"/>
      <c r="F4" s="530"/>
      <c r="G4" s="531"/>
      <c r="H4" s="529" t="s">
        <v>128</v>
      </c>
      <c r="I4" s="530"/>
      <c r="J4" s="530"/>
      <c r="K4" s="530"/>
      <c r="L4" s="530"/>
      <c r="M4" s="531"/>
      <c r="N4" s="529" t="s">
        <v>129</v>
      </c>
      <c r="O4" s="530"/>
      <c r="P4" s="530"/>
      <c r="Q4" s="530"/>
      <c r="R4" s="530"/>
      <c r="S4" s="531"/>
    </row>
    <row r="5" spans="1:19" ht="14.4" customHeight="1" thickBot="1" x14ac:dyDescent="0.35">
      <c r="A5" s="728"/>
      <c r="B5" s="729">
        <v>2012</v>
      </c>
      <c r="C5" s="730"/>
      <c r="D5" s="730">
        <v>2013</v>
      </c>
      <c r="E5" s="730"/>
      <c r="F5" s="730">
        <v>2014</v>
      </c>
      <c r="G5" s="731" t="s">
        <v>5</v>
      </c>
      <c r="H5" s="729">
        <v>2012</v>
      </c>
      <c r="I5" s="730"/>
      <c r="J5" s="730">
        <v>2013</v>
      </c>
      <c r="K5" s="730"/>
      <c r="L5" s="730">
        <v>2014</v>
      </c>
      <c r="M5" s="731" t="s">
        <v>5</v>
      </c>
      <c r="N5" s="729">
        <v>2012</v>
      </c>
      <c r="O5" s="730"/>
      <c r="P5" s="730">
        <v>2013</v>
      </c>
      <c r="Q5" s="730"/>
      <c r="R5" s="730">
        <v>2014</v>
      </c>
      <c r="S5" s="731" t="s">
        <v>5</v>
      </c>
    </row>
    <row r="6" spans="1:19" ht="14.4" customHeight="1" x14ac:dyDescent="0.3">
      <c r="A6" s="716" t="s">
        <v>5215</v>
      </c>
      <c r="B6" s="732">
        <v>0</v>
      </c>
      <c r="C6" s="697"/>
      <c r="D6" s="732">
        <v>167</v>
      </c>
      <c r="E6" s="697"/>
      <c r="F6" s="732">
        <v>0</v>
      </c>
      <c r="G6" s="702"/>
      <c r="H6" s="732"/>
      <c r="I6" s="697"/>
      <c r="J6" s="732"/>
      <c r="K6" s="697"/>
      <c r="L6" s="732"/>
      <c r="M6" s="702"/>
      <c r="N6" s="732"/>
      <c r="O6" s="697"/>
      <c r="P6" s="732"/>
      <c r="Q6" s="697"/>
      <c r="R6" s="732"/>
      <c r="S6" s="241"/>
    </row>
    <row r="7" spans="1:19" ht="14.4" customHeight="1" x14ac:dyDescent="0.3">
      <c r="A7" s="717" t="s">
        <v>5216</v>
      </c>
      <c r="B7" s="733">
        <v>0</v>
      </c>
      <c r="C7" s="671"/>
      <c r="D7" s="733"/>
      <c r="E7" s="671"/>
      <c r="F7" s="733"/>
      <c r="G7" s="682"/>
      <c r="H7" s="733"/>
      <c r="I7" s="671"/>
      <c r="J7" s="733"/>
      <c r="K7" s="671"/>
      <c r="L7" s="733"/>
      <c r="M7" s="682"/>
      <c r="N7" s="733"/>
      <c r="O7" s="671"/>
      <c r="P7" s="733"/>
      <c r="Q7" s="671"/>
      <c r="R7" s="733"/>
      <c r="S7" s="242"/>
    </row>
    <row r="8" spans="1:19" ht="14.4" customHeight="1" x14ac:dyDescent="0.3">
      <c r="A8" s="717" t="s">
        <v>5217</v>
      </c>
      <c r="B8" s="733">
        <v>73025</v>
      </c>
      <c r="C8" s="671">
        <v>1</v>
      </c>
      <c r="D8" s="733">
        <v>47465</v>
      </c>
      <c r="E8" s="671">
        <v>0.6499828825744608</v>
      </c>
      <c r="F8" s="733">
        <v>38941</v>
      </c>
      <c r="G8" s="682">
        <v>0.53325573433755569</v>
      </c>
      <c r="H8" s="733"/>
      <c r="I8" s="671"/>
      <c r="J8" s="733"/>
      <c r="K8" s="671"/>
      <c r="L8" s="733"/>
      <c r="M8" s="682"/>
      <c r="N8" s="733"/>
      <c r="O8" s="671"/>
      <c r="P8" s="733"/>
      <c r="Q8" s="671"/>
      <c r="R8" s="733"/>
      <c r="S8" s="242"/>
    </row>
    <row r="9" spans="1:19" ht="14.4" customHeight="1" x14ac:dyDescent="0.3">
      <c r="A9" s="717" t="s">
        <v>5218</v>
      </c>
      <c r="B9" s="733">
        <v>111007</v>
      </c>
      <c r="C9" s="671">
        <v>1</v>
      </c>
      <c r="D9" s="733">
        <v>111609</v>
      </c>
      <c r="E9" s="671">
        <v>1.0054230814272973</v>
      </c>
      <c r="F9" s="733">
        <v>129946</v>
      </c>
      <c r="G9" s="682">
        <v>1.1706108623780482</v>
      </c>
      <c r="H9" s="733"/>
      <c r="I9" s="671"/>
      <c r="J9" s="733"/>
      <c r="K9" s="671"/>
      <c r="L9" s="733">
        <v>128418</v>
      </c>
      <c r="M9" s="682"/>
      <c r="N9" s="733"/>
      <c r="O9" s="671"/>
      <c r="P9" s="733"/>
      <c r="Q9" s="671"/>
      <c r="R9" s="733">
        <v>64427.15</v>
      </c>
      <c r="S9" s="242"/>
    </row>
    <row r="10" spans="1:19" ht="14.4" customHeight="1" x14ac:dyDescent="0.3">
      <c r="A10" s="717" t="s">
        <v>5219</v>
      </c>
      <c r="B10" s="733">
        <v>46538</v>
      </c>
      <c r="C10" s="671">
        <v>1</v>
      </c>
      <c r="D10" s="733">
        <v>48764</v>
      </c>
      <c r="E10" s="671">
        <v>1.047831879324423</v>
      </c>
      <c r="F10" s="733">
        <v>55498</v>
      </c>
      <c r="G10" s="682">
        <v>1.1925308350165456</v>
      </c>
      <c r="H10" s="733">
        <v>9728.9499999999989</v>
      </c>
      <c r="I10" s="671">
        <v>1</v>
      </c>
      <c r="J10" s="733">
        <v>1402.05</v>
      </c>
      <c r="K10" s="671">
        <v>0.14411113223934752</v>
      </c>
      <c r="L10" s="733">
        <v>7379.5499999999993</v>
      </c>
      <c r="M10" s="682">
        <v>0.75851453651216216</v>
      </c>
      <c r="N10" s="733"/>
      <c r="O10" s="671"/>
      <c r="P10" s="733"/>
      <c r="Q10" s="671"/>
      <c r="R10" s="733"/>
      <c r="S10" s="242"/>
    </row>
    <row r="11" spans="1:19" ht="14.4" customHeight="1" x14ac:dyDescent="0.3">
      <c r="A11" s="717" t="s">
        <v>5220</v>
      </c>
      <c r="B11" s="733">
        <v>98908</v>
      </c>
      <c r="C11" s="671">
        <v>1</v>
      </c>
      <c r="D11" s="733">
        <v>73995</v>
      </c>
      <c r="E11" s="671">
        <v>0.74811946455291789</v>
      </c>
      <c r="F11" s="733">
        <v>96401</v>
      </c>
      <c r="G11" s="682">
        <v>0.974653213086909</v>
      </c>
      <c r="H11" s="733">
        <v>943635.11999999976</v>
      </c>
      <c r="I11" s="671">
        <v>1</v>
      </c>
      <c r="J11" s="733">
        <v>967567.06</v>
      </c>
      <c r="K11" s="671">
        <v>1.0253614341950312</v>
      </c>
      <c r="L11" s="733">
        <v>826513.00999999989</v>
      </c>
      <c r="M11" s="682">
        <v>0.87588199345526696</v>
      </c>
      <c r="N11" s="733">
        <v>237950.15999999997</v>
      </c>
      <c r="O11" s="671">
        <v>1</v>
      </c>
      <c r="P11" s="733">
        <v>674618.94</v>
      </c>
      <c r="Q11" s="671">
        <v>2.8351270703074962</v>
      </c>
      <c r="R11" s="733">
        <v>289660.15000000002</v>
      </c>
      <c r="S11" s="242">
        <v>1.2173143737327181</v>
      </c>
    </row>
    <row r="12" spans="1:19" ht="14.4" customHeight="1" x14ac:dyDescent="0.3">
      <c r="A12" s="717" t="s">
        <v>5221</v>
      </c>
      <c r="B12" s="733">
        <v>33019</v>
      </c>
      <c r="C12" s="671">
        <v>1</v>
      </c>
      <c r="D12" s="733">
        <v>33623</v>
      </c>
      <c r="E12" s="671">
        <v>1.0182924982585784</v>
      </c>
      <c r="F12" s="733">
        <v>30137</v>
      </c>
      <c r="G12" s="682">
        <v>0.91271692056088916</v>
      </c>
      <c r="H12" s="733">
        <v>297790.07999999996</v>
      </c>
      <c r="I12" s="671">
        <v>1</v>
      </c>
      <c r="J12" s="733">
        <v>205476.19999999998</v>
      </c>
      <c r="K12" s="671">
        <v>0.69000350851176784</v>
      </c>
      <c r="L12" s="733">
        <v>71916.67</v>
      </c>
      <c r="M12" s="682">
        <v>0.24150122797911874</v>
      </c>
      <c r="N12" s="733">
        <v>769291.04</v>
      </c>
      <c r="O12" s="671">
        <v>1</v>
      </c>
      <c r="P12" s="733">
        <v>626702.41</v>
      </c>
      <c r="Q12" s="671">
        <v>0.81464930359776455</v>
      </c>
      <c r="R12" s="733"/>
      <c r="S12" s="242"/>
    </row>
    <row r="13" spans="1:19" ht="14.4" customHeight="1" x14ac:dyDescent="0.3">
      <c r="A13" s="717" t="s">
        <v>5222</v>
      </c>
      <c r="B13" s="733">
        <v>261569</v>
      </c>
      <c r="C13" s="671">
        <v>1</v>
      </c>
      <c r="D13" s="733">
        <v>245521</v>
      </c>
      <c r="E13" s="671">
        <v>0.93864716384586855</v>
      </c>
      <c r="F13" s="733">
        <v>334404</v>
      </c>
      <c r="G13" s="682">
        <v>1.2784542510771537</v>
      </c>
      <c r="H13" s="733"/>
      <c r="I13" s="671"/>
      <c r="J13" s="733"/>
      <c r="K13" s="671"/>
      <c r="L13" s="733"/>
      <c r="M13" s="682"/>
      <c r="N13" s="733"/>
      <c r="O13" s="671"/>
      <c r="P13" s="733"/>
      <c r="Q13" s="671"/>
      <c r="R13" s="733"/>
      <c r="S13" s="242"/>
    </row>
    <row r="14" spans="1:19" ht="14.4" customHeight="1" x14ac:dyDescent="0.3">
      <c r="A14" s="717" t="s">
        <v>5223</v>
      </c>
      <c r="B14" s="733">
        <v>383981</v>
      </c>
      <c r="C14" s="671">
        <v>1</v>
      </c>
      <c r="D14" s="733">
        <v>533086</v>
      </c>
      <c r="E14" s="671">
        <v>1.3883134842609399</v>
      </c>
      <c r="F14" s="733">
        <v>482853</v>
      </c>
      <c r="G14" s="682">
        <v>1.2574919071516559</v>
      </c>
      <c r="H14" s="733">
        <v>141330.74000000002</v>
      </c>
      <c r="I14" s="671">
        <v>1</v>
      </c>
      <c r="J14" s="733">
        <v>160882.26</v>
      </c>
      <c r="K14" s="671">
        <v>1.13833876480092</v>
      </c>
      <c r="L14" s="733">
        <v>162000.42999999985</v>
      </c>
      <c r="M14" s="682">
        <v>1.1462504901622947</v>
      </c>
      <c r="N14" s="733"/>
      <c r="O14" s="671"/>
      <c r="P14" s="733"/>
      <c r="Q14" s="671"/>
      <c r="R14" s="733">
        <v>821904.78</v>
      </c>
      <c r="S14" s="242"/>
    </row>
    <row r="15" spans="1:19" ht="14.4" customHeight="1" x14ac:dyDescent="0.3">
      <c r="A15" s="717" t="s">
        <v>5224</v>
      </c>
      <c r="B15" s="733">
        <v>351737</v>
      </c>
      <c r="C15" s="671">
        <v>1</v>
      </c>
      <c r="D15" s="733">
        <v>453269</v>
      </c>
      <c r="E15" s="671">
        <v>1.2886588559065437</v>
      </c>
      <c r="F15" s="733">
        <v>451891</v>
      </c>
      <c r="G15" s="682">
        <v>1.2847411560341959</v>
      </c>
      <c r="H15" s="733"/>
      <c r="I15" s="671"/>
      <c r="J15" s="733"/>
      <c r="K15" s="671"/>
      <c r="L15" s="733"/>
      <c r="M15" s="682"/>
      <c r="N15" s="733"/>
      <c r="O15" s="671"/>
      <c r="P15" s="733"/>
      <c r="Q15" s="671"/>
      <c r="R15" s="733"/>
      <c r="S15" s="242"/>
    </row>
    <row r="16" spans="1:19" ht="14.4" customHeight="1" x14ac:dyDescent="0.3">
      <c r="A16" s="717" t="s">
        <v>5225</v>
      </c>
      <c r="B16" s="733">
        <v>257847</v>
      </c>
      <c r="C16" s="671">
        <v>1</v>
      </c>
      <c r="D16" s="733">
        <v>277877</v>
      </c>
      <c r="E16" s="671">
        <v>1.0776817259847895</v>
      </c>
      <c r="F16" s="733">
        <v>271711</v>
      </c>
      <c r="G16" s="682">
        <v>1.053768319972697</v>
      </c>
      <c r="H16" s="733"/>
      <c r="I16" s="671"/>
      <c r="J16" s="733">
        <v>13863.52</v>
      </c>
      <c r="K16" s="671"/>
      <c r="L16" s="733">
        <v>16463.740000000002</v>
      </c>
      <c r="M16" s="682"/>
      <c r="N16" s="733"/>
      <c r="O16" s="671"/>
      <c r="P16" s="733"/>
      <c r="Q16" s="671"/>
      <c r="R16" s="733"/>
      <c r="S16" s="242"/>
    </row>
    <row r="17" spans="1:19" ht="14.4" customHeight="1" x14ac:dyDescent="0.3">
      <c r="A17" s="717" t="s">
        <v>5226</v>
      </c>
      <c r="B17" s="733">
        <v>5863</v>
      </c>
      <c r="C17" s="671">
        <v>1</v>
      </c>
      <c r="D17" s="733">
        <v>536</v>
      </c>
      <c r="E17" s="671">
        <v>9.1420774347603623E-2</v>
      </c>
      <c r="F17" s="733">
        <v>536</v>
      </c>
      <c r="G17" s="682">
        <v>9.1420774347603623E-2</v>
      </c>
      <c r="H17" s="733"/>
      <c r="I17" s="671"/>
      <c r="J17" s="733"/>
      <c r="K17" s="671"/>
      <c r="L17" s="733"/>
      <c r="M17" s="682"/>
      <c r="N17" s="733"/>
      <c r="O17" s="671"/>
      <c r="P17" s="733"/>
      <c r="Q17" s="671"/>
      <c r="R17" s="733"/>
      <c r="S17" s="242"/>
    </row>
    <row r="18" spans="1:19" ht="14.4" customHeight="1" thickBot="1" x14ac:dyDescent="0.35">
      <c r="A18" s="735" t="s">
        <v>5227</v>
      </c>
      <c r="B18" s="734">
        <v>5569690</v>
      </c>
      <c r="C18" s="673">
        <v>1</v>
      </c>
      <c r="D18" s="734">
        <v>6648553</v>
      </c>
      <c r="E18" s="673">
        <v>1.1937025220434172</v>
      </c>
      <c r="F18" s="734">
        <v>3129576</v>
      </c>
      <c r="G18" s="683">
        <v>0.56189410900786219</v>
      </c>
      <c r="H18" s="734"/>
      <c r="I18" s="673"/>
      <c r="J18" s="734"/>
      <c r="K18" s="673"/>
      <c r="L18" s="734"/>
      <c r="M18" s="683"/>
      <c r="N18" s="734"/>
      <c r="O18" s="673"/>
      <c r="P18" s="734"/>
      <c r="Q18" s="673"/>
      <c r="R18" s="734"/>
      <c r="S18" s="684"/>
    </row>
    <row r="19" spans="1:19" ht="14.4" customHeight="1" x14ac:dyDescent="0.3">
      <c r="A19" s="736" t="s">
        <v>5228</v>
      </c>
    </row>
    <row r="20" spans="1:19" ht="14.4" customHeight="1" x14ac:dyDescent="0.3">
      <c r="A20" s="737" t="s">
        <v>239</v>
      </c>
    </row>
    <row r="21" spans="1:19" ht="14.4" customHeight="1" x14ac:dyDescent="0.3">
      <c r="A21" s="736" t="s">
        <v>5229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237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60" bestFit="1" customWidth="1"/>
    <col min="2" max="2" width="2.109375" style="260" bestFit="1" customWidth="1"/>
    <col min="3" max="3" width="8" style="260" bestFit="1" customWidth="1"/>
    <col min="4" max="4" width="50.88671875" style="260" bestFit="1" customWidth="1"/>
    <col min="5" max="6" width="11.109375" style="343" customWidth="1"/>
    <col min="7" max="8" width="9.33203125" style="260" hidden="1" customWidth="1"/>
    <col min="9" max="10" width="11.109375" style="343" customWidth="1"/>
    <col min="11" max="12" width="9.33203125" style="260" hidden="1" customWidth="1"/>
    <col min="13" max="14" width="11.109375" style="343" customWidth="1"/>
    <col min="15" max="15" width="11.109375" style="346" customWidth="1"/>
    <col min="16" max="16" width="11.109375" style="343" customWidth="1"/>
    <col min="17" max="16384" width="8.88671875" style="260"/>
  </cols>
  <sheetData>
    <row r="1" spans="1:16" ht="18.600000000000001" customHeight="1" thickBot="1" x14ac:dyDescent="0.4">
      <c r="A1" s="462" t="s">
        <v>5513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</row>
    <row r="2" spans="1:16" ht="14.4" customHeight="1" thickBot="1" x14ac:dyDescent="0.35">
      <c r="A2" s="389" t="s">
        <v>298</v>
      </c>
      <c r="B2" s="261"/>
      <c r="C2" s="261"/>
      <c r="D2" s="261"/>
      <c r="E2" s="364"/>
      <c r="F2" s="364"/>
      <c r="G2" s="261"/>
      <c r="H2" s="261"/>
      <c r="I2" s="364"/>
      <c r="J2" s="364"/>
      <c r="K2" s="261"/>
      <c r="L2" s="261"/>
      <c r="M2" s="364"/>
      <c r="N2" s="364"/>
      <c r="O2" s="365"/>
      <c r="P2" s="364"/>
    </row>
    <row r="3" spans="1:16" ht="14.4" customHeight="1" thickBot="1" x14ac:dyDescent="0.35">
      <c r="D3" s="112" t="s">
        <v>163</v>
      </c>
      <c r="E3" s="217">
        <f t="shared" ref="E3:N3" si="0">SUBTOTAL(9,E6:E1048576)</f>
        <v>8839.7000000000007</v>
      </c>
      <c r="F3" s="218">
        <f t="shared" si="0"/>
        <v>9592910.0899999999</v>
      </c>
      <c r="G3" s="78"/>
      <c r="H3" s="78"/>
      <c r="I3" s="218">
        <f t="shared" si="0"/>
        <v>10054.799999999999</v>
      </c>
      <c r="J3" s="218">
        <f t="shared" si="0"/>
        <v>11124977.439999999</v>
      </c>
      <c r="K3" s="78"/>
      <c r="L3" s="78"/>
      <c r="M3" s="218">
        <f t="shared" si="0"/>
        <v>11238.86</v>
      </c>
      <c r="N3" s="218">
        <f t="shared" si="0"/>
        <v>7410577.4800000004</v>
      </c>
      <c r="O3" s="79">
        <f>IF(F3=0,0,N3/F3)</f>
        <v>0.77250567455281971</v>
      </c>
      <c r="P3" s="219">
        <f>IF(M3=0,0,N3/M3)</f>
        <v>659.37092196183596</v>
      </c>
    </row>
    <row r="4" spans="1:16" ht="14.4" customHeight="1" x14ac:dyDescent="0.3">
      <c r="A4" s="533" t="s">
        <v>122</v>
      </c>
      <c r="B4" s="534" t="s">
        <v>123</v>
      </c>
      <c r="C4" s="535" t="s">
        <v>124</v>
      </c>
      <c r="D4" s="536" t="s">
        <v>84</v>
      </c>
      <c r="E4" s="537">
        <v>2012</v>
      </c>
      <c r="F4" s="538"/>
      <c r="G4" s="216"/>
      <c r="H4" s="216"/>
      <c r="I4" s="537">
        <v>2013</v>
      </c>
      <c r="J4" s="538"/>
      <c r="K4" s="216"/>
      <c r="L4" s="216"/>
      <c r="M4" s="537">
        <v>2014</v>
      </c>
      <c r="N4" s="538"/>
      <c r="O4" s="539" t="s">
        <v>5</v>
      </c>
      <c r="P4" s="532" t="s">
        <v>125</v>
      </c>
    </row>
    <row r="5" spans="1:16" ht="14.4" customHeight="1" thickBot="1" x14ac:dyDescent="0.35">
      <c r="A5" s="738"/>
      <c r="B5" s="739"/>
      <c r="C5" s="740"/>
      <c r="D5" s="741"/>
      <c r="E5" s="742" t="s">
        <v>94</v>
      </c>
      <c r="F5" s="743" t="s">
        <v>17</v>
      </c>
      <c r="G5" s="744"/>
      <c r="H5" s="744"/>
      <c r="I5" s="742" t="s">
        <v>94</v>
      </c>
      <c r="J5" s="743" t="s">
        <v>17</v>
      </c>
      <c r="K5" s="744"/>
      <c r="L5" s="744"/>
      <c r="M5" s="742" t="s">
        <v>94</v>
      </c>
      <c r="N5" s="743" t="s">
        <v>17</v>
      </c>
      <c r="O5" s="745"/>
      <c r="P5" s="746"/>
    </row>
    <row r="6" spans="1:16" ht="14.4" customHeight="1" x14ac:dyDescent="0.3">
      <c r="A6" s="696" t="s">
        <v>5231</v>
      </c>
      <c r="B6" s="697" t="s">
        <v>5232</v>
      </c>
      <c r="C6" s="697" t="s">
        <v>5233</v>
      </c>
      <c r="D6" s="697" t="s">
        <v>5234</v>
      </c>
      <c r="E6" s="235">
        <v>15</v>
      </c>
      <c r="F6" s="235">
        <v>0</v>
      </c>
      <c r="G6" s="697"/>
      <c r="H6" s="697">
        <v>0</v>
      </c>
      <c r="I6" s="235">
        <v>21</v>
      </c>
      <c r="J6" s="235">
        <v>0</v>
      </c>
      <c r="K6" s="697"/>
      <c r="L6" s="697">
        <v>0</v>
      </c>
      <c r="M6" s="235">
        <v>11</v>
      </c>
      <c r="N6" s="235">
        <v>0</v>
      </c>
      <c r="O6" s="702"/>
      <c r="P6" s="712">
        <v>0</v>
      </c>
    </row>
    <row r="7" spans="1:16" ht="14.4" customHeight="1" x14ac:dyDescent="0.3">
      <c r="A7" s="680" t="s">
        <v>5231</v>
      </c>
      <c r="B7" s="671" t="s">
        <v>5232</v>
      </c>
      <c r="C7" s="671" t="s">
        <v>5235</v>
      </c>
      <c r="D7" s="671" t="s">
        <v>5236</v>
      </c>
      <c r="E7" s="238">
        <v>627</v>
      </c>
      <c r="F7" s="238">
        <v>0</v>
      </c>
      <c r="G7" s="671"/>
      <c r="H7" s="671">
        <v>0</v>
      </c>
      <c r="I7" s="238">
        <v>832</v>
      </c>
      <c r="J7" s="238">
        <v>0</v>
      </c>
      <c r="K7" s="671"/>
      <c r="L7" s="671">
        <v>0</v>
      </c>
      <c r="M7" s="238">
        <v>578</v>
      </c>
      <c r="N7" s="238">
        <v>0</v>
      </c>
      <c r="O7" s="682"/>
      <c r="P7" s="713">
        <v>0</v>
      </c>
    </row>
    <row r="8" spans="1:16" ht="14.4" customHeight="1" x14ac:dyDescent="0.3">
      <c r="A8" s="680" t="s">
        <v>5231</v>
      </c>
      <c r="B8" s="671" t="s">
        <v>5232</v>
      </c>
      <c r="C8" s="671" t="s">
        <v>5237</v>
      </c>
      <c r="D8" s="671" t="s">
        <v>5238</v>
      </c>
      <c r="E8" s="238"/>
      <c r="F8" s="238"/>
      <c r="G8" s="671"/>
      <c r="H8" s="671"/>
      <c r="I8" s="238">
        <v>1</v>
      </c>
      <c r="J8" s="238">
        <v>167</v>
      </c>
      <c r="K8" s="671"/>
      <c r="L8" s="671">
        <v>167</v>
      </c>
      <c r="M8" s="238"/>
      <c r="N8" s="238"/>
      <c r="O8" s="682"/>
      <c r="P8" s="713"/>
    </row>
    <row r="9" spans="1:16" ht="14.4" customHeight="1" x14ac:dyDescent="0.3">
      <c r="A9" s="680" t="s">
        <v>248</v>
      </c>
      <c r="B9" s="671" t="s">
        <v>5232</v>
      </c>
      <c r="C9" s="671" t="s">
        <v>5239</v>
      </c>
      <c r="D9" s="671" t="s">
        <v>5240</v>
      </c>
      <c r="E9" s="238">
        <v>1</v>
      </c>
      <c r="F9" s="238">
        <v>0</v>
      </c>
      <c r="G9" s="671"/>
      <c r="H9" s="671">
        <v>0</v>
      </c>
      <c r="I9" s="238"/>
      <c r="J9" s="238"/>
      <c r="K9" s="671"/>
      <c r="L9" s="671"/>
      <c r="M9" s="238"/>
      <c r="N9" s="238"/>
      <c r="O9" s="682"/>
      <c r="P9" s="713"/>
    </row>
    <row r="10" spans="1:16" ht="14.4" customHeight="1" x14ac:dyDescent="0.3">
      <c r="A10" s="680" t="s">
        <v>5241</v>
      </c>
      <c r="B10" s="671" t="s">
        <v>5232</v>
      </c>
      <c r="C10" s="671" t="s">
        <v>5242</v>
      </c>
      <c r="D10" s="671" t="s">
        <v>5243</v>
      </c>
      <c r="E10" s="238">
        <v>2</v>
      </c>
      <c r="F10" s="238">
        <v>520</v>
      </c>
      <c r="G10" s="671">
        <v>1</v>
      </c>
      <c r="H10" s="671">
        <v>260</v>
      </c>
      <c r="I10" s="238"/>
      <c r="J10" s="238"/>
      <c r="K10" s="671"/>
      <c r="L10" s="671"/>
      <c r="M10" s="238"/>
      <c r="N10" s="238"/>
      <c r="O10" s="682"/>
      <c r="P10" s="713"/>
    </row>
    <row r="11" spans="1:16" ht="14.4" customHeight="1" x14ac:dyDescent="0.3">
      <c r="A11" s="680" t="s">
        <v>5241</v>
      </c>
      <c r="B11" s="671" t="s">
        <v>5232</v>
      </c>
      <c r="C11" s="671" t="s">
        <v>5244</v>
      </c>
      <c r="D11" s="671" t="s">
        <v>5245</v>
      </c>
      <c r="E11" s="238">
        <v>40</v>
      </c>
      <c r="F11" s="238">
        <v>1360</v>
      </c>
      <c r="G11" s="671">
        <v>1</v>
      </c>
      <c r="H11" s="671">
        <v>34</v>
      </c>
      <c r="I11" s="238">
        <v>42</v>
      </c>
      <c r="J11" s="238">
        <v>1428</v>
      </c>
      <c r="K11" s="671">
        <v>1.05</v>
      </c>
      <c r="L11" s="671">
        <v>34</v>
      </c>
      <c r="M11" s="238">
        <v>53</v>
      </c>
      <c r="N11" s="238">
        <v>1802</v>
      </c>
      <c r="O11" s="682">
        <v>1.325</v>
      </c>
      <c r="P11" s="713">
        <v>34</v>
      </c>
    </row>
    <row r="12" spans="1:16" ht="14.4" customHeight="1" x14ac:dyDescent="0.3">
      <c r="A12" s="680" t="s">
        <v>5241</v>
      </c>
      <c r="B12" s="671" t="s">
        <v>5232</v>
      </c>
      <c r="C12" s="671" t="s">
        <v>5246</v>
      </c>
      <c r="D12" s="671" t="s">
        <v>5247</v>
      </c>
      <c r="E12" s="238">
        <v>4</v>
      </c>
      <c r="F12" s="238">
        <v>1384</v>
      </c>
      <c r="G12" s="671">
        <v>1</v>
      </c>
      <c r="H12" s="671">
        <v>346</v>
      </c>
      <c r="I12" s="238"/>
      <c r="J12" s="238"/>
      <c r="K12" s="671"/>
      <c r="L12" s="671"/>
      <c r="M12" s="238"/>
      <c r="N12" s="238"/>
      <c r="O12" s="682"/>
      <c r="P12" s="713"/>
    </row>
    <row r="13" spans="1:16" ht="14.4" customHeight="1" x14ac:dyDescent="0.3">
      <c r="A13" s="680" t="s">
        <v>5241</v>
      </c>
      <c r="B13" s="671" t="s">
        <v>5232</v>
      </c>
      <c r="C13" s="671" t="s">
        <v>5248</v>
      </c>
      <c r="D13" s="671" t="s">
        <v>5249</v>
      </c>
      <c r="E13" s="238">
        <v>15</v>
      </c>
      <c r="F13" s="238">
        <v>30480</v>
      </c>
      <c r="G13" s="671">
        <v>1</v>
      </c>
      <c r="H13" s="671">
        <v>2032</v>
      </c>
      <c r="I13" s="238">
        <v>5</v>
      </c>
      <c r="J13" s="238">
        <v>10175</v>
      </c>
      <c r="K13" s="671">
        <v>0.33382545931758528</v>
      </c>
      <c r="L13" s="671">
        <v>2035</v>
      </c>
      <c r="M13" s="238">
        <v>2</v>
      </c>
      <c r="N13" s="238">
        <v>4070</v>
      </c>
      <c r="O13" s="682">
        <v>0.13353018372703412</v>
      </c>
      <c r="P13" s="713">
        <v>2035</v>
      </c>
    </row>
    <row r="14" spans="1:16" ht="14.4" customHeight="1" x14ac:dyDescent="0.3">
      <c r="A14" s="680" t="s">
        <v>5241</v>
      </c>
      <c r="B14" s="671" t="s">
        <v>5232</v>
      </c>
      <c r="C14" s="671" t="s">
        <v>5239</v>
      </c>
      <c r="D14" s="671" t="s">
        <v>5240</v>
      </c>
      <c r="E14" s="238">
        <v>8</v>
      </c>
      <c r="F14" s="238">
        <v>0</v>
      </c>
      <c r="G14" s="671"/>
      <c r="H14" s="671">
        <v>0</v>
      </c>
      <c r="I14" s="238">
        <v>8</v>
      </c>
      <c r="J14" s="238">
        <v>0</v>
      </c>
      <c r="K14" s="671"/>
      <c r="L14" s="671">
        <v>0</v>
      </c>
      <c r="M14" s="238">
        <v>9</v>
      </c>
      <c r="N14" s="238">
        <v>0</v>
      </c>
      <c r="O14" s="682"/>
      <c r="P14" s="713">
        <v>0</v>
      </c>
    </row>
    <row r="15" spans="1:16" ht="14.4" customHeight="1" x14ac:dyDescent="0.3">
      <c r="A15" s="680" t="s">
        <v>5241</v>
      </c>
      <c r="B15" s="671" t="s">
        <v>5232</v>
      </c>
      <c r="C15" s="671" t="s">
        <v>5250</v>
      </c>
      <c r="D15" s="671" t="s">
        <v>5251</v>
      </c>
      <c r="E15" s="238"/>
      <c r="F15" s="238"/>
      <c r="G15" s="671"/>
      <c r="H15" s="671"/>
      <c r="I15" s="238">
        <v>2</v>
      </c>
      <c r="J15" s="238">
        <v>212</v>
      </c>
      <c r="K15" s="671"/>
      <c r="L15" s="671">
        <v>106</v>
      </c>
      <c r="M15" s="238">
        <v>10</v>
      </c>
      <c r="N15" s="238">
        <v>1060</v>
      </c>
      <c r="O15" s="682"/>
      <c r="P15" s="713">
        <v>106</v>
      </c>
    </row>
    <row r="16" spans="1:16" ht="14.4" customHeight="1" x14ac:dyDescent="0.3">
      <c r="A16" s="680" t="s">
        <v>5241</v>
      </c>
      <c r="B16" s="671" t="s">
        <v>5232</v>
      </c>
      <c r="C16" s="671" t="s">
        <v>5252</v>
      </c>
      <c r="D16" s="671" t="s">
        <v>5253</v>
      </c>
      <c r="E16" s="238">
        <v>2</v>
      </c>
      <c r="F16" s="238">
        <v>50</v>
      </c>
      <c r="G16" s="671">
        <v>1</v>
      </c>
      <c r="H16" s="671">
        <v>25</v>
      </c>
      <c r="I16" s="238"/>
      <c r="J16" s="238"/>
      <c r="K16" s="671"/>
      <c r="L16" s="671"/>
      <c r="M16" s="238"/>
      <c r="N16" s="238"/>
      <c r="O16" s="682"/>
      <c r="P16" s="713"/>
    </row>
    <row r="17" spans="1:16" ht="14.4" customHeight="1" x14ac:dyDescent="0.3">
      <c r="A17" s="680" t="s">
        <v>5241</v>
      </c>
      <c r="B17" s="671" t="s">
        <v>5232</v>
      </c>
      <c r="C17" s="671" t="s">
        <v>5254</v>
      </c>
      <c r="D17" s="671" t="s">
        <v>5255</v>
      </c>
      <c r="E17" s="238">
        <v>20</v>
      </c>
      <c r="F17" s="238">
        <v>3280</v>
      </c>
      <c r="G17" s="671">
        <v>1</v>
      </c>
      <c r="H17" s="671">
        <v>164</v>
      </c>
      <c r="I17" s="238">
        <v>22</v>
      </c>
      <c r="J17" s="238">
        <v>3586</v>
      </c>
      <c r="K17" s="671">
        <v>1.0932926829268292</v>
      </c>
      <c r="L17" s="671">
        <v>163</v>
      </c>
      <c r="M17" s="238">
        <v>8</v>
      </c>
      <c r="N17" s="238">
        <v>1304</v>
      </c>
      <c r="O17" s="682">
        <v>0.39756097560975612</v>
      </c>
      <c r="P17" s="713">
        <v>163</v>
      </c>
    </row>
    <row r="18" spans="1:16" ht="14.4" customHeight="1" x14ac:dyDescent="0.3">
      <c r="A18" s="680" t="s">
        <v>5241</v>
      </c>
      <c r="B18" s="671" t="s">
        <v>5232</v>
      </c>
      <c r="C18" s="671" t="s">
        <v>5256</v>
      </c>
      <c r="D18" s="671" t="s">
        <v>5257</v>
      </c>
      <c r="E18" s="238">
        <v>11</v>
      </c>
      <c r="F18" s="238">
        <v>748</v>
      </c>
      <c r="G18" s="671">
        <v>1</v>
      </c>
      <c r="H18" s="671">
        <v>68</v>
      </c>
      <c r="I18" s="238">
        <v>5</v>
      </c>
      <c r="J18" s="238">
        <v>345</v>
      </c>
      <c r="K18" s="671">
        <v>0.46122994652406418</v>
      </c>
      <c r="L18" s="671">
        <v>69</v>
      </c>
      <c r="M18" s="238">
        <v>9</v>
      </c>
      <c r="N18" s="238">
        <v>621</v>
      </c>
      <c r="O18" s="682">
        <v>0.8302139037433155</v>
      </c>
      <c r="P18" s="713">
        <v>69</v>
      </c>
    </row>
    <row r="19" spans="1:16" ht="14.4" customHeight="1" x14ac:dyDescent="0.3">
      <c r="A19" s="680" t="s">
        <v>5241</v>
      </c>
      <c r="B19" s="671" t="s">
        <v>5232</v>
      </c>
      <c r="C19" s="671" t="s">
        <v>5258</v>
      </c>
      <c r="D19" s="671" t="s">
        <v>5259</v>
      </c>
      <c r="E19" s="238">
        <v>107</v>
      </c>
      <c r="F19" s="238">
        <v>35203</v>
      </c>
      <c r="G19" s="671">
        <v>1</v>
      </c>
      <c r="H19" s="671">
        <v>329</v>
      </c>
      <c r="I19" s="238">
        <v>97</v>
      </c>
      <c r="J19" s="238">
        <v>31719</v>
      </c>
      <c r="K19" s="671">
        <v>0.90103116211686507</v>
      </c>
      <c r="L19" s="671">
        <v>327</v>
      </c>
      <c r="M19" s="238">
        <v>92</v>
      </c>
      <c r="N19" s="238">
        <v>30084</v>
      </c>
      <c r="O19" s="682">
        <v>0.85458625685310907</v>
      </c>
      <c r="P19" s="713">
        <v>327</v>
      </c>
    </row>
    <row r="20" spans="1:16" ht="14.4" customHeight="1" x14ac:dyDescent="0.3">
      <c r="A20" s="680" t="s">
        <v>5260</v>
      </c>
      <c r="B20" s="671" t="s">
        <v>1920</v>
      </c>
      <c r="C20" s="671" t="s">
        <v>5261</v>
      </c>
      <c r="D20" s="671" t="s">
        <v>2346</v>
      </c>
      <c r="E20" s="238"/>
      <c r="F20" s="238"/>
      <c r="G20" s="671"/>
      <c r="H20" s="671"/>
      <c r="I20" s="238"/>
      <c r="J20" s="238"/>
      <c r="K20" s="671"/>
      <c r="L20" s="671"/>
      <c r="M20" s="238">
        <v>5</v>
      </c>
      <c r="N20" s="238">
        <v>128418</v>
      </c>
      <c r="O20" s="682"/>
      <c r="P20" s="713">
        <v>25683.599999999999</v>
      </c>
    </row>
    <row r="21" spans="1:16" ht="14.4" customHeight="1" x14ac:dyDescent="0.3">
      <c r="A21" s="680" t="s">
        <v>5260</v>
      </c>
      <c r="B21" s="671" t="s">
        <v>1920</v>
      </c>
      <c r="C21" s="671" t="s">
        <v>5262</v>
      </c>
      <c r="D21" s="671" t="s">
        <v>2350</v>
      </c>
      <c r="E21" s="238"/>
      <c r="F21" s="238"/>
      <c r="G21" s="671"/>
      <c r="H21" s="671"/>
      <c r="I21" s="238"/>
      <c r="J21" s="238"/>
      <c r="K21" s="671"/>
      <c r="L21" s="671"/>
      <c r="M21" s="238">
        <v>0</v>
      </c>
      <c r="N21" s="238">
        <v>0</v>
      </c>
      <c r="O21" s="682"/>
      <c r="P21" s="713"/>
    </row>
    <row r="22" spans="1:16" ht="14.4" customHeight="1" x14ac:dyDescent="0.3">
      <c r="A22" s="680" t="s">
        <v>5260</v>
      </c>
      <c r="B22" s="671" t="s">
        <v>1920</v>
      </c>
      <c r="C22" s="671" t="s">
        <v>5262</v>
      </c>
      <c r="D22" s="671" t="s">
        <v>2346</v>
      </c>
      <c r="E22" s="238"/>
      <c r="F22" s="238"/>
      <c r="G22" s="671"/>
      <c r="H22" s="671"/>
      <c r="I22" s="238"/>
      <c r="J22" s="238"/>
      <c r="K22" s="671"/>
      <c r="L22" s="671"/>
      <c r="M22" s="238">
        <v>2.5</v>
      </c>
      <c r="N22" s="238">
        <v>64427.15</v>
      </c>
      <c r="O22" s="682"/>
      <c r="P22" s="713">
        <v>25770.86</v>
      </c>
    </row>
    <row r="23" spans="1:16" ht="14.4" customHeight="1" x14ac:dyDescent="0.3">
      <c r="A23" s="680" t="s">
        <v>5260</v>
      </c>
      <c r="B23" s="671" t="s">
        <v>5232</v>
      </c>
      <c r="C23" s="671" t="s">
        <v>5263</v>
      </c>
      <c r="D23" s="671" t="s">
        <v>5264</v>
      </c>
      <c r="E23" s="238">
        <v>1</v>
      </c>
      <c r="F23" s="238">
        <v>63</v>
      </c>
      <c r="G23" s="671">
        <v>1</v>
      </c>
      <c r="H23" s="671">
        <v>63</v>
      </c>
      <c r="I23" s="238">
        <v>1</v>
      </c>
      <c r="J23" s="238">
        <v>63</v>
      </c>
      <c r="K23" s="671">
        <v>1</v>
      </c>
      <c r="L23" s="671">
        <v>63</v>
      </c>
      <c r="M23" s="238">
        <v>18</v>
      </c>
      <c r="N23" s="238">
        <v>1134</v>
      </c>
      <c r="O23" s="682">
        <v>18</v>
      </c>
      <c r="P23" s="713">
        <v>63</v>
      </c>
    </row>
    <row r="24" spans="1:16" ht="14.4" customHeight="1" x14ac:dyDescent="0.3">
      <c r="A24" s="680" t="s">
        <v>5260</v>
      </c>
      <c r="B24" s="671" t="s">
        <v>5232</v>
      </c>
      <c r="C24" s="671" t="s">
        <v>5244</v>
      </c>
      <c r="D24" s="671" t="s">
        <v>5245</v>
      </c>
      <c r="E24" s="238">
        <v>152</v>
      </c>
      <c r="F24" s="238">
        <v>5168</v>
      </c>
      <c r="G24" s="671">
        <v>1</v>
      </c>
      <c r="H24" s="671">
        <v>34</v>
      </c>
      <c r="I24" s="238">
        <v>111</v>
      </c>
      <c r="J24" s="238">
        <v>3774</v>
      </c>
      <c r="K24" s="671">
        <v>0.73026315789473684</v>
      </c>
      <c r="L24" s="671">
        <v>34</v>
      </c>
      <c r="M24" s="238">
        <v>114</v>
      </c>
      <c r="N24" s="238">
        <v>3876</v>
      </c>
      <c r="O24" s="682">
        <v>0.75</v>
      </c>
      <c r="P24" s="713">
        <v>34</v>
      </c>
    </row>
    <row r="25" spans="1:16" ht="14.4" customHeight="1" x14ac:dyDescent="0.3">
      <c r="A25" s="680" t="s">
        <v>5260</v>
      </c>
      <c r="B25" s="671" t="s">
        <v>5232</v>
      </c>
      <c r="C25" s="671" t="s">
        <v>5265</v>
      </c>
      <c r="D25" s="671" t="s">
        <v>5266</v>
      </c>
      <c r="E25" s="238"/>
      <c r="F25" s="238"/>
      <c r="G25" s="671"/>
      <c r="H25" s="671"/>
      <c r="I25" s="238"/>
      <c r="J25" s="238"/>
      <c r="K25" s="671"/>
      <c r="L25" s="671"/>
      <c r="M25" s="238">
        <v>15</v>
      </c>
      <c r="N25" s="238">
        <v>1245</v>
      </c>
      <c r="O25" s="682"/>
      <c r="P25" s="713">
        <v>83</v>
      </c>
    </row>
    <row r="26" spans="1:16" ht="14.4" customHeight="1" x14ac:dyDescent="0.3">
      <c r="A26" s="680" t="s">
        <v>5260</v>
      </c>
      <c r="B26" s="671" t="s">
        <v>5232</v>
      </c>
      <c r="C26" s="671" t="s">
        <v>5267</v>
      </c>
      <c r="D26" s="671" t="s">
        <v>5268</v>
      </c>
      <c r="E26" s="238">
        <v>13</v>
      </c>
      <c r="F26" s="238">
        <v>7917</v>
      </c>
      <c r="G26" s="671">
        <v>1</v>
      </c>
      <c r="H26" s="671">
        <v>609</v>
      </c>
      <c r="I26" s="238">
        <v>25</v>
      </c>
      <c r="J26" s="238">
        <v>15275</v>
      </c>
      <c r="K26" s="671">
        <v>1.9293924466338259</v>
      </c>
      <c r="L26" s="671">
        <v>611</v>
      </c>
      <c r="M26" s="238">
        <v>18</v>
      </c>
      <c r="N26" s="238">
        <v>10998</v>
      </c>
      <c r="O26" s="682">
        <v>1.3891625615763548</v>
      </c>
      <c r="P26" s="713">
        <v>611</v>
      </c>
    </row>
    <row r="27" spans="1:16" ht="14.4" customHeight="1" x14ac:dyDescent="0.3">
      <c r="A27" s="680" t="s">
        <v>5260</v>
      </c>
      <c r="B27" s="671" t="s">
        <v>5232</v>
      </c>
      <c r="C27" s="671" t="s">
        <v>5269</v>
      </c>
      <c r="D27" s="671" t="s">
        <v>5270</v>
      </c>
      <c r="E27" s="238">
        <v>13</v>
      </c>
      <c r="F27" s="238">
        <v>5005</v>
      </c>
      <c r="G27" s="671">
        <v>1</v>
      </c>
      <c r="H27" s="671">
        <v>385</v>
      </c>
      <c r="I27" s="238">
        <v>22</v>
      </c>
      <c r="J27" s="238">
        <v>8492</v>
      </c>
      <c r="K27" s="671">
        <v>1.6967032967032967</v>
      </c>
      <c r="L27" s="671">
        <v>386</v>
      </c>
      <c r="M27" s="238">
        <v>18</v>
      </c>
      <c r="N27" s="238">
        <v>6948</v>
      </c>
      <c r="O27" s="682">
        <v>1.3882117882117881</v>
      </c>
      <c r="P27" s="713">
        <v>386</v>
      </c>
    </row>
    <row r="28" spans="1:16" ht="14.4" customHeight="1" x14ac:dyDescent="0.3">
      <c r="A28" s="680" t="s">
        <v>5260</v>
      </c>
      <c r="B28" s="671" t="s">
        <v>5232</v>
      </c>
      <c r="C28" s="671" t="s">
        <v>5271</v>
      </c>
      <c r="D28" s="671" t="s">
        <v>5272</v>
      </c>
      <c r="E28" s="238">
        <v>26</v>
      </c>
      <c r="F28" s="238">
        <v>1014</v>
      </c>
      <c r="G28" s="671">
        <v>1</v>
      </c>
      <c r="H28" s="671">
        <v>39</v>
      </c>
      <c r="I28" s="238">
        <v>42</v>
      </c>
      <c r="J28" s="238">
        <v>1638</v>
      </c>
      <c r="K28" s="671">
        <v>1.6153846153846154</v>
      </c>
      <c r="L28" s="671">
        <v>39</v>
      </c>
      <c r="M28" s="238">
        <v>39</v>
      </c>
      <c r="N28" s="238">
        <v>1521</v>
      </c>
      <c r="O28" s="682">
        <v>1.5</v>
      </c>
      <c r="P28" s="713">
        <v>39</v>
      </c>
    </row>
    <row r="29" spans="1:16" ht="14.4" customHeight="1" x14ac:dyDescent="0.3">
      <c r="A29" s="680" t="s">
        <v>5260</v>
      </c>
      <c r="B29" s="671" t="s">
        <v>5232</v>
      </c>
      <c r="C29" s="671" t="s">
        <v>5273</v>
      </c>
      <c r="D29" s="671" t="s">
        <v>5274</v>
      </c>
      <c r="E29" s="238"/>
      <c r="F29" s="238"/>
      <c r="G29" s="671"/>
      <c r="H29" s="671"/>
      <c r="I29" s="238"/>
      <c r="J29" s="238"/>
      <c r="K29" s="671"/>
      <c r="L29" s="671"/>
      <c r="M29" s="238">
        <v>2</v>
      </c>
      <c r="N29" s="238">
        <v>0</v>
      </c>
      <c r="O29" s="682"/>
      <c r="P29" s="713">
        <v>0</v>
      </c>
    </row>
    <row r="30" spans="1:16" ht="14.4" customHeight="1" x14ac:dyDescent="0.3">
      <c r="A30" s="680" t="s">
        <v>5260</v>
      </c>
      <c r="B30" s="671" t="s">
        <v>5232</v>
      </c>
      <c r="C30" s="671" t="s">
        <v>5239</v>
      </c>
      <c r="D30" s="671" t="s">
        <v>5240</v>
      </c>
      <c r="E30" s="238">
        <v>9</v>
      </c>
      <c r="F30" s="238">
        <v>0</v>
      </c>
      <c r="G30" s="671"/>
      <c r="H30" s="671">
        <v>0</v>
      </c>
      <c r="I30" s="238">
        <v>11</v>
      </c>
      <c r="J30" s="238">
        <v>0</v>
      </c>
      <c r="K30" s="671"/>
      <c r="L30" s="671">
        <v>0</v>
      </c>
      <c r="M30" s="238">
        <v>14</v>
      </c>
      <c r="N30" s="238">
        <v>0</v>
      </c>
      <c r="O30" s="682"/>
      <c r="P30" s="713">
        <v>0</v>
      </c>
    </row>
    <row r="31" spans="1:16" ht="14.4" customHeight="1" x14ac:dyDescent="0.3">
      <c r="A31" s="680" t="s">
        <v>5260</v>
      </c>
      <c r="B31" s="671" t="s">
        <v>5232</v>
      </c>
      <c r="C31" s="671" t="s">
        <v>5275</v>
      </c>
      <c r="D31" s="671" t="s">
        <v>5276</v>
      </c>
      <c r="E31" s="238"/>
      <c r="F31" s="238"/>
      <c r="G31" s="671"/>
      <c r="H31" s="671"/>
      <c r="I31" s="238"/>
      <c r="J31" s="238"/>
      <c r="K31" s="671"/>
      <c r="L31" s="671"/>
      <c r="M31" s="238">
        <v>1</v>
      </c>
      <c r="N31" s="238">
        <v>947</v>
      </c>
      <c r="O31" s="682"/>
      <c r="P31" s="713">
        <v>947</v>
      </c>
    </row>
    <row r="32" spans="1:16" ht="14.4" customHeight="1" x14ac:dyDescent="0.3">
      <c r="A32" s="680" t="s">
        <v>5260</v>
      </c>
      <c r="B32" s="671" t="s">
        <v>5232</v>
      </c>
      <c r="C32" s="671" t="s">
        <v>5250</v>
      </c>
      <c r="D32" s="671" t="s">
        <v>5251</v>
      </c>
      <c r="E32" s="238"/>
      <c r="F32" s="238"/>
      <c r="G32" s="671"/>
      <c r="H32" s="671"/>
      <c r="I32" s="238"/>
      <c r="J32" s="238"/>
      <c r="K32" s="671"/>
      <c r="L32" s="671"/>
      <c r="M32" s="238">
        <v>64</v>
      </c>
      <c r="N32" s="238">
        <v>6784</v>
      </c>
      <c r="O32" s="682"/>
      <c r="P32" s="713">
        <v>106</v>
      </c>
    </row>
    <row r="33" spans="1:16" ht="14.4" customHeight="1" x14ac:dyDescent="0.3">
      <c r="A33" s="680" t="s">
        <v>5260</v>
      </c>
      <c r="B33" s="671" t="s">
        <v>5232</v>
      </c>
      <c r="C33" s="671" t="s">
        <v>5277</v>
      </c>
      <c r="D33" s="671" t="s">
        <v>5278</v>
      </c>
      <c r="E33" s="238"/>
      <c r="F33" s="238"/>
      <c r="G33" s="671"/>
      <c r="H33" s="671"/>
      <c r="I33" s="238"/>
      <c r="J33" s="238"/>
      <c r="K33" s="671"/>
      <c r="L33" s="671"/>
      <c r="M33" s="238">
        <v>3</v>
      </c>
      <c r="N33" s="238">
        <v>495</v>
      </c>
      <c r="O33" s="682"/>
      <c r="P33" s="713">
        <v>165</v>
      </c>
    </row>
    <row r="34" spans="1:16" ht="14.4" customHeight="1" x14ac:dyDescent="0.3">
      <c r="A34" s="680" t="s">
        <v>5260</v>
      </c>
      <c r="B34" s="671" t="s">
        <v>5232</v>
      </c>
      <c r="C34" s="671" t="s">
        <v>5252</v>
      </c>
      <c r="D34" s="671" t="s">
        <v>5253</v>
      </c>
      <c r="E34" s="238"/>
      <c r="F34" s="238"/>
      <c r="G34" s="671"/>
      <c r="H34" s="671"/>
      <c r="I34" s="238"/>
      <c r="J34" s="238"/>
      <c r="K34" s="671"/>
      <c r="L34" s="671"/>
      <c r="M34" s="238">
        <v>33</v>
      </c>
      <c r="N34" s="238">
        <v>1155</v>
      </c>
      <c r="O34" s="682"/>
      <c r="P34" s="713">
        <v>35</v>
      </c>
    </row>
    <row r="35" spans="1:16" ht="14.4" customHeight="1" x14ac:dyDescent="0.3">
      <c r="A35" s="680" t="s">
        <v>5260</v>
      </c>
      <c r="B35" s="671" t="s">
        <v>5232</v>
      </c>
      <c r="C35" s="671" t="s">
        <v>5279</v>
      </c>
      <c r="D35" s="671" t="s">
        <v>5280</v>
      </c>
      <c r="E35" s="238"/>
      <c r="F35" s="238"/>
      <c r="G35" s="671"/>
      <c r="H35" s="671"/>
      <c r="I35" s="238">
        <v>4</v>
      </c>
      <c r="J35" s="238">
        <v>224</v>
      </c>
      <c r="K35" s="671"/>
      <c r="L35" s="671">
        <v>56</v>
      </c>
      <c r="M35" s="238">
        <v>1</v>
      </c>
      <c r="N35" s="238">
        <v>56</v>
      </c>
      <c r="O35" s="682"/>
      <c r="P35" s="713">
        <v>56</v>
      </c>
    </row>
    <row r="36" spans="1:16" ht="14.4" customHeight="1" x14ac:dyDescent="0.3">
      <c r="A36" s="680" t="s">
        <v>5260</v>
      </c>
      <c r="B36" s="671" t="s">
        <v>5232</v>
      </c>
      <c r="C36" s="671" t="s">
        <v>5281</v>
      </c>
      <c r="D36" s="671" t="s">
        <v>5282</v>
      </c>
      <c r="E36" s="238"/>
      <c r="F36" s="238"/>
      <c r="G36" s="671"/>
      <c r="H36" s="671"/>
      <c r="I36" s="238"/>
      <c r="J36" s="238"/>
      <c r="K36" s="671"/>
      <c r="L36" s="671"/>
      <c r="M36" s="238">
        <v>11</v>
      </c>
      <c r="N36" s="238">
        <v>330</v>
      </c>
      <c r="O36" s="682"/>
      <c r="P36" s="713">
        <v>30</v>
      </c>
    </row>
    <row r="37" spans="1:16" ht="14.4" customHeight="1" x14ac:dyDescent="0.3">
      <c r="A37" s="680" t="s">
        <v>5260</v>
      </c>
      <c r="B37" s="671" t="s">
        <v>5232</v>
      </c>
      <c r="C37" s="671" t="s">
        <v>5256</v>
      </c>
      <c r="D37" s="671" t="s">
        <v>5257</v>
      </c>
      <c r="E37" s="238"/>
      <c r="F37" s="238"/>
      <c r="G37" s="671"/>
      <c r="H37" s="671"/>
      <c r="I37" s="238">
        <v>2</v>
      </c>
      <c r="J37" s="238">
        <v>138</v>
      </c>
      <c r="K37" s="671"/>
      <c r="L37" s="671">
        <v>69</v>
      </c>
      <c r="M37" s="238"/>
      <c r="N37" s="238"/>
      <c r="O37" s="682"/>
      <c r="P37" s="713"/>
    </row>
    <row r="38" spans="1:16" ht="14.4" customHeight="1" x14ac:dyDescent="0.3">
      <c r="A38" s="680" t="s">
        <v>5260</v>
      </c>
      <c r="B38" s="671" t="s">
        <v>5232</v>
      </c>
      <c r="C38" s="671" t="s">
        <v>5283</v>
      </c>
      <c r="D38" s="671" t="s">
        <v>5284</v>
      </c>
      <c r="E38" s="238"/>
      <c r="F38" s="238"/>
      <c r="G38" s="671"/>
      <c r="H38" s="671"/>
      <c r="I38" s="238">
        <v>6</v>
      </c>
      <c r="J38" s="238">
        <v>1236</v>
      </c>
      <c r="K38" s="671"/>
      <c r="L38" s="671">
        <v>206</v>
      </c>
      <c r="M38" s="238">
        <v>22</v>
      </c>
      <c r="N38" s="238">
        <v>4532</v>
      </c>
      <c r="O38" s="682"/>
      <c r="P38" s="713">
        <v>206</v>
      </c>
    </row>
    <row r="39" spans="1:16" ht="14.4" customHeight="1" x14ac:dyDescent="0.3">
      <c r="A39" s="680" t="s">
        <v>5260</v>
      </c>
      <c r="B39" s="671" t="s">
        <v>5232</v>
      </c>
      <c r="C39" s="671" t="s">
        <v>5285</v>
      </c>
      <c r="D39" s="671" t="s">
        <v>5286</v>
      </c>
      <c r="E39" s="238">
        <v>280</v>
      </c>
      <c r="F39" s="238">
        <v>91840</v>
      </c>
      <c r="G39" s="671">
        <v>1</v>
      </c>
      <c r="H39" s="671">
        <v>328</v>
      </c>
      <c r="I39" s="238">
        <v>247</v>
      </c>
      <c r="J39" s="238">
        <v>80769</v>
      </c>
      <c r="K39" s="671">
        <v>0.87945339721254356</v>
      </c>
      <c r="L39" s="671">
        <v>327</v>
      </c>
      <c r="M39" s="238">
        <v>275</v>
      </c>
      <c r="N39" s="238">
        <v>89925</v>
      </c>
      <c r="O39" s="682">
        <v>0.97914851916376311</v>
      </c>
      <c r="P39" s="713">
        <v>327</v>
      </c>
    </row>
    <row r="40" spans="1:16" ht="14.4" customHeight="1" x14ac:dyDescent="0.3">
      <c r="A40" s="680" t="s">
        <v>5287</v>
      </c>
      <c r="B40" s="671" t="s">
        <v>1920</v>
      </c>
      <c r="C40" s="671" t="s">
        <v>5288</v>
      </c>
      <c r="D40" s="671" t="s">
        <v>2477</v>
      </c>
      <c r="E40" s="238">
        <v>3</v>
      </c>
      <c r="F40" s="238">
        <v>4169.5499999999993</v>
      </c>
      <c r="G40" s="671">
        <v>1</v>
      </c>
      <c r="H40" s="671">
        <v>1389.8499999999997</v>
      </c>
      <c r="I40" s="238">
        <v>1</v>
      </c>
      <c r="J40" s="238">
        <v>1402.05</v>
      </c>
      <c r="K40" s="671">
        <v>0.33625930855847758</v>
      </c>
      <c r="L40" s="671">
        <v>1402.05</v>
      </c>
      <c r="M40" s="238"/>
      <c r="N40" s="238"/>
      <c r="O40" s="682"/>
      <c r="P40" s="713"/>
    </row>
    <row r="41" spans="1:16" ht="14.4" customHeight="1" x14ac:dyDescent="0.3">
      <c r="A41" s="680" t="s">
        <v>5287</v>
      </c>
      <c r="B41" s="671" t="s">
        <v>1920</v>
      </c>
      <c r="C41" s="671" t="s">
        <v>5289</v>
      </c>
      <c r="D41" s="671" t="s">
        <v>5290</v>
      </c>
      <c r="E41" s="238">
        <v>2</v>
      </c>
      <c r="F41" s="238">
        <v>5559.4</v>
      </c>
      <c r="G41" s="671">
        <v>1</v>
      </c>
      <c r="H41" s="671">
        <v>2779.7</v>
      </c>
      <c r="I41" s="238"/>
      <c r="J41" s="238"/>
      <c r="K41" s="671"/>
      <c r="L41" s="671"/>
      <c r="M41" s="238"/>
      <c r="N41" s="238"/>
      <c r="O41" s="682"/>
      <c r="P41" s="713"/>
    </row>
    <row r="42" spans="1:16" ht="14.4" customHeight="1" x14ac:dyDescent="0.3">
      <c r="A42" s="680" t="s">
        <v>5287</v>
      </c>
      <c r="B42" s="671" t="s">
        <v>1920</v>
      </c>
      <c r="C42" s="671" t="s">
        <v>5291</v>
      </c>
      <c r="D42" s="671" t="s">
        <v>1680</v>
      </c>
      <c r="E42" s="238"/>
      <c r="F42" s="238"/>
      <c r="G42" s="671"/>
      <c r="H42" s="671"/>
      <c r="I42" s="238"/>
      <c r="J42" s="238"/>
      <c r="K42" s="671"/>
      <c r="L42" s="671"/>
      <c r="M42" s="238">
        <v>3</v>
      </c>
      <c r="N42" s="238">
        <v>7379.5499999999993</v>
      </c>
      <c r="O42" s="682"/>
      <c r="P42" s="713">
        <v>2459.85</v>
      </c>
    </row>
    <row r="43" spans="1:16" ht="14.4" customHeight="1" x14ac:dyDescent="0.3">
      <c r="A43" s="680" t="s">
        <v>5287</v>
      </c>
      <c r="B43" s="671" t="s">
        <v>5232</v>
      </c>
      <c r="C43" s="671" t="s">
        <v>5244</v>
      </c>
      <c r="D43" s="671" t="s">
        <v>5245</v>
      </c>
      <c r="E43" s="238">
        <v>27</v>
      </c>
      <c r="F43" s="238">
        <v>918</v>
      </c>
      <c r="G43" s="671">
        <v>1</v>
      </c>
      <c r="H43" s="671">
        <v>34</v>
      </c>
      <c r="I43" s="238">
        <v>75</v>
      </c>
      <c r="J43" s="238">
        <v>2550</v>
      </c>
      <c r="K43" s="671">
        <v>2.7777777777777777</v>
      </c>
      <c r="L43" s="671">
        <v>34</v>
      </c>
      <c r="M43" s="238">
        <v>54</v>
      </c>
      <c r="N43" s="238">
        <v>1836</v>
      </c>
      <c r="O43" s="682">
        <v>2</v>
      </c>
      <c r="P43" s="713">
        <v>34</v>
      </c>
    </row>
    <row r="44" spans="1:16" ht="14.4" customHeight="1" x14ac:dyDescent="0.3">
      <c r="A44" s="680" t="s">
        <v>5287</v>
      </c>
      <c r="B44" s="671" t="s">
        <v>5232</v>
      </c>
      <c r="C44" s="671" t="s">
        <v>5233</v>
      </c>
      <c r="D44" s="671" t="s">
        <v>5234</v>
      </c>
      <c r="E44" s="238"/>
      <c r="F44" s="238"/>
      <c r="G44" s="671"/>
      <c r="H44" s="671"/>
      <c r="I44" s="238"/>
      <c r="J44" s="238"/>
      <c r="K44" s="671"/>
      <c r="L44" s="671"/>
      <c r="M44" s="238">
        <v>1</v>
      </c>
      <c r="N44" s="238">
        <v>0</v>
      </c>
      <c r="O44" s="682"/>
      <c r="P44" s="713">
        <v>0</v>
      </c>
    </row>
    <row r="45" spans="1:16" ht="14.4" customHeight="1" x14ac:dyDescent="0.3">
      <c r="A45" s="680" t="s">
        <v>5287</v>
      </c>
      <c r="B45" s="671" t="s">
        <v>5232</v>
      </c>
      <c r="C45" s="671" t="s">
        <v>5292</v>
      </c>
      <c r="D45" s="671" t="s">
        <v>5293</v>
      </c>
      <c r="E45" s="238"/>
      <c r="F45" s="238"/>
      <c r="G45" s="671"/>
      <c r="H45" s="671"/>
      <c r="I45" s="238">
        <v>1</v>
      </c>
      <c r="J45" s="238">
        <v>0</v>
      </c>
      <c r="K45" s="671"/>
      <c r="L45" s="671">
        <v>0</v>
      </c>
      <c r="M45" s="238">
        <v>2</v>
      </c>
      <c r="N45" s="238">
        <v>0</v>
      </c>
      <c r="O45" s="682"/>
      <c r="P45" s="713">
        <v>0</v>
      </c>
    </row>
    <row r="46" spans="1:16" ht="14.4" customHeight="1" x14ac:dyDescent="0.3">
      <c r="A46" s="680" t="s">
        <v>5287</v>
      </c>
      <c r="B46" s="671" t="s">
        <v>5232</v>
      </c>
      <c r="C46" s="671" t="s">
        <v>5239</v>
      </c>
      <c r="D46" s="671" t="s">
        <v>5240</v>
      </c>
      <c r="E46" s="238">
        <v>2</v>
      </c>
      <c r="F46" s="238">
        <v>0</v>
      </c>
      <c r="G46" s="671"/>
      <c r="H46" s="671">
        <v>0</v>
      </c>
      <c r="I46" s="238"/>
      <c r="J46" s="238"/>
      <c r="K46" s="671"/>
      <c r="L46" s="671"/>
      <c r="M46" s="238">
        <v>3</v>
      </c>
      <c r="N46" s="238">
        <v>0</v>
      </c>
      <c r="O46" s="682"/>
      <c r="P46" s="713">
        <v>0</v>
      </c>
    </row>
    <row r="47" spans="1:16" ht="14.4" customHeight="1" x14ac:dyDescent="0.3">
      <c r="A47" s="680" t="s">
        <v>5287</v>
      </c>
      <c r="B47" s="671" t="s">
        <v>5232</v>
      </c>
      <c r="C47" s="671" t="s">
        <v>5250</v>
      </c>
      <c r="D47" s="671" t="s">
        <v>5251</v>
      </c>
      <c r="E47" s="238"/>
      <c r="F47" s="238"/>
      <c r="G47" s="671"/>
      <c r="H47" s="671"/>
      <c r="I47" s="238">
        <v>5</v>
      </c>
      <c r="J47" s="238">
        <v>530</v>
      </c>
      <c r="K47" s="671"/>
      <c r="L47" s="671">
        <v>106</v>
      </c>
      <c r="M47" s="238">
        <v>52</v>
      </c>
      <c r="N47" s="238">
        <v>5512</v>
      </c>
      <c r="O47" s="682"/>
      <c r="P47" s="713">
        <v>106</v>
      </c>
    </row>
    <row r="48" spans="1:16" ht="14.4" customHeight="1" x14ac:dyDescent="0.3">
      <c r="A48" s="680" t="s">
        <v>5287</v>
      </c>
      <c r="B48" s="671" t="s">
        <v>5232</v>
      </c>
      <c r="C48" s="671" t="s">
        <v>5294</v>
      </c>
      <c r="D48" s="671" t="s">
        <v>5295</v>
      </c>
      <c r="E48" s="238">
        <v>10</v>
      </c>
      <c r="F48" s="238">
        <v>5330</v>
      </c>
      <c r="G48" s="671">
        <v>1</v>
      </c>
      <c r="H48" s="671">
        <v>533</v>
      </c>
      <c r="I48" s="238">
        <v>7</v>
      </c>
      <c r="J48" s="238">
        <v>3752</v>
      </c>
      <c r="K48" s="671">
        <v>0.70393996247654789</v>
      </c>
      <c r="L48" s="671">
        <v>536</v>
      </c>
      <c r="M48" s="238">
        <v>8</v>
      </c>
      <c r="N48" s="238">
        <v>4288</v>
      </c>
      <c r="O48" s="682">
        <v>0.80450281425891179</v>
      </c>
      <c r="P48" s="713">
        <v>536</v>
      </c>
    </row>
    <row r="49" spans="1:16" ht="14.4" customHeight="1" x14ac:dyDescent="0.3">
      <c r="A49" s="680" t="s">
        <v>5287</v>
      </c>
      <c r="B49" s="671" t="s">
        <v>5232</v>
      </c>
      <c r="C49" s="671" t="s">
        <v>5256</v>
      </c>
      <c r="D49" s="671" t="s">
        <v>5257</v>
      </c>
      <c r="E49" s="238">
        <v>12</v>
      </c>
      <c r="F49" s="238">
        <v>816</v>
      </c>
      <c r="G49" s="671">
        <v>1</v>
      </c>
      <c r="H49" s="671">
        <v>68</v>
      </c>
      <c r="I49" s="238">
        <v>32</v>
      </c>
      <c r="J49" s="238">
        <v>2208</v>
      </c>
      <c r="K49" s="671">
        <v>2.7058823529411766</v>
      </c>
      <c r="L49" s="671">
        <v>69</v>
      </c>
      <c r="M49" s="238">
        <v>15</v>
      </c>
      <c r="N49" s="238">
        <v>1035</v>
      </c>
      <c r="O49" s="682">
        <v>1.2683823529411764</v>
      </c>
      <c r="P49" s="713">
        <v>69</v>
      </c>
    </row>
    <row r="50" spans="1:16" ht="14.4" customHeight="1" x14ac:dyDescent="0.3">
      <c r="A50" s="680" t="s">
        <v>5287</v>
      </c>
      <c r="B50" s="671" t="s">
        <v>5232</v>
      </c>
      <c r="C50" s="671" t="s">
        <v>5296</v>
      </c>
      <c r="D50" s="671" t="s">
        <v>5297</v>
      </c>
      <c r="E50" s="238">
        <v>114</v>
      </c>
      <c r="F50" s="238">
        <v>37506</v>
      </c>
      <c r="G50" s="671">
        <v>1</v>
      </c>
      <c r="H50" s="671">
        <v>329</v>
      </c>
      <c r="I50" s="238">
        <v>115</v>
      </c>
      <c r="J50" s="238">
        <v>37605</v>
      </c>
      <c r="K50" s="671">
        <v>1.0026395776675732</v>
      </c>
      <c r="L50" s="671">
        <v>327</v>
      </c>
      <c r="M50" s="238">
        <v>121</v>
      </c>
      <c r="N50" s="238">
        <v>39567</v>
      </c>
      <c r="O50" s="682">
        <v>1.0549512078067509</v>
      </c>
      <c r="P50" s="713">
        <v>327</v>
      </c>
    </row>
    <row r="51" spans="1:16" ht="14.4" customHeight="1" x14ac:dyDescent="0.3">
      <c r="A51" s="680" t="s">
        <v>5287</v>
      </c>
      <c r="B51" s="671" t="s">
        <v>5232</v>
      </c>
      <c r="C51" s="671" t="s">
        <v>5298</v>
      </c>
      <c r="D51" s="671" t="s">
        <v>5299</v>
      </c>
      <c r="E51" s="238">
        <v>12</v>
      </c>
      <c r="F51" s="238">
        <v>1968</v>
      </c>
      <c r="G51" s="671">
        <v>1</v>
      </c>
      <c r="H51" s="671">
        <v>164</v>
      </c>
      <c r="I51" s="238">
        <v>13</v>
      </c>
      <c r="J51" s="238">
        <v>2119</v>
      </c>
      <c r="K51" s="671">
        <v>1.0767276422764227</v>
      </c>
      <c r="L51" s="671">
        <v>163</v>
      </c>
      <c r="M51" s="238">
        <v>20</v>
      </c>
      <c r="N51" s="238">
        <v>3260</v>
      </c>
      <c r="O51" s="682">
        <v>1.6565040650406504</v>
      </c>
      <c r="P51" s="713">
        <v>163</v>
      </c>
    </row>
    <row r="52" spans="1:16" ht="14.4" customHeight="1" x14ac:dyDescent="0.3">
      <c r="A52" s="680" t="s">
        <v>5300</v>
      </c>
      <c r="B52" s="671" t="s">
        <v>1920</v>
      </c>
      <c r="C52" s="671" t="s">
        <v>5301</v>
      </c>
      <c r="D52" s="671" t="s">
        <v>5302</v>
      </c>
      <c r="E52" s="238">
        <v>8</v>
      </c>
      <c r="F52" s="238">
        <v>1110.96</v>
      </c>
      <c r="G52" s="671">
        <v>1</v>
      </c>
      <c r="H52" s="671">
        <v>138.87</v>
      </c>
      <c r="I52" s="238"/>
      <c r="J52" s="238"/>
      <c r="K52" s="671"/>
      <c r="L52" s="671"/>
      <c r="M52" s="238">
        <v>4</v>
      </c>
      <c r="N52" s="238">
        <v>560.36</v>
      </c>
      <c r="O52" s="682">
        <v>0.50439259739324549</v>
      </c>
      <c r="P52" s="713">
        <v>140.09</v>
      </c>
    </row>
    <row r="53" spans="1:16" ht="14.4" customHeight="1" x14ac:dyDescent="0.3">
      <c r="A53" s="680" t="s">
        <v>5300</v>
      </c>
      <c r="B53" s="671" t="s">
        <v>1920</v>
      </c>
      <c r="C53" s="671" t="s">
        <v>5303</v>
      </c>
      <c r="D53" s="671" t="s">
        <v>5302</v>
      </c>
      <c r="E53" s="238">
        <v>4</v>
      </c>
      <c r="F53" s="238">
        <v>1110.96</v>
      </c>
      <c r="G53" s="671">
        <v>1</v>
      </c>
      <c r="H53" s="671">
        <v>277.74</v>
      </c>
      <c r="I53" s="238">
        <v>4</v>
      </c>
      <c r="J53" s="238">
        <v>1120.72</v>
      </c>
      <c r="K53" s="671">
        <v>1.008785194786491</v>
      </c>
      <c r="L53" s="671">
        <v>280.18</v>
      </c>
      <c r="M53" s="238">
        <v>2</v>
      </c>
      <c r="N53" s="238">
        <v>560.36</v>
      </c>
      <c r="O53" s="682">
        <v>0.50439259739324549</v>
      </c>
      <c r="P53" s="713">
        <v>280.18</v>
      </c>
    </row>
    <row r="54" spans="1:16" ht="14.4" customHeight="1" x14ac:dyDescent="0.3">
      <c r="A54" s="680" t="s">
        <v>5300</v>
      </c>
      <c r="B54" s="671" t="s">
        <v>1920</v>
      </c>
      <c r="C54" s="671" t="s">
        <v>5304</v>
      </c>
      <c r="D54" s="671" t="s">
        <v>5305</v>
      </c>
      <c r="E54" s="238">
        <v>7</v>
      </c>
      <c r="F54" s="238">
        <v>6284.6</v>
      </c>
      <c r="G54" s="671">
        <v>1</v>
      </c>
      <c r="H54" s="671">
        <v>897.80000000000007</v>
      </c>
      <c r="I54" s="238"/>
      <c r="J54" s="238"/>
      <c r="K54" s="671"/>
      <c r="L54" s="671"/>
      <c r="M54" s="238"/>
      <c r="N54" s="238"/>
      <c r="O54" s="682"/>
      <c r="P54" s="713"/>
    </row>
    <row r="55" spans="1:16" ht="14.4" customHeight="1" x14ac:dyDescent="0.3">
      <c r="A55" s="680" t="s">
        <v>5300</v>
      </c>
      <c r="B55" s="671" t="s">
        <v>1920</v>
      </c>
      <c r="C55" s="671" t="s">
        <v>5306</v>
      </c>
      <c r="D55" s="671" t="s">
        <v>5228</v>
      </c>
      <c r="E55" s="238">
        <v>1.4</v>
      </c>
      <c r="F55" s="238">
        <v>1445.41</v>
      </c>
      <c r="G55" s="671">
        <v>1</v>
      </c>
      <c r="H55" s="671">
        <v>1032.4357142857143</v>
      </c>
      <c r="I55" s="238"/>
      <c r="J55" s="238"/>
      <c r="K55" s="671"/>
      <c r="L55" s="671"/>
      <c r="M55" s="238"/>
      <c r="N55" s="238"/>
      <c r="O55" s="682"/>
      <c r="P55" s="713"/>
    </row>
    <row r="56" spans="1:16" ht="14.4" customHeight="1" x14ac:dyDescent="0.3">
      <c r="A56" s="680" t="s">
        <v>5300</v>
      </c>
      <c r="B56" s="671" t="s">
        <v>1920</v>
      </c>
      <c r="C56" s="671" t="s">
        <v>5307</v>
      </c>
      <c r="D56" s="671" t="s">
        <v>1665</v>
      </c>
      <c r="E56" s="238">
        <v>1.3</v>
      </c>
      <c r="F56" s="238">
        <v>1114.1499999999999</v>
      </c>
      <c r="G56" s="671">
        <v>1</v>
      </c>
      <c r="H56" s="671">
        <v>857.03846153846143</v>
      </c>
      <c r="I56" s="238">
        <v>1.6</v>
      </c>
      <c r="J56" s="238">
        <v>1404.66</v>
      </c>
      <c r="K56" s="671">
        <v>1.2607458600727013</v>
      </c>
      <c r="L56" s="671">
        <v>877.91250000000002</v>
      </c>
      <c r="M56" s="238">
        <v>6.8</v>
      </c>
      <c r="N56" s="238">
        <v>5969.84</v>
      </c>
      <c r="O56" s="682">
        <v>5.3582013193914655</v>
      </c>
      <c r="P56" s="713">
        <v>877.9176470588236</v>
      </c>
    </row>
    <row r="57" spans="1:16" ht="14.4" customHeight="1" x14ac:dyDescent="0.3">
      <c r="A57" s="680" t="s">
        <v>5300</v>
      </c>
      <c r="B57" s="671" t="s">
        <v>1920</v>
      </c>
      <c r="C57" s="671" t="s">
        <v>1696</v>
      </c>
      <c r="D57" s="671" t="s">
        <v>5308</v>
      </c>
      <c r="E57" s="238"/>
      <c r="F57" s="238"/>
      <c r="G57" s="671"/>
      <c r="H57" s="671"/>
      <c r="I57" s="238"/>
      <c r="J57" s="238"/>
      <c r="K57" s="671"/>
      <c r="L57" s="671"/>
      <c r="M57" s="238">
        <v>2</v>
      </c>
      <c r="N57" s="238">
        <v>6471.42</v>
      </c>
      <c r="O57" s="682"/>
      <c r="P57" s="713">
        <v>3235.71</v>
      </c>
    </row>
    <row r="58" spans="1:16" ht="14.4" customHeight="1" x14ac:dyDescent="0.3">
      <c r="A58" s="680" t="s">
        <v>5300</v>
      </c>
      <c r="B58" s="671" t="s">
        <v>1920</v>
      </c>
      <c r="C58" s="671" t="s">
        <v>5309</v>
      </c>
      <c r="D58" s="671" t="s">
        <v>1694</v>
      </c>
      <c r="E58" s="238">
        <v>16</v>
      </c>
      <c r="F58" s="238">
        <v>160684.16</v>
      </c>
      <c r="G58" s="671">
        <v>1</v>
      </c>
      <c r="H58" s="671">
        <v>10042.76</v>
      </c>
      <c r="I58" s="238">
        <v>16</v>
      </c>
      <c r="J58" s="238">
        <v>174294.39999999999</v>
      </c>
      <c r="K58" s="671">
        <v>1.0847018150388936</v>
      </c>
      <c r="L58" s="671">
        <v>10893.4</v>
      </c>
      <c r="M58" s="238">
        <v>16</v>
      </c>
      <c r="N58" s="238">
        <v>144352.72</v>
      </c>
      <c r="O58" s="682">
        <v>0.89836309938702108</v>
      </c>
      <c r="P58" s="713">
        <v>9022.0450000000001</v>
      </c>
    </row>
    <row r="59" spans="1:16" ht="14.4" customHeight="1" x14ac:dyDescent="0.3">
      <c r="A59" s="680" t="s">
        <v>5300</v>
      </c>
      <c r="B59" s="671" t="s">
        <v>1920</v>
      </c>
      <c r="C59" s="671" t="s">
        <v>5310</v>
      </c>
      <c r="D59" s="671" t="s">
        <v>5311</v>
      </c>
      <c r="E59" s="238">
        <v>0</v>
      </c>
      <c r="F59" s="238">
        <v>-2.9103830456733704E-11</v>
      </c>
      <c r="G59" s="671">
        <v>1</v>
      </c>
      <c r="H59" s="671"/>
      <c r="I59" s="238">
        <v>0</v>
      </c>
      <c r="J59" s="238">
        <v>0</v>
      </c>
      <c r="K59" s="671">
        <v>0</v>
      </c>
      <c r="L59" s="671"/>
      <c r="M59" s="238">
        <v>0</v>
      </c>
      <c r="N59" s="238">
        <v>0</v>
      </c>
      <c r="O59" s="682">
        <v>0</v>
      </c>
      <c r="P59" s="713"/>
    </row>
    <row r="60" spans="1:16" ht="14.4" customHeight="1" x14ac:dyDescent="0.3">
      <c r="A60" s="680" t="s">
        <v>5300</v>
      </c>
      <c r="B60" s="671" t="s">
        <v>1920</v>
      </c>
      <c r="C60" s="671" t="s">
        <v>5310</v>
      </c>
      <c r="D60" s="671" t="s">
        <v>2357</v>
      </c>
      <c r="E60" s="238">
        <v>12</v>
      </c>
      <c r="F60" s="238">
        <v>237950.15999999997</v>
      </c>
      <c r="G60" s="671">
        <v>1</v>
      </c>
      <c r="H60" s="671">
        <v>19829.179999999997</v>
      </c>
      <c r="I60" s="238">
        <v>28</v>
      </c>
      <c r="J60" s="238">
        <v>497338.51999999996</v>
      </c>
      <c r="K60" s="671">
        <v>2.0900953376118765</v>
      </c>
      <c r="L60" s="671">
        <v>17762.09</v>
      </c>
      <c r="M60" s="238">
        <v>3</v>
      </c>
      <c r="N60" s="238">
        <v>53286.270000000004</v>
      </c>
      <c r="O60" s="682">
        <v>0.22393878617270108</v>
      </c>
      <c r="P60" s="713">
        <v>17762.09</v>
      </c>
    </row>
    <row r="61" spans="1:16" ht="14.4" customHeight="1" x14ac:dyDescent="0.3">
      <c r="A61" s="680" t="s">
        <v>5300</v>
      </c>
      <c r="B61" s="671" t="s">
        <v>1920</v>
      </c>
      <c r="C61" s="671" t="s">
        <v>5312</v>
      </c>
      <c r="D61" s="671" t="s">
        <v>5313</v>
      </c>
      <c r="E61" s="238"/>
      <c r="F61" s="238"/>
      <c r="G61" s="671"/>
      <c r="H61" s="671"/>
      <c r="I61" s="238">
        <v>0</v>
      </c>
      <c r="J61" s="238">
        <v>0</v>
      </c>
      <c r="K61" s="671"/>
      <c r="L61" s="671"/>
      <c r="M61" s="238"/>
      <c r="N61" s="238"/>
      <c r="O61" s="682"/>
      <c r="P61" s="713"/>
    </row>
    <row r="62" spans="1:16" ht="14.4" customHeight="1" x14ac:dyDescent="0.3">
      <c r="A62" s="680" t="s">
        <v>5300</v>
      </c>
      <c r="B62" s="671" t="s">
        <v>1920</v>
      </c>
      <c r="C62" s="671" t="s">
        <v>5312</v>
      </c>
      <c r="D62" s="671" t="s">
        <v>5314</v>
      </c>
      <c r="E62" s="238"/>
      <c r="F62" s="238"/>
      <c r="G62" s="671"/>
      <c r="H62" s="671"/>
      <c r="I62" s="238">
        <v>2</v>
      </c>
      <c r="J62" s="238">
        <v>59093.48</v>
      </c>
      <c r="K62" s="671"/>
      <c r="L62" s="671">
        <v>29546.74</v>
      </c>
      <c r="M62" s="238"/>
      <c r="N62" s="238"/>
      <c r="O62" s="682"/>
      <c r="P62" s="713"/>
    </row>
    <row r="63" spans="1:16" ht="14.4" customHeight="1" x14ac:dyDescent="0.3">
      <c r="A63" s="680" t="s">
        <v>5300</v>
      </c>
      <c r="B63" s="671" t="s">
        <v>1920</v>
      </c>
      <c r="C63" s="671" t="s">
        <v>5315</v>
      </c>
      <c r="D63" s="671" t="s">
        <v>5313</v>
      </c>
      <c r="E63" s="238"/>
      <c r="F63" s="238"/>
      <c r="G63" s="671"/>
      <c r="H63" s="671"/>
      <c r="I63" s="238">
        <v>0</v>
      </c>
      <c r="J63" s="238">
        <v>0</v>
      </c>
      <c r="K63" s="671"/>
      <c r="L63" s="671"/>
      <c r="M63" s="238">
        <v>0</v>
      </c>
      <c r="N63" s="238">
        <v>0</v>
      </c>
      <c r="O63" s="682"/>
      <c r="P63" s="713"/>
    </row>
    <row r="64" spans="1:16" ht="14.4" customHeight="1" x14ac:dyDescent="0.3">
      <c r="A64" s="680" t="s">
        <v>5300</v>
      </c>
      <c r="B64" s="671" t="s">
        <v>1920</v>
      </c>
      <c r="C64" s="671" t="s">
        <v>5315</v>
      </c>
      <c r="D64" s="671" t="s">
        <v>2361</v>
      </c>
      <c r="E64" s="238"/>
      <c r="F64" s="238"/>
      <c r="G64" s="671"/>
      <c r="H64" s="671"/>
      <c r="I64" s="238">
        <v>4</v>
      </c>
      <c r="J64" s="238">
        <v>236373.88</v>
      </c>
      <c r="K64" s="671"/>
      <c r="L64" s="671">
        <v>59093.47</v>
      </c>
      <c r="M64" s="238">
        <v>6</v>
      </c>
      <c r="N64" s="238">
        <v>354560.82</v>
      </c>
      <c r="O64" s="682"/>
      <c r="P64" s="713">
        <v>59093.47</v>
      </c>
    </row>
    <row r="65" spans="1:16" ht="14.4" customHeight="1" x14ac:dyDescent="0.3">
      <c r="A65" s="680" t="s">
        <v>5300</v>
      </c>
      <c r="B65" s="671" t="s">
        <v>1920</v>
      </c>
      <c r="C65" s="671" t="s">
        <v>5316</v>
      </c>
      <c r="D65" s="671" t="s">
        <v>1684</v>
      </c>
      <c r="E65" s="238"/>
      <c r="F65" s="238"/>
      <c r="G65" s="671"/>
      <c r="H65" s="671"/>
      <c r="I65" s="238">
        <v>2</v>
      </c>
      <c r="J65" s="238">
        <v>225.3</v>
      </c>
      <c r="K65" s="671"/>
      <c r="L65" s="671">
        <v>112.65</v>
      </c>
      <c r="M65" s="238">
        <v>2.2599999999999998</v>
      </c>
      <c r="N65" s="238">
        <v>166.26</v>
      </c>
      <c r="O65" s="682"/>
      <c r="P65" s="713">
        <v>73.56637168141593</v>
      </c>
    </row>
    <row r="66" spans="1:16" ht="14.4" customHeight="1" x14ac:dyDescent="0.3">
      <c r="A66" s="680" t="s">
        <v>5300</v>
      </c>
      <c r="B66" s="671" t="s">
        <v>1920</v>
      </c>
      <c r="C66" s="671" t="s">
        <v>5317</v>
      </c>
      <c r="D66" s="671" t="s">
        <v>5318</v>
      </c>
      <c r="E66" s="238">
        <v>4</v>
      </c>
      <c r="F66" s="238">
        <v>1116.2</v>
      </c>
      <c r="G66" s="671">
        <v>1</v>
      </c>
      <c r="H66" s="671">
        <v>279.05</v>
      </c>
      <c r="I66" s="238"/>
      <c r="J66" s="238"/>
      <c r="K66" s="671"/>
      <c r="L66" s="671"/>
      <c r="M66" s="238"/>
      <c r="N66" s="238"/>
      <c r="O66" s="682"/>
      <c r="P66" s="713"/>
    </row>
    <row r="67" spans="1:16" ht="14.4" customHeight="1" x14ac:dyDescent="0.3">
      <c r="A67" s="680" t="s">
        <v>5300</v>
      </c>
      <c r="B67" s="671" t="s">
        <v>1920</v>
      </c>
      <c r="C67" s="671" t="s">
        <v>5319</v>
      </c>
      <c r="D67" s="671" t="s">
        <v>5318</v>
      </c>
      <c r="E67" s="238">
        <v>2</v>
      </c>
      <c r="F67" s="238">
        <v>2790.54</v>
      </c>
      <c r="G67" s="671">
        <v>1</v>
      </c>
      <c r="H67" s="671">
        <v>1395.27</v>
      </c>
      <c r="I67" s="238">
        <v>1.2</v>
      </c>
      <c r="J67" s="238">
        <v>1816.14</v>
      </c>
      <c r="K67" s="671">
        <v>0.65082027134533105</v>
      </c>
      <c r="L67" s="671">
        <v>1513.45</v>
      </c>
      <c r="M67" s="238"/>
      <c r="N67" s="238"/>
      <c r="O67" s="682"/>
      <c r="P67" s="713"/>
    </row>
    <row r="68" spans="1:16" ht="14.4" customHeight="1" x14ac:dyDescent="0.3">
      <c r="A68" s="680" t="s">
        <v>5300</v>
      </c>
      <c r="B68" s="671" t="s">
        <v>1920</v>
      </c>
      <c r="C68" s="671" t="s">
        <v>5320</v>
      </c>
      <c r="D68" s="671" t="s">
        <v>5321</v>
      </c>
      <c r="E68" s="238">
        <v>1</v>
      </c>
      <c r="F68" s="238">
        <v>9802.76</v>
      </c>
      <c r="G68" s="671">
        <v>1</v>
      </c>
      <c r="H68" s="671">
        <v>9802.76</v>
      </c>
      <c r="I68" s="238"/>
      <c r="J68" s="238"/>
      <c r="K68" s="671"/>
      <c r="L68" s="671"/>
      <c r="M68" s="238"/>
      <c r="N68" s="238"/>
      <c r="O68" s="682"/>
      <c r="P68" s="713"/>
    </row>
    <row r="69" spans="1:16" ht="14.4" customHeight="1" x14ac:dyDescent="0.3">
      <c r="A69" s="680" t="s">
        <v>5300</v>
      </c>
      <c r="B69" s="671" t="s">
        <v>1920</v>
      </c>
      <c r="C69" s="671" t="s">
        <v>5322</v>
      </c>
      <c r="D69" s="671" t="s">
        <v>5323</v>
      </c>
      <c r="E69" s="238">
        <v>24</v>
      </c>
      <c r="F69" s="238">
        <v>241026.24</v>
      </c>
      <c r="G69" s="671">
        <v>1</v>
      </c>
      <c r="H69" s="671">
        <v>10042.76</v>
      </c>
      <c r="I69" s="238">
        <v>24</v>
      </c>
      <c r="J69" s="238">
        <v>261441.6</v>
      </c>
      <c r="K69" s="671">
        <v>1.0847018150388938</v>
      </c>
      <c r="L69" s="671">
        <v>10893.4</v>
      </c>
      <c r="M69" s="238"/>
      <c r="N69" s="238"/>
      <c r="O69" s="682"/>
      <c r="P69" s="713"/>
    </row>
    <row r="70" spans="1:16" ht="14.4" customHeight="1" x14ac:dyDescent="0.3">
      <c r="A70" s="680" t="s">
        <v>5300</v>
      </c>
      <c r="B70" s="671" t="s">
        <v>1920</v>
      </c>
      <c r="C70" s="671" t="s">
        <v>5324</v>
      </c>
      <c r="D70" s="671" t="s">
        <v>5325</v>
      </c>
      <c r="E70" s="238">
        <v>24</v>
      </c>
      <c r="F70" s="238">
        <v>120513.12</v>
      </c>
      <c r="G70" s="671">
        <v>1</v>
      </c>
      <c r="H70" s="671">
        <v>5021.38</v>
      </c>
      <c r="I70" s="238">
        <v>2</v>
      </c>
      <c r="J70" s="238">
        <v>10893.4</v>
      </c>
      <c r="K70" s="671">
        <v>9.0391817919907802E-2</v>
      </c>
      <c r="L70" s="671">
        <v>5446.7</v>
      </c>
      <c r="M70" s="238"/>
      <c r="N70" s="238"/>
      <c r="O70" s="682"/>
      <c r="P70" s="713"/>
    </row>
    <row r="71" spans="1:16" ht="14.4" customHeight="1" x14ac:dyDescent="0.3">
      <c r="A71" s="680" t="s">
        <v>5300</v>
      </c>
      <c r="B71" s="671" t="s">
        <v>1920</v>
      </c>
      <c r="C71" s="671" t="s">
        <v>5326</v>
      </c>
      <c r="D71" s="671" t="s">
        <v>5327</v>
      </c>
      <c r="E71" s="238">
        <v>24</v>
      </c>
      <c r="F71" s="238">
        <v>240315.34000000003</v>
      </c>
      <c r="G71" s="671">
        <v>1</v>
      </c>
      <c r="H71" s="671">
        <v>10013.139166666668</v>
      </c>
      <c r="I71" s="238">
        <v>16</v>
      </c>
      <c r="J71" s="238">
        <v>174294.39999999999</v>
      </c>
      <c r="K71" s="671">
        <v>0.72527371744142499</v>
      </c>
      <c r="L71" s="671">
        <v>10893.4</v>
      </c>
      <c r="M71" s="238">
        <v>1</v>
      </c>
      <c r="N71" s="238">
        <v>9022.09</v>
      </c>
      <c r="O71" s="682">
        <v>3.7542713669464461E-2</v>
      </c>
      <c r="P71" s="713">
        <v>9022.09</v>
      </c>
    </row>
    <row r="72" spans="1:16" ht="14.4" customHeight="1" x14ac:dyDescent="0.3">
      <c r="A72" s="680" t="s">
        <v>5300</v>
      </c>
      <c r="B72" s="671" t="s">
        <v>1920</v>
      </c>
      <c r="C72" s="671" t="s">
        <v>5328</v>
      </c>
      <c r="D72" s="671" t="s">
        <v>5329</v>
      </c>
      <c r="E72" s="238"/>
      <c r="F72" s="238"/>
      <c r="G72" s="671"/>
      <c r="H72" s="671"/>
      <c r="I72" s="238">
        <v>5</v>
      </c>
      <c r="J72" s="238">
        <v>35608.6</v>
      </c>
      <c r="K72" s="671"/>
      <c r="L72" s="671">
        <v>7121.7199999999993</v>
      </c>
      <c r="M72" s="238"/>
      <c r="N72" s="238"/>
      <c r="O72" s="682"/>
      <c r="P72" s="713"/>
    </row>
    <row r="73" spans="1:16" ht="14.4" customHeight="1" x14ac:dyDescent="0.3">
      <c r="A73" s="680" t="s">
        <v>5300</v>
      </c>
      <c r="B73" s="671" t="s">
        <v>1920</v>
      </c>
      <c r="C73" s="671" t="s">
        <v>5330</v>
      </c>
      <c r="D73" s="671" t="s">
        <v>5331</v>
      </c>
      <c r="E73" s="238">
        <v>1</v>
      </c>
      <c r="F73" s="238">
        <v>1329.69</v>
      </c>
      <c r="G73" s="671">
        <v>1</v>
      </c>
      <c r="H73" s="671">
        <v>1329.69</v>
      </c>
      <c r="I73" s="238"/>
      <c r="J73" s="238"/>
      <c r="K73" s="671"/>
      <c r="L73" s="671"/>
      <c r="M73" s="238"/>
      <c r="N73" s="238"/>
      <c r="O73" s="682"/>
      <c r="P73" s="713"/>
    </row>
    <row r="74" spans="1:16" ht="14.4" customHeight="1" x14ac:dyDescent="0.3">
      <c r="A74" s="680" t="s">
        <v>5300</v>
      </c>
      <c r="B74" s="671" t="s">
        <v>1920</v>
      </c>
      <c r="C74" s="671" t="s">
        <v>5332</v>
      </c>
      <c r="D74" s="671" t="s">
        <v>5333</v>
      </c>
      <c r="E74" s="238"/>
      <c r="F74" s="238"/>
      <c r="G74" s="671"/>
      <c r="H74" s="671"/>
      <c r="I74" s="238">
        <v>1</v>
      </c>
      <c r="J74" s="238">
        <v>287.14</v>
      </c>
      <c r="K74" s="671"/>
      <c r="L74" s="671">
        <v>287.14</v>
      </c>
      <c r="M74" s="238">
        <v>4</v>
      </c>
      <c r="N74" s="238">
        <v>1148.56</v>
      </c>
      <c r="O74" s="682"/>
      <c r="P74" s="713">
        <v>287.14</v>
      </c>
    </row>
    <row r="75" spans="1:16" ht="14.4" customHeight="1" x14ac:dyDescent="0.3">
      <c r="A75" s="680" t="s">
        <v>5300</v>
      </c>
      <c r="B75" s="671" t="s">
        <v>1920</v>
      </c>
      <c r="C75" s="671" t="s">
        <v>5334</v>
      </c>
      <c r="D75" s="671" t="s">
        <v>5333</v>
      </c>
      <c r="E75" s="238"/>
      <c r="F75" s="238"/>
      <c r="G75" s="671"/>
      <c r="H75" s="671"/>
      <c r="I75" s="238">
        <v>3</v>
      </c>
      <c r="J75" s="238">
        <v>4307.22</v>
      </c>
      <c r="K75" s="671"/>
      <c r="L75" s="671">
        <v>1435.74</v>
      </c>
      <c r="M75" s="238">
        <v>0.8</v>
      </c>
      <c r="N75" s="238">
        <v>1148.58</v>
      </c>
      <c r="O75" s="682"/>
      <c r="P75" s="713">
        <v>1435.7249999999999</v>
      </c>
    </row>
    <row r="76" spans="1:16" ht="14.4" customHeight="1" x14ac:dyDescent="0.3">
      <c r="A76" s="680" t="s">
        <v>5300</v>
      </c>
      <c r="B76" s="671" t="s">
        <v>1920</v>
      </c>
      <c r="C76" s="671" t="s">
        <v>5335</v>
      </c>
      <c r="D76" s="671" t="s">
        <v>1618</v>
      </c>
      <c r="E76" s="238"/>
      <c r="F76" s="238"/>
      <c r="G76" s="671"/>
      <c r="H76" s="671"/>
      <c r="I76" s="238"/>
      <c r="J76" s="238"/>
      <c r="K76" s="671"/>
      <c r="L76" s="671"/>
      <c r="M76" s="238">
        <v>1</v>
      </c>
      <c r="N76" s="238">
        <v>6047.17</v>
      </c>
      <c r="O76" s="682"/>
      <c r="P76" s="713">
        <v>6047.17</v>
      </c>
    </row>
    <row r="77" spans="1:16" ht="14.4" customHeight="1" x14ac:dyDescent="0.3">
      <c r="A77" s="680" t="s">
        <v>5300</v>
      </c>
      <c r="B77" s="671" t="s">
        <v>1920</v>
      </c>
      <c r="C77" s="671" t="s">
        <v>5336</v>
      </c>
      <c r="D77" s="671" t="s">
        <v>1612</v>
      </c>
      <c r="E77" s="238"/>
      <c r="F77" s="238"/>
      <c r="G77" s="671"/>
      <c r="H77" s="671"/>
      <c r="I77" s="238"/>
      <c r="J77" s="238"/>
      <c r="K77" s="671"/>
      <c r="L77" s="671"/>
      <c r="M77" s="238">
        <v>5</v>
      </c>
      <c r="N77" s="238">
        <v>5848.75</v>
      </c>
      <c r="O77" s="682"/>
      <c r="P77" s="713">
        <v>1169.75</v>
      </c>
    </row>
    <row r="78" spans="1:16" ht="14.4" customHeight="1" x14ac:dyDescent="0.3">
      <c r="A78" s="680" t="s">
        <v>5300</v>
      </c>
      <c r="B78" s="671" t="s">
        <v>1920</v>
      </c>
      <c r="C78" s="671" t="s">
        <v>5337</v>
      </c>
      <c r="D78" s="671" t="s">
        <v>5338</v>
      </c>
      <c r="E78" s="238">
        <v>4</v>
      </c>
      <c r="F78" s="238">
        <v>39152.879999999997</v>
      </c>
      <c r="G78" s="671">
        <v>1</v>
      </c>
      <c r="H78" s="671">
        <v>9788.2199999999993</v>
      </c>
      <c r="I78" s="238"/>
      <c r="J78" s="238"/>
      <c r="K78" s="671"/>
      <c r="L78" s="671"/>
      <c r="M78" s="238"/>
      <c r="N78" s="238"/>
      <c r="O78" s="682"/>
      <c r="P78" s="713"/>
    </row>
    <row r="79" spans="1:16" ht="14.4" customHeight="1" x14ac:dyDescent="0.3">
      <c r="A79" s="680" t="s">
        <v>5300</v>
      </c>
      <c r="B79" s="671" t="s">
        <v>1920</v>
      </c>
      <c r="C79" s="671" t="s">
        <v>5339</v>
      </c>
      <c r="D79" s="671" t="s">
        <v>1618</v>
      </c>
      <c r="E79" s="238"/>
      <c r="F79" s="238"/>
      <c r="G79" s="671"/>
      <c r="H79" s="671"/>
      <c r="I79" s="238"/>
      <c r="J79" s="238"/>
      <c r="K79" s="671"/>
      <c r="L79" s="671"/>
      <c r="M79" s="238">
        <v>5</v>
      </c>
      <c r="N79" s="238">
        <v>30235.85</v>
      </c>
      <c r="O79" s="682"/>
      <c r="P79" s="713">
        <v>6047.17</v>
      </c>
    </row>
    <row r="80" spans="1:16" ht="14.4" customHeight="1" x14ac:dyDescent="0.3">
      <c r="A80" s="680" t="s">
        <v>5300</v>
      </c>
      <c r="B80" s="671" t="s">
        <v>1920</v>
      </c>
      <c r="C80" s="671" t="s">
        <v>5340</v>
      </c>
      <c r="D80" s="671" t="s">
        <v>5341</v>
      </c>
      <c r="E80" s="238"/>
      <c r="F80" s="238"/>
      <c r="G80" s="671"/>
      <c r="H80" s="671"/>
      <c r="I80" s="238">
        <v>1</v>
      </c>
      <c r="J80" s="238">
        <v>42601.67</v>
      </c>
      <c r="K80" s="671"/>
      <c r="L80" s="671">
        <v>42601.67</v>
      </c>
      <c r="M80" s="238"/>
      <c r="N80" s="238"/>
      <c r="O80" s="682"/>
      <c r="P80" s="713"/>
    </row>
    <row r="81" spans="1:16" ht="14.4" customHeight="1" x14ac:dyDescent="0.3">
      <c r="A81" s="680" t="s">
        <v>5300</v>
      </c>
      <c r="B81" s="671" t="s">
        <v>1920</v>
      </c>
      <c r="C81" s="671" t="s">
        <v>1698</v>
      </c>
      <c r="D81" s="671" t="s">
        <v>1699</v>
      </c>
      <c r="E81" s="238"/>
      <c r="F81" s="238"/>
      <c r="G81" s="671"/>
      <c r="H81" s="671"/>
      <c r="I81" s="238"/>
      <c r="J81" s="238"/>
      <c r="K81" s="671"/>
      <c r="L81" s="671"/>
      <c r="M81" s="238">
        <v>32</v>
      </c>
      <c r="N81" s="238">
        <v>335171.52</v>
      </c>
      <c r="O81" s="682"/>
      <c r="P81" s="713">
        <v>10474.11</v>
      </c>
    </row>
    <row r="82" spans="1:16" ht="14.4" customHeight="1" x14ac:dyDescent="0.3">
      <c r="A82" s="680" t="s">
        <v>5300</v>
      </c>
      <c r="B82" s="671" t="s">
        <v>5342</v>
      </c>
      <c r="C82" s="671" t="s">
        <v>5343</v>
      </c>
      <c r="D82" s="671" t="s">
        <v>5344</v>
      </c>
      <c r="E82" s="238">
        <v>31</v>
      </c>
      <c r="F82" s="238">
        <v>79974.420000000013</v>
      </c>
      <c r="G82" s="671">
        <v>1</v>
      </c>
      <c r="H82" s="671">
        <v>2579.8200000000006</v>
      </c>
      <c r="I82" s="238">
        <v>42</v>
      </c>
      <c r="J82" s="238">
        <v>112299.66</v>
      </c>
      <c r="K82" s="671">
        <v>1.4041947412685205</v>
      </c>
      <c r="L82" s="671">
        <v>2673.8014285714285</v>
      </c>
      <c r="M82" s="238">
        <v>47</v>
      </c>
      <c r="N82" s="238">
        <v>128249.37000000001</v>
      </c>
      <c r="O82" s="682">
        <v>1.6036298856559383</v>
      </c>
      <c r="P82" s="713">
        <v>2728.71</v>
      </c>
    </row>
    <row r="83" spans="1:16" ht="14.4" customHeight="1" x14ac:dyDescent="0.3">
      <c r="A83" s="680" t="s">
        <v>5300</v>
      </c>
      <c r="B83" s="671" t="s">
        <v>5342</v>
      </c>
      <c r="C83" s="671" t="s">
        <v>5345</v>
      </c>
      <c r="D83" s="671" t="s">
        <v>5344</v>
      </c>
      <c r="E83" s="238"/>
      <c r="F83" s="238"/>
      <c r="G83" s="671"/>
      <c r="H83" s="671"/>
      <c r="I83" s="238">
        <v>4</v>
      </c>
      <c r="J83" s="238">
        <v>6320.58</v>
      </c>
      <c r="K83" s="671"/>
      <c r="L83" s="671">
        <v>1580.145</v>
      </c>
      <c r="M83" s="238"/>
      <c r="N83" s="238"/>
      <c r="O83" s="682"/>
      <c r="P83" s="713"/>
    </row>
    <row r="84" spans="1:16" ht="14.4" customHeight="1" x14ac:dyDescent="0.3">
      <c r="A84" s="680" t="s">
        <v>5300</v>
      </c>
      <c r="B84" s="671" t="s">
        <v>5342</v>
      </c>
      <c r="C84" s="671" t="s">
        <v>5346</v>
      </c>
      <c r="D84" s="671" t="s">
        <v>5347</v>
      </c>
      <c r="E84" s="238">
        <v>3</v>
      </c>
      <c r="F84" s="238">
        <v>27117.03</v>
      </c>
      <c r="G84" s="671">
        <v>1</v>
      </c>
      <c r="H84" s="671">
        <v>9039.01</v>
      </c>
      <c r="I84" s="238">
        <v>1</v>
      </c>
      <c r="J84" s="238">
        <v>9686.1</v>
      </c>
      <c r="K84" s="671">
        <v>0.35719619737117231</v>
      </c>
      <c r="L84" s="671">
        <v>9686.1</v>
      </c>
      <c r="M84" s="238">
        <v>2</v>
      </c>
      <c r="N84" s="238">
        <v>19372.2</v>
      </c>
      <c r="O84" s="682">
        <v>0.71439239474234462</v>
      </c>
      <c r="P84" s="713">
        <v>9686.1</v>
      </c>
    </row>
    <row r="85" spans="1:16" ht="14.4" customHeight="1" x14ac:dyDescent="0.3">
      <c r="A85" s="680" t="s">
        <v>5300</v>
      </c>
      <c r="B85" s="671" t="s">
        <v>5342</v>
      </c>
      <c r="C85" s="671" t="s">
        <v>5348</v>
      </c>
      <c r="D85" s="671" t="s">
        <v>5349</v>
      </c>
      <c r="E85" s="238">
        <v>34</v>
      </c>
      <c r="F85" s="238">
        <v>6440.96</v>
      </c>
      <c r="G85" s="671">
        <v>1</v>
      </c>
      <c r="H85" s="671">
        <v>189.44</v>
      </c>
      <c r="I85" s="238">
        <v>46</v>
      </c>
      <c r="J85" s="238">
        <v>10892.029999999999</v>
      </c>
      <c r="K85" s="671">
        <v>1.6910569231915737</v>
      </c>
      <c r="L85" s="671">
        <v>236.7832608695652</v>
      </c>
      <c r="M85" s="238">
        <v>49</v>
      </c>
      <c r="N85" s="238">
        <v>11695.32</v>
      </c>
      <c r="O85" s="682">
        <v>1.8157728040540539</v>
      </c>
      <c r="P85" s="713">
        <v>238.68</v>
      </c>
    </row>
    <row r="86" spans="1:16" ht="14.4" customHeight="1" x14ac:dyDescent="0.3">
      <c r="A86" s="680" t="s">
        <v>5300</v>
      </c>
      <c r="B86" s="671" t="s">
        <v>5350</v>
      </c>
      <c r="C86" s="671" t="s">
        <v>5351</v>
      </c>
      <c r="D86" s="671" t="s">
        <v>5352</v>
      </c>
      <c r="E86" s="238">
        <v>1</v>
      </c>
      <c r="F86" s="238">
        <v>796.5</v>
      </c>
      <c r="G86" s="671">
        <v>1</v>
      </c>
      <c r="H86" s="671">
        <v>796.5</v>
      </c>
      <c r="I86" s="238"/>
      <c r="J86" s="238"/>
      <c r="K86" s="671"/>
      <c r="L86" s="671"/>
      <c r="M86" s="238">
        <v>1</v>
      </c>
      <c r="N86" s="238">
        <v>796.5</v>
      </c>
      <c r="O86" s="682">
        <v>1</v>
      </c>
      <c r="P86" s="713">
        <v>796.5</v>
      </c>
    </row>
    <row r="87" spans="1:16" ht="14.4" customHeight="1" x14ac:dyDescent="0.3">
      <c r="A87" s="680" t="s">
        <v>5300</v>
      </c>
      <c r="B87" s="671" t="s">
        <v>5350</v>
      </c>
      <c r="C87" s="671" t="s">
        <v>5353</v>
      </c>
      <c r="D87" s="671" t="s">
        <v>5354</v>
      </c>
      <c r="E87" s="238">
        <v>4</v>
      </c>
      <c r="F87" s="238">
        <v>1509.2</v>
      </c>
      <c r="G87" s="671">
        <v>1</v>
      </c>
      <c r="H87" s="671">
        <v>377.3</v>
      </c>
      <c r="I87" s="238">
        <v>5</v>
      </c>
      <c r="J87" s="238">
        <v>1886.5</v>
      </c>
      <c r="K87" s="671">
        <v>1.25</v>
      </c>
      <c r="L87" s="671">
        <v>377.3</v>
      </c>
      <c r="M87" s="238">
        <v>4</v>
      </c>
      <c r="N87" s="238">
        <v>1509.2</v>
      </c>
      <c r="O87" s="682">
        <v>1</v>
      </c>
      <c r="P87" s="713">
        <v>377.3</v>
      </c>
    </row>
    <row r="88" spans="1:16" ht="14.4" customHeight="1" x14ac:dyDescent="0.3">
      <c r="A88" s="680" t="s">
        <v>5300</v>
      </c>
      <c r="B88" s="671" t="s">
        <v>5232</v>
      </c>
      <c r="C88" s="671" t="s">
        <v>5263</v>
      </c>
      <c r="D88" s="671" t="s">
        <v>5264</v>
      </c>
      <c r="E88" s="238">
        <v>1</v>
      </c>
      <c r="F88" s="238">
        <v>63</v>
      </c>
      <c r="G88" s="671">
        <v>1</v>
      </c>
      <c r="H88" s="671">
        <v>63</v>
      </c>
      <c r="I88" s="238">
        <v>1</v>
      </c>
      <c r="J88" s="238">
        <v>63</v>
      </c>
      <c r="K88" s="671">
        <v>1</v>
      </c>
      <c r="L88" s="671">
        <v>63</v>
      </c>
      <c r="M88" s="238">
        <v>1</v>
      </c>
      <c r="N88" s="238">
        <v>63</v>
      </c>
      <c r="O88" s="682">
        <v>1</v>
      </c>
      <c r="P88" s="713">
        <v>63</v>
      </c>
    </row>
    <row r="89" spans="1:16" ht="14.4" customHeight="1" x14ac:dyDescent="0.3">
      <c r="A89" s="680" t="s">
        <v>5300</v>
      </c>
      <c r="B89" s="671" t="s">
        <v>5232</v>
      </c>
      <c r="C89" s="671" t="s">
        <v>5355</v>
      </c>
      <c r="D89" s="671" t="s">
        <v>5356</v>
      </c>
      <c r="E89" s="238">
        <v>93</v>
      </c>
      <c r="F89" s="238">
        <v>14694</v>
      </c>
      <c r="G89" s="671">
        <v>1</v>
      </c>
      <c r="H89" s="671">
        <v>158</v>
      </c>
      <c r="I89" s="238">
        <v>55</v>
      </c>
      <c r="J89" s="238">
        <v>8580</v>
      </c>
      <c r="K89" s="671">
        <v>0.58391180073499382</v>
      </c>
      <c r="L89" s="671">
        <v>156</v>
      </c>
      <c r="M89" s="238">
        <v>104</v>
      </c>
      <c r="N89" s="238">
        <v>16224</v>
      </c>
      <c r="O89" s="682">
        <v>1.1041241322988975</v>
      </c>
      <c r="P89" s="713">
        <v>156</v>
      </c>
    </row>
    <row r="90" spans="1:16" ht="14.4" customHeight="1" x14ac:dyDescent="0.3">
      <c r="A90" s="680" t="s">
        <v>5300</v>
      </c>
      <c r="B90" s="671" t="s">
        <v>5232</v>
      </c>
      <c r="C90" s="671" t="s">
        <v>5357</v>
      </c>
      <c r="D90" s="671" t="s">
        <v>5358</v>
      </c>
      <c r="E90" s="238">
        <v>28</v>
      </c>
      <c r="F90" s="238">
        <v>5180</v>
      </c>
      <c r="G90" s="671">
        <v>1</v>
      </c>
      <c r="H90" s="671">
        <v>185</v>
      </c>
      <c r="I90" s="238">
        <v>38</v>
      </c>
      <c r="J90" s="238">
        <v>7030</v>
      </c>
      <c r="K90" s="671">
        <v>1.3571428571428572</v>
      </c>
      <c r="L90" s="671">
        <v>185</v>
      </c>
      <c r="M90" s="238">
        <v>42</v>
      </c>
      <c r="N90" s="238">
        <v>7770</v>
      </c>
      <c r="O90" s="682">
        <v>1.5</v>
      </c>
      <c r="P90" s="713">
        <v>185</v>
      </c>
    </row>
    <row r="91" spans="1:16" ht="14.4" customHeight="1" x14ac:dyDescent="0.3">
      <c r="A91" s="680" t="s">
        <v>5300</v>
      </c>
      <c r="B91" s="671" t="s">
        <v>5232</v>
      </c>
      <c r="C91" s="671" t="s">
        <v>5244</v>
      </c>
      <c r="D91" s="671" t="s">
        <v>5245</v>
      </c>
      <c r="E91" s="238">
        <v>6</v>
      </c>
      <c r="F91" s="238">
        <v>204</v>
      </c>
      <c r="G91" s="671">
        <v>1</v>
      </c>
      <c r="H91" s="671">
        <v>34</v>
      </c>
      <c r="I91" s="238">
        <v>7</v>
      </c>
      <c r="J91" s="238">
        <v>238</v>
      </c>
      <c r="K91" s="671">
        <v>1.1666666666666667</v>
      </c>
      <c r="L91" s="671">
        <v>34</v>
      </c>
      <c r="M91" s="238">
        <v>2</v>
      </c>
      <c r="N91" s="238">
        <v>68</v>
      </c>
      <c r="O91" s="682">
        <v>0.33333333333333331</v>
      </c>
      <c r="P91" s="713">
        <v>34</v>
      </c>
    </row>
    <row r="92" spans="1:16" ht="14.4" customHeight="1" x14ac:dyDescent="0.3">
      <c r="A92" s="680" t="s">
        <v>5300</v>
      </c>
      <c r="B92" s="671" t="s">
        <v>5232</v>
      </c>
      <c r="C92" s="671" t="s">
        <v>5359</v>
      </c>
      <c r="D92" s="671" t="s">
        <v>5360</v>
      </c>
      <c r="E92" s="238">
        <v>4</v>
      </c>
      <c r="F92" s="238">
        <v>648</v>
      </c>
      <c r="G92" s="671">
        <v>1</v>
      </c>
      <c r="H92" s="671">
        <v>162</v>
      </c>
      <c r="I92" s="238">
        <v>5</v>
      </c>
      <c r="J92" s="238">
        <v>815</v>
      </c>
      <c r="K92" s="671">
        <v>1.257716049382716</v>
      </c>
      <c r="L92" s="671">
        <v>163</v>
      </c>
      <c r="M92" s="238">
        <v>4</v>
      </c>
      <c r="N92" s="238">
        <v>652</v>
      </c>
      <c r="O92" s="682">
        <v>1.0061728395061729</v>
      </c>
      <c r="P92" s="713">
        <v>163</v>
      </c>
    </row>
    <row r="93" spans="1:16" ht="14.4" customHeight="1" x14ac:dyDescent="0.3">
      <c r="A93" s="680" t="s">
        <v>5300</v>
      </c>
      <c r="B93" s="671" t="s">
        <v>5232</v>
      </c>
      <c r="C93" s="671" t="s">
        <v>5361</v>
      </c>
      <c r="D93" s="671" t="s">
        <v>5362</v>
      </c>
      <c r="E93" s="238"/>
      <c r="F93" s="238"/>
      <c r="G93" s="671"/>
      <c r="H93" s="671"/>
      <c r="I93" s="238">
        <v>4</v>
      </c>
      <c r="J93" s="238">
        <v>0</v>
      </c>
      <c r="K93" s="671"/>
      <c r="L93" s="671">
        <v>0</v>
      </c>
      <c r="M93" s="238">
        <v>3</v>
      </c>
      <c r="N93" s="238">
        <v>0</v>
      </c>
      <c r="O93" s="682"/>
      <c r="P93" s="713">
        <v>0</v>
      </c>
    </row>
    <row r="94" spans="1:16" ht="14.4" customHeight="1" x14ac:dyDescent="0.3">
      <c r="A94" s="680" t="s">
        <v>5300</v>
      </c>
      <c r="B94" s="671" t="s">
        <v>5232</v>
      </c>
      <c r="C94" s="671" t="s">
        <v>5273</v>
      </c>
      <c r="D94" s="671" t="s">
        <v>5274</v>
      </c>
      <c r="E94" s="238">
        <v>3</v>
      </c>
      <c r="F94" s="238">
        <v>0</v>
      </c>
      <c r="G94" s="671"/>
      <c r="H94" s="671">
        <v>0</v>
      </c>
      <c r="I94" s="238">
        <v>8</v>
      </c>
      <c r="J94" s="238">
        <v>0</v>
      </c>
      <c r="K94" s="671"/>
      <c r="L94" s="671">
        <v>0</v>
      </c>
      <c r="M94" s="238">
        <v>3</v>
      </c>
      <c r="N94" s="238">
        <v>0</v>
      </c>
      <c r="O94" s="682"/>
      <c r="P94" s="713">
        <v>0</v>
      </c>
    </row>
    <row r="95" spans="1:16" ht="14.4" customHeight="1" x14ac:dyDescent="0.3">
      <c r="A95" s="680" t="s">
        <v>5300</v>
      </c>
      <c r="B95" s="671" t="s">
        <v>5232</v>
      </c>
      <c r="C95" s="671" t="s">
        <v>5292</v>
      </c>
      <c r="D95" s="671" t="s">
        <v>5293</v>
      </c>
      <c r="E95" s="238"/>
      <c r="F95" s="238"/>
      <c r="G95" s="671"/>
      <c r="H95" s="671"/>
      <c r="I95" s="238">
        <v>3</v>
      </c>
      <c r="J95" s="238">
        <v>0</v>
      </c>
      <c r="K95" s="671"/>
      <c r="L95" s="671">
        <v>0</v>
      </c>
      <c r="M95" s="238">
        <v>5</v>
      </c>
      <c r="N95" s="238">
        <v>0</v>
      </c>
      <c r="O95" s="682"/>
      <c r="P95" s="713">
        <v>0</v>
      </c>
    </row>
    <row r="96" spans="1:16" ht="14.4" customHeight="1" x14ac:dyDescent="0.3">
      <c r="A96" s="680" t="s">
        <v>5300</v>
      </c>
      <c r="B96" s="671" t="s">
        <v>5232</v>
      </c>
      <c r="C96" s="671" t="s">
        <v>5239</v>
      </c>
      <c r="D96" s="671" t="s">
        <v>5240</v>
      </c>
      <c r="E96" s="238">
        <v>17</v>
      </c>
      <c r="F96" s="238">
        <v>0</v>
      </c>
      <c r="G96" s="671"/>
      <c r="H96" s="671">
        <v>0</v>
      </c>
      <c r="I96" s="238">
        <v>19</v>
      </c>
      <c r="J96" s="238">
        <v>0</v>
      </c>
      <c r="K96" s="671"/>
      <c r="L96" s="671">
        <v>0</v>
      </c>
      <c r="M96" s="238">
        <v>25</v>
      </c>
      <c r="N96" s="238">
        <v>0</v>
      </c>
      <c r="O96" s="682"/>
      <c r="P96" s="713">
        <v>0</v>
      </c>
    </row>
    <row r="97" spans="1:16" ht="14.4" customHeight="1" x14ac:dyDescent="0.3">
      <c r="A97" s="680" t="s">
        <v>5300</v>
      </c>
      <c r="B97" s="671" t="s">
        <v>5232</v>
      </c>
      <c r="C97" s="671" t="s">
        <v>5250</v>
      </c>
      <c r="D97" s="671" t="s">
        <v>5251</v>
      </c>
      <c r="E97" s="238"/>
      <c r="F97" s="238"/>
      <c r="G97" s="671"/>
      <c r="H97" s="671"/>
      <c r="I97" s="238">
        <v>1</v>
      </c>
      <c r="J97" s="238">
        <v>106</v>
      </c>
      <c r="K97" s="671"/>
      <c r="L97" s="671">
        <v>106</v>
      </c>
      <c r="M97" s="238">
        <v>123</v>
      </c>
      <c r="N97" s="238">
        <v>13038</v>
      </c>
      <c r="O97" s="682"/>
      <c r="P97" s="713">
        <v>106</v>
      </c>
    </row>
    <row r="98" spans="1:16" ht="14.4" customHeight="1" x14ac:dyDescent="0.3">
      <c r="A98" s="680" t="s">
        <v>5300</v>
      </c>
      <c r="B98" s="671" t="s">
        <v>5232</v>
      </c>
      <c r="C98" s="671" t="s">
        <v>5252</v>
      </c>
      <c r="D98" s="671" t="s">
        <v>5253</v>
      </c>
      <c r="E98" s="238">
        <v>5</v>
      </c>
      <c r="F98" s="238">
        <v>125</v>
      </c>
      <c r="G98" s="671">
        <v>1</v>
      </c>
      <c r="H98" s="671">
        <v>25</v>
      </c>
      <c r="I98" s="238">
        <v>3</v>
      </c>
      <c r="J98" s="238">
        <v>105</v>
      </c>
      <c r="K98" s="671">
        <v>0.84</v>
      </c>
      <c r="L98" s="671">
        <v>35</v>
      </c>
      <c r="M98" s="238">
        <v>8</v>
      </c>
      <c r="N98" s="238">
        <v>280</v>
      </c>
      <c r="O98" s="682">
        <v>2.2400000000000002</v>
      </c>
      <c r="P98" s="713">
        <v>35</v>
      </c>
    </row>
    <row r="99" spans="1:16" ht="14.4" customHeight="1" x14ac:dyDescent="0.3">
      <c r="A99" s="680" t="s">
        <v>5300</v>
      </c>
      <c r="B99" s="671" t="s">
        <v>5232</v>
      </c>
      <c r="C99" s="671" t="s">
        <v>5281</v>
      </c>
      <c r="D99" s="671" t="s">
        <v>5282</v>
      </c>
      <c r="E99" s="238">
        <v>2</v>
      </c>
      <c r="F99" s="238">
        <v>38</v>
      </c>
      <c r="G99" s="671">
        <v>1</v>
      </c>
      <c r="H99" s="671">
        <v>19</v>
      </c>
      <c r="I99" s="238"/>
      <c r="J99" s="238"/>
      <c r="K99" s="671"/>
      <c r="L99" s="671"/>
      <c r="M99" s="238">
        <v>1</v>
      </c>
      <c r="N99" s="238">
        <v>30</v>
      </c>
      <c r="O99" s="682">
        <v>0.78947368421052633</v>
      </c>
      <c r="P99" s="713">
        <v>30</v>
      </c>
    </row>
    <row r="100" spans="1:16" ht="14.4" customHeight="1" x14ac:dyDescent="0.3">
      <c r="A100" s="680" t="s">
        <v>5300</v>
      </c>
      <c r="B100" s="671" t="s">
        <v>5232</v>
      </c>
      <c r="C100" s="671" t="s">
        <v>5363</v>
      </c>
      <c r="D100" s="671" t="s">
        <v>5364</v>
      </c>
      <c r="E100" s="238">
        <v>57</v>
      </c>
      <c r="F100" s="238">
        <v>20349</v>
      </c>
      <c r="G100" s="671">
        <v>1</v>
      </c>
      <c r="H100" s="671">
        <v>357</v>
      </c>
      <c r="I100" s="238">
        <v>30</v>
      </c>
      <c r="J100" s="238">
        <v>9810</v>
      </c>
      <c r="K100" s="671">
        <v>0.4820875718708536</v>
      </c>
      <c r="L100" s="671">
        <v>327</v>
      </c>
      <c r="M100" s="238">
        <v>28</v>
      </c>
      <c r="N100" s="238">
        <v>9156</v>
      </c>
      <c r="O100" s="682">
        <v>0.44994840041279671</v>
      </c>
      <c r="P100" s="713">
        <v>327</v>
      </c>
    </row>
    <row r="101" spans="1:16" ht="14.4" customHeight="1" x14ac:dyDescent="0.3">
      <c r="A101" s="680" t="s">
        <v>5300</v>
      </c>
      <c r="B101" s="671" t="s">
        <v>5232</v>
      </c>
      <c r="C101" s="671" t="s">
        <v>5283</v>
      </c>
      <c r="D101" s="671" t="s">
        <v>5284</v>
      </c>
      <c r="E101" s="238"/>
      <c r="F101" s="238"/>
      <c r="G101" s="671"/>
      <c r="H101" s="671"/>
      <c r="I101" s="238"/>
      <c r="J101" s="238"/>
      <c r="K101" s="671"/>
      <c r="L101" s="671"/>
      <c r="M101" s="238">
        <v>1</v>
      </c>
      <c r="N101" s="238">
        <v>206</v>
      </c>
      <c r="O101" s="682"/>
      <c r="P101" s="713">
        <v>206</v>
      </c>
    </row>
    <row r="102" spans="1:16" ht="14.4" customHeight="1" x14ac:dyDescent="0.3">
      <c r="A102" s="680" t="s">
        <v>5300</v>
      </c>
      <c r="B102" s="671" t="s">
        <v>5232</v>
      </c>
      <c r="C102" s="671" t="s">
        <v>5365</v>
      </c>
      <c r="D102" s="671" t="s">
        <v>5366</v>
      </c>
      <c r="E102" s="238">
        <v>1</v>
      </c>
      <c r="F102" s="238">
        <v>436</v>
      </c>
      <c r="G102" s="671">
        <v>1</v>
      </c>
      <c r="H102" s="671">
        <v>436</v>
      </c>
      <c r="I102" s="238"/>
      <c r="J102" s="238"/>
      <c r="K102" s="671"/>
      <c r="L102" s="671"/>
      <c r="M102" s="238">
        <v>1</v>
      </c>
      <c r="N102" s="238">
        <v>438</v>
      </c>
      <c r="O102" s="682">
        <v>1.0045871559633028</v>
      </c>
      <c r="P102" s="713">
        <v>438</v>
      </c>
    </row>
    <row r="103" spans="1:16" ht="14.4" customHeight="1" x14ac:dyDescent="0.3">
      <c r="A103" s="680" t="s">
        <v>5300</v>
      </c>
      <c r="B103" s="671" t="s">
        <v>5232</v>
      </c>
      <c r="C103" s="671" t="s">
        <v>5367</v>
      </c>
      <c r="D103" s="671" t="s">
        <v>5368</v>
      </c>
      <c r="E103" s="238">
        <v>3</v>
      </c>
      <c r="F103" s="238">
        <v>228</v>
      </c>
      <c r="G103" s="671">
        <v>1</v>
      </c>
      <c r="H103" s="671">
        <v>76</v>
      </c>
      <c r="I103" s="238">
        <v>4</v>
      </c>
      <c r="J103" s="238">
        <v>304</v>
      </c>
      <c r="K103" s="671">
        <v>1.3333333333333333</v>
      </c>
      <c r="L103" s="671">
        <v>76</v>
      </c>
      <c r="M103" s="238">
        <v>3</v>
      </c>
      <c r="N103" s="238">
        <v>228</v>
      </c>
      <c r="O103" s="682">
        <v>1</v>
      </c>
      <c r="P103" s="713">
        <v>76</v>
      </c>
    </row>
    <row r="104" spans="1:16" ht="14.4" customHeight="1" x14ac:dyDescent="0.3">
      <c r="A104" s="680" t="s">
        <v>5300</v>
      </c>
      <c r="B104" s="671" t="s">
        <v>5232</v>
      </c>
      <c r="C104" s="671" t="s">
        <v>5369</v>
      </c>
      <c r="D104" s="671" t="s">
        <v>5370</v>
      </c>
      <c r="E104" s="238">
        <v>301</v>
      </c>
      <c r="F104" s="238">
        <v>53578</v>
      </c>
      <c r="G104" s="671">
        <v>1</v>
      </c>
      <c r="H104" s="671">
        <v>178</v>
      </c>
      <c r="I104" s="238">
        <v>288</v>
      </c>
      <c r="J104" s="238">
        <v>46944</v>
      </c>
      <c r="K104" s="671">
        <v>0.87618052185598572</v>
      </c>
      <c r="L104" s="671">
        <v>163</v>
      </c>
      <c r="M104" s="238">
        <v>296</v>
      </c>
      <c r="N104" s="238">
        <v>48248</v>
      </c>
      <c r="O104" s="682">
        <v>0.90051886968531858</v>
      </c>
      <c r="P104" s="713">
        <v>163</v>
      </c>
    </row>
    <row r="105" spans="1:16" ht="14.4" customHeight="1" x14ac:dyDescent="0.3">
      <c r="A105" s="680" t="s">
        <v>5300</v>
      </c>
      <c r="B105" s="671" t="s">
        <v>5232</v>
      </c>
      <c r="C105" s="671" t="s">
        <v>5371</v>
      </c>
      <c r="D105" s="671" t="s">
        <v>5372</v>
      </c>
      <c r="E105" s="238">
        <v>5</v>
      </c>
      <c r="F105" s="238">
        <v>3365</v>
      </c>
      <c r="G105" s="671">
        <v>1</v>
      </c>
      <c r="H105" s="671">
        <v>673</v>
      </c>
      <c r="I105" s="238"/>
      <c r="J105" s="238"/>
      <c r="K105" s="671"/>
      <c r="L105" s="671"/>
      <c r="M105" s="238"/>
      <c r="N105" s="238"/>
      <c r="O105" s="682"/>
      <c r="P105" s="713"/>
    </row>
    <row r="106" spans="1:16" ht="14.4" customHeight="1" x14ac:dyDescent="0.3">
      <c r="A106" s="680" t="s">
        <v>5373</v>
      </c>
      <c r="B106" s="671" t="s">
        <v>1920</v>
      </c>
      <c r="C106" s="671" t="s">
        <v>5374</v>
      </c>
      <c r="D106" s="671" t="s">
        <v>5375</v>
      </c>
      <c r="E106" s="238"/>
      <c r="F106" s="238"/>
      <c r="G106" s="671"/>
      <c r="H106" s="671"/>
      <c r="I106" s="238">
        <v>0</v>
      </c>
      <c r="J106" s="238">
        <v>0</v>
      </c>
      <c r="K106" s="671"/>
      <c r="L106" s="671"/>
      <c r="M106" s="238"/>
      <c r="N106" s="238"/>
      <c r="O106" s="682"/>
      <c r="P106" s="713"/>
    </row>
    <row r="107" spans="1:16" ht="14.4" customHeight="1" x14ac:dyDescent="0.3">
      <c r="A107" s="680" t="s">
        <v>5373</v>
      </c>
      <c r="B107" s="671" t="s">
        <v>1920</v>
      </c>
      <c r="C107" s="671" t="s">
        <v>5374</v>
      </c>
      <c r="D107" s="671" t="s">
        <v>5376</v>
      </c>
      <c r="E107" s="238"/>
      <c r="F107" s="238"/>
      <c r="G107" s="671"/>
      <c r="H107" s="671"/>
      <c r="I107" s="238">
        <v>3</v>
      </c>
      <c r="J107" s="238">
        <v>30821.43</v>
      </c>
      <c r="K107" s="671"/>
      <c r="L107" s="671">
        <v>10273.81</v>
      </c>
      <c r="M107" s="238"/>
      <c r="N107" s="238"/>
      <c r="O107" s="682"/>
      <c r="P107" s="713"/>
    </row>
    <row r="108" spans="1:16" ht="14.4" customHeight="1" x14ac:dyDescent="0.3">
      <c r="A108" s="680" t="s">
        <v>5373</v>
      </c>
      <c r="B108" s="671" t="s">
        <v>1920</v>
      </c>
      <c r="C108" s="671" t="s">
        <v>5377</v>
      </c>
      <c r="D108" s="671" t="s">
        <v>5375</v>
      </c>
      <c r="E108" s="238">
        <v>0</v>
      </c>
      <c r="F108" s="238">
        <v>5.8207660913467407E-11</v>
      </c>
      <c r="G108" s="671">
        <v>1</v>
      </c>
      <c r="H108" s="671"/>
      <c r="I108" s="238">
        <v>0</v>
      </c>
      <c r="J108" s="238">
        <v>2.1827872842550278E-11</v>
      </c>
      <c r="K108" s="671">
        <v>0.375</v>
      </c>
      <c r="L108" s="671"/>
      <c r="M108" s="238"/>
      <c r="N108" s="238"/>
      <c r="O108" s="682"/>
      <c r="P108" s="713"/>
    </row>
    <row r="109" spans="1:16" ht="14.4" customHeight="1" x14ac:dyDescent="0.3">
      <c r="A109" s="680" t="s">
        <v>5373</v>
      </c>
      <c r="B109" s="671" t="s">
        <v>1920</v>
      </c>
      <c r="C109" s="671" t="s">
        <v>5377</v>
      </c>
      <c r="D109" s="671" t="s">
        <v>2354</v>
      </c>
      <c r="E109" s="238">
        <v>43</v>
      </c>
      <c r="F109" s="238">
        <v>1067081.1200000001</v>
      </c>
      <c r="G109" s="671">
        <v>1</v>
      </c>
      <c r="H109" s="671">
        <v>24815.840000000004</v>
      </c>
      <c r="I109" s="238">
        <v>39</v>
      </c>
      <c r="J109" s="238">
        <v>801357.18</v>
      </c>
      <c r="K109" s="671">
        <v>0.7509805627523426</v>
      </c>
      <c r="L109" s="671">
        <v>20547.620000000003</v>
      </c>
      <c r="M109" s="238">
        <v>3.5</v>
      </c>
      <c r="N109" s="238">
        <v>71916.67</v>
      </c>
      <c r="O109" s="682">
        <v>6.7395691529056376E-2</v>
      </c>
      <c r="P109" s="713">
        <v>20547.62</v>
      </c>
    </row>
    <row r="110" spans="1:16" ht="14.4" customHeight="1" x14ac:dyDescent="0.3">
      <c r="A110" s="680" t="s">
        <v>5373</v>
      </c>
      <c r="B110" s="671" t="s">
        <v>5232</v>
      </c>
      <c r="C110" s="671" t="s">
        <v>5263</v>
      </c>
      <c r="D110" s="671" t="s">
        <v>5264</v>
      </c>
      <c r="E110" s="238">
        <v>1</v>
      </c>
      <c r="F110" s="238">
        <v>63</v>
      </c>
      <c r="G110" s="671">
        <v>1</v>
      </c>
      <c r="H110" s="671">
        <v>63</v>
      </c>
      <c r="I110" s="238">
        <v>3</v>
      </c>
      <c r="J110" s="238">
        <v>189</v>
      </c>
      <c r="K110" s="671">
        <v>3</v>
      </c>
      <c r="L110" s="671">
        <v>63</v>
      </c>
      <c r="M110" s="238">
        <v>4</v>
      </c>
      <c r="N110" s="238">
        <v>252</v>
      </c>
      <c r="O110" s="682">
        <v>4</v>
      </c>
      <c r="P110" s="713">
        <v>63</v>
      </c>
    </row>
    <row r="111" spans="1:16" ht="14.4" customHeight="1" x14ac:dyDescent="0.3">
      <c r="A111" s="680" t="s">
        <v>5373</v>
      </c>
      <c r="B111" s="671" t="s">
        <v>5232</v>
      </c>
      <c r="C111" s="671" t="s">
        <v>5355</v>
      </c>
      <c r="D111" s="671" t="s">
        <v>5356</v>
      </c>
      <c r="E111" s="238">
        <v>1</v>
      </c>
      <c r="F111" s="238">
        <v>158</v>
      </c>
      <c r="G111" s="671">
        <v>1</v>
      </c>
      <c r="H111" s="671">
        <v>158</v>
      </c>
      <c r="I111" s="238">
        <v>2</v>
      </c>
      <c r="J111" s="238">
        <v>312</v>
      </c>
      <c r="K111" s="671">
        <v>1.9746835443037976</v>
      </c>
      <c r="L111" s="671">
        <v>156</v>
      </c>
      <c r="M111" s="238">
        <v>2</v>
      </c>
      <c r="N111" s="238">
        <v>312</v>
      </c>
      <c r="O111" s="682">
        <v>1.9746835443037976</v>
      </c>
      <c r="P111" s="713">
        <v>156</v>
      </c>
    </row>
    <row r="112" spans="1:16" ht="14.4" customHeight="1" x14ac:dyDescent="0.3">
      <c r="A112" s="680" t="s">
        <v>5373</v>
      </c>
      <c r="B112" s="671" t="s">
        <v>5232</v>
      </c>
      <c r="C112" s="671" t="s">
        <v>5244</v>
      </c>
      <c r="D112" s="671" t="s">
        <v>5245</v>
      </c>
      <c r="E112" s="238">
        <v>8</v>
      </c>
      <c r="F112" s="238">
        <v>272</v>
      </c>
      <c r="G112" s="671">
        <v>1</v>
      </c>
      <c r="H112" s="671">
        <v>34</v>
      </c>
      <c r="I112" s="238">
        <v>10</v>
      </c>
      <c r="J112" s="238">
        <v>340</v>
      </c>
      <c r="K112" s="671">
        <v>1.25</v>
      </c>
      <c r="L112" s="671">
        <v>34</v>
      </c>
      <c r="M112" s="238">
        <v>6</v>
      </c>
      <c r="N112" s="238">
        <v>204</v>
      </c>
      <c r="O112" s="682">
        <v>0.75</v>
      </c>
      <c r="P112" s="713">
        <v>34</v>
      </c>
    </row>
    <row r="113" spans="1:16" ht="14.4" customHeight="1" x14ac:dyDescent="0.3">
      <c r="A113" s="680" t="s">
        <v>5373</v>
      </c>
      <c r="B113" s="671" t="s">
        <v>5232</v>
      </c>
      <c r="C113" s="671" t="s">
        <v>5378</v>
      </c>
      <c r="D113" s="671" t="s">
        <v>5379</v>
      </c>
      <c r="E113" s="238">
        <v>1</v>
      </c>
      <c r="F113" s="238">
        <v>55</v>
      </c>
      <c r="G113" s="671">
        <v>1</v>
      </c>
      <c r="H113" s="671">
        <v>55</v>
      </c>
      <c r="I113" s="238"/>
      <c r="J113" s="238"/>
      <c r="K113" s="671"/>
      <c r="L113" s="671"/>
      <c r="M113" s="238">
        <v>2</v>
      </c>
      <c r="N113" s="238">
        <v>112</v>
      </c>
      <c r="O113" s="682">
        <v>2.0363636363636362</v>
      </c>
      <c r="P113" s="713">
        <v>56</v>
      </c>
    </row>
    <row r="114" spans="1:16" ht="14.4" customHeight="1" x14ac:dyDescent="0.3">
      <c r="A114" s="680" t="s">
        <v>5373</v>
      </c>
      <c r="B114" s="671" t="s">
        <v>5232</v>
      </c>
      <c r="C114" s="671" t="s">
        <v>5380</v>
      </c>
      <c r="D114" s="671" t="s">
        <v>5381</v>
      </c>
      <c r="E114" s="238"/>
      <c r="F114" s="238"/>
      <c r="G114" s="671"/>
      <c r="H114" s="671"/>
      <c r="I114" s="238"/>
      <c r="J114" s="238"/>
      <c r="K114" s="671"/>
      <c r="L114" s="671"/>
      <c r="M114" s="238">
        <v>3</v>
      </c>
      <c r="N114" s="238">
        <v>1302</v>
      </c>
      <c r="O114" s="682"/>
      <c r="P114" s="713">
        <v>434</v>
      </c>
    </row>
    <row r="115" spans="1:16" ht="14.4" customHeight="1" x14ac:dyDescent="0.3">
      <c r="A115" s="680" t="s">
        <v>5373</v>
      </c>
      <c r="B115" s="671" t="s">
        <v>5232</v>
      </c>
      <c r="C115" s="671" t="s">
        <v>5382</v>
      </c>
      <c r="D115" s="671" t="s">
        <v>5383</v>
      </c>
      <c r="E115" s="238"/>
      <c r="F115" s="238"/>
      <c r="G115" s="671"/>
      <c r="H115" s="671"/>
      <c r="I115" s="238">
        <v>1</v>
      </c>
      <c r="J115" s="238">
        <v>25</v>
      </c>
      <c r="K115" s="671"/>
      <c r="L115" s="671">
        <v>25</v>
      </c>
      <c r="M115" s="238"/>
      <c r="N115" s="238"/>
      <c r="O115" s="682"/>
      <c r="P115" s="713"/>
    </row>
    <row r="116" spans="1:16" ht="14.4" customHeight="1" x14ac:dyDescent="0.3">
      <c r="A116" s="680" t="s">
        <v>5373</v>
      </c>
      <c r="B116" s="671" t="s">
        <v>5232</v>
      </c>
      <c r="C116" s="671" t="s">
        <v>5273</v>
      </c>
      <c r="D116" s="671" t="s">
        <v>5274</v>
      </c>
      <c r="E116" s="238">
        <v>9</v>
      </c>
      <c r="F116" s="238">
        <v>0</v>
      </c>
      <c r="G116" s="671"/>
      <c r="H116" s="671">
        <v>0</v>
      </c>
      <c r="I116" s="238">
        <v>10</v>
      </c>
      <c r="J116" s="238">
        <v>0</v>
      </c>
      <c r="K116" s="671"/>
      <c r="L116" s="671">
        <v>0</v>
      </c>
      <c r="M116" s="238"/>
      <c r="N116" s="238"/>
      <c r="O116" s="682"/>
      <c r="P116" s="713"/>
    </row>
    <row r="117" spans="1:16" ht="14.4" customHeight="1" x14ac:dyDescent="0.3">
      <c r="A117" s="680" t="s">
        <v>5373</v>
      </c>
      <c r="B117" s="671" t="s">
        <v>5232</v>
      </c>
      <c r="C117" s="671" t="s">
        <v>5384</v>
      </c>
      <c r="D117" s="671" t="s">
        <v>5385</v>
      </c>
      <c r="E117" s="238">
        <v>22</v>
      </c>
      <c r="F117" s="238">
        <v>3674</v>
      </c>
      <c r="G117" s="671">
        <v>1</v>
      </c>
      <c r="H117" s="671">
        <v>167</v>
      </c>
      <c r="I117" s="238">
        <v>21</v>
      </c>
      <c r="J117" s="238">
        <v>3528</v>
      </c>
      <c r="K117" s="671">
        <v>0.96026129559063689</v>
      </c>
      <c r="L117" s="671">
        <v>168</v>
      </c>
      <c r="M117" s="238">
        <v>28</v>
      </c>
      <c r="N117" s="238">
        <v>4704</v>
      </c>
      <c r="O117" s="682">
        <v>1.2803483941208491</v>
      </c>
      <c r="P117" s="713">
        <v>168</v>
      </c>
    </row>
    <row r="118" spans="1:16" ht="14.4" customHeight="1" x14ac:dyDescent="0.3">
      <c r="A118" s="680" t="s">
        <v>5373</v>
      </c>
      <c r="B118" s="671" t="s">
        <v>5232</v>
      </c>
      <c r="C118" s="671" t="s">
        <v>5239</v>
      </c>
      <c r="D118" s="671" t="s">
        <v>5240</v>
      </c>
      <c r="E118" s="238">
        <v>2</v>
      </c>
      <c r="F118" s="238">
        <v>0</v>
      </c>
      <c r="G118" s="671"/>
      <c r="H118" s="671">
        <v>0</v>
      </c>
      <c r="I118" s="238">
        <v>2</v>
      </c>
      <c r="J118" s="238">
        <v>0</v>
      </c>
      <c r="K118" s="671"/>
      <c r="L118" s="671">
        <v>0</v>
      </c>
      <c r="M118" s="238"/>
      <c r="N118" s="238"/>
      <c r="O118" s="682"/>
      <c r="P118" s="713"/>
    </row>
    <row r="119" spans="1:16" ht="14.4" customHeight="1" x14ac:dyDescent="0.3">
      <c r="A119" s="680" t="s">
        <v>5373</v>
      </c>
      <c r="B119" s="671" t="s">
        <v>5232</v>
      </c>
      <c r="C119" s="671" t="s">
        <v>5250</v>
      </c>
      <c r="D119" s="671" t="s">
        <v>5251</v>
      </c>
      <c r="E119" s="238"/>
      <c r="F119" s="238"/>
      <c r="G119" s="671"/>
      <c r="H119" s="671"/>
      <c r="I119" s="238">
        <v>18</v>
      </c>
      <c r="J119" s="238">
        <v>1908</v>
      </c>
      <c r="K119" s="671"/>
      <c r="L119" s="671">
        <v>106</v>
      </c>
      <c r="M119" s="238">
        <v>30</v>
      </c>
      <c r="N119" s="238">
        <v>3180</v>
      </c>
      <c r="O119" s="682"/>
      <c r="P119" s="713">
        <v>106</v>
      </c>
    </row>
    <row r="120" spans="1:16" ht="14.4" customHeight="1" x14ac:dyDescent="0.3">
      <c r="A120" s="680" t="s">
        <v>5373</v>
      </c>
      <c r="B120" s="671" t="s">
        <v>5232</v>
      </c>
      <c r="C120" s="671" t="s">
        <v>5252</v>
      </c>
      <c r="D120" s="671" t="s">
        <v>5253</v>
      </c>
      <c r="E120" s="238"/>
      <c r="F120" s="238"/>
      <c r="G120" s="671"/>
      <c r="H120" s="671"/>
      <c r="I120" s="238"/>
      <c r="J120" s="238"/>
      <c r="K120" s="671"/>
      <c r="L120" s="671"/>
      <c r="M120" s="238">
        <v>1</v>
      </c>
      <c r="N120" s="238">
        <v>35</v>
      </c>
      <c r="O120" s="682"/>
      <c r="P120" s="713">
        <v>35</v>
      </c>
    </row>
    <row r="121" spans="1:16" ht="14.4" customHeight="1" x14ac:dyDescent="0.3">
      <c r="A121" s="680" t="s">
        <v>5373</v>
      </c>
      <c r="B121" s="671" t="s">
        <v>5232</v>
      </c>
      <c r="C121" s="671" t="s">
        <v>5281</v>
      </c>
      <c r="D121" s="671" t="s">
        <v>5282</v>
      </c>
      <c r="E121" s="238">
        <v>37</v>
      </c>
      <c r="F121" s="238">
        <v>703</v>
      </c>
      <c r="G121" s="671">
        <v>1</v>
      </c>
      <c r="H121" s="671">
        <v>19</v>
      </c>
      <c r="I121" s="238">
        <v>34</v>
      </c>
      <c r="J121" s="238">
        <v>1020</v>
      </c>
      <c r="K121" s="671">
        <v>1.4509246088193457</v>
      </c>
      <c r="L121" s="671">
        <v>30</v>
      </c>
      <c r="M121" s="238">
        <v>3</v>
      </c>
      <c r="N121" s="238">
        <v>90</v>
      </c>
      <c r="O121" s="682">
        <v>0.12802275960170698</v>
      </c>
      <c r="P121" s="713">
        <v>30</v>
      </c>
    </row>
    <row r="122" spans="1:16" ht="14.4" customHeight="1" x14ac:dyDescent="0.3">
      <c r="A122" s="680" t="s">
        <v>5373</v>
      </c>
      <c r="B122" s="671" t="s">
        <v>5232</v>
      </c>
      <c r="C122" s="671" t="s">
        <v>5386</v>
      </c>
      <c r="D122" s="671" t="s">
        <v>5387</v>
      </c>
      <c r="E122" s="238"/>
      <c r="F122" s="238"/>
      <c r="G122" s="671"/>
      <c r="H122" s="671"/>
      <c r="I122" s="238"/>
      <c r="J122" s="238"/>
      <c r="K122" s="671"/>
      <c r="L122" s="671"/>
      <c r="M122" s="238">
        <v>18</v>
      </c>
      <c r="N122" s="238">
        <v>4032</v>
      </c>
      <c r="O122" s="682"/>
      <c r="P122" s="713">
        <v>224</v>
      </c>
    </row>
    <row r="123" spans="1:16" ht="14.4" customHeight="1" x14ac:dyDescent="0.3">
      <c r="A123" s="680" t="s">
        <v>5373</v>
      </c>
      <c r="B123" s="671" t="s">
        <v>5232</v>
      </c>
      <c r="C123" s="671" t="s">
        <v>5388</v>
      </c>
      <c r="D123" s="671" t="s">
        <v>5389</v>
      </c>
      <c r="E123" s="238">
        <v>56</v>
      </c>
      <c r="F123" s="238">
        <v>9128</v>
      </c>
      <c r="G123" s="671">
        <v>1</v>
      </c>
      <c r="H123" s="671">
        <v>163</v>
      </c>
      <c r="I123" s="238">
        <v>45</v>
      </c>
      <c r="J123" s="238">
        <v>7335</v>
      </c>
      <c r="K123" s="671">
        <v>0.8035714285714286</v>
      </c>
      <c r="L123" s="671">
        <v>163</v>
      </c>
      <c r="M123" s="238">
        <v>14</v>
      </c>
      <c r="N123" s="238">
        <v>2282</v>
      </c>
      <c r="O123" s="682">
        <v>0.25</v>
      </c>
      <c r="P123" s="713">
        <v>163</v>
      </c>
    </row>
    <row r="124" spans="1:16" ht="14.4" customHeight="1" x14ac:dyDescent="0.3">
      <c r="A124" s="680" t="s">
        <v>5373</v>
      </c>
      <c r="B124" s="671" t="s">
        <v>5232</v>
      </c>
      <c r="C124" s="671" t="s">
        <v>5390</v>
      </c>
      <c r="D124" s="671" t="s">
        <v>5391</v>
      </c>
      <c r="E124" s="238">
        <v>58</v>
      </c>
      <c r="F124" s="238">
        <v>18966</v>
      </c>
      <c r="G124" s="671">
        <v>1</v>
      </c>
      <c r="H124" s="671">
        <v>327</v>
      </c>
      <c r="I124" s="238">
        <v>58</v>
      </c>
      <c r="J124" s="238">
        <v>18966</v>
      </c>
      <c r="K124" s="671">
        <v>1</v>
      </c>
      <c r="L124" s="671">
        <v>327</v>
      </c>
      <c r="M124" s="238">
        <v>41</v>
      </c>
      <c r="N124" s="238">
        <v>13407</v>
      </c>
      <c r="O124" s="682">
        <v>0.7068965517241379</v>
      </c>
      <c r="P124" s="713">
        <v>327</v>
      </c>
    </row>
    <row r="125" spans="1:16" ht="14.4" customHeight="1" x14ac:dyDescent="0.3">
      <c r="A125" s="680" t="s">
        <v>5373</v>
      </c>
      <c r="B125" s="671" t="s">
        <v>5232</v>
      </c>
      <c r="C125" s="671" t="s">
        <v>5392</v>
      </c>
      <c r="D125" s="671" t="s">
        <v>5393</v>
      </c>
      <c r="E125" s="238"/>
      <c r="F125" s="238"/>
      <c r="G125" s="671"/>
      <c r="H125" s="671"/>
      <c r="I125" s="238"/>
      <c r="J125" s="238"/>
      <c r="K125" s="671"/>
      <c r="L125" s="671"/>
      <c r="M125" s="238">
        <v>3</v>
      </c>
      <c r="N125" s="238">
        <v>225</v>
      </c>
      <c r="O125" s="682"/>
      <c r="P125" s="713">
        <v>75</v>
      </c>
    </row>
    <row r="126" spans="1:16" ht="14.4" customHeight="1" x14ac:dyDescent="0.3">
      <c r="A126" s="680" t="s">
        <v>5394</v>
      </c>
      <c r="B126" s="671" t="s">
        <v>5232</v>
      </c>
      <c r="C126" s="671" t="s">
        <v>5263</v>
      </c>
      <c r="D126" s="671" t="s">
        <v>5264</v>
      </c>
      <c r="E126" s="238">
        <v>35</v>
      </c>
      <c r="F126" s="238">
        <v>2205</v>
      </c>
      <c r="G126" s="671">
        <v>1</v>
      </c>
      <c r="H126" s="671">
        <v>63</v>
      </c>
      <c r="I126" s="238">
        <v>24</v>
      </c>
      <c r="J126" s="238">
        <v>1512</v>
      </c>
      <c r="K126" s="671">
        <v>0.68571428571428572</v>
      </c>
      <c r="L126" s="671">
        <v>63</v>
      </c>
      <c r="M126" s="238">
        <v>29</v>
      </c>
      <c r="N126" s="238">
        <v>1827</v>
      </c>
      <c r="O126" s="682">
        <v>0.82857142857142863</v>
      </c>
      <c r="P126" s="713">
        <v>63</v>
      </c>
    </row>
    <row r="127" spans="1:16" ht="14.4" customHeight="1" x14ac:dyDescent="0.3">
      <c r="A127" s="680" t="s">
        <v>5394</v>
      </c>
      <c r="B127" s="671" t="s">
        <v>5232</v>
      </c>
      <c r="C127" s="671" t="s">
        <v>5355</v>
      </c>
      <c r="D127" s="671" t="s">
        <v>5356</v>
      </c>
      <c r="E127" s="238"/>
      <c r="F127" s="238"/>
      <c r="G127" s="671"/>
      <c r="H127" s="671"/>
      <c r="I127" s="238">
        <v>1</v>
      </c>
      <c r="J127" s="238">
        <v>156</v>
      </c>
      <c r="K127" s="671"/>
      <c r="L127" s="671">
        <v>156</v>
      </c>
      <c r="M127" s="238">
        <v>1</v>
      </c>
      <c r="N127" s="238">
        <v>156</v>
      </c>
      <c r="O127" s="682"/>
      <c r="P127" s="713">
        <v>156</v>
      </c>
    </row>
    <row r="128" spans="1:16" ht="14.4" customHeight="1" x14ac:dyDescent="0.3">
      <c r="A128" s="680" t="s">
        <v>5394</v>
      </c>
      <c r="B128" s="671" t="s">
        <v>5232</v>
      </c>
      <c r="C128" s="671" t="s">
        <v>5244</v>
      </c>
      <c r="D128" s="671" t="s">
        <v>5245</v>
      </c>
      <c r="E128" s="238">
        <v>90</v>
      </c>
      <c r="F128" s="238">
        <v>3060</v>
      </c>
      <c r="G128" s="671">
        <v>1</v>
      </c>
      <c r="H128" s="671">
        <v>34</v>
      </c>
      <c r="I128" s="238">
        <v>82</v>
      </c>
      <c r="J128" s="238">
        <v>2788</v>
      </c>
      <c r="K128" s="671">
        <v>0.91111111111111109</v>
      </c>
      <c r="L128" s="671">
        <v>34</v>
      </c>
      <c r="M128" s="238">
        <v>128</v>
      </c>
      <c r="N128" s="238">
        <v>4352</v>
      </c>
      <c r="O128" s="682">
        <v>1.4222222222222223</v>
      </c>
      <c r="P128" s="713">
        <v>34</v>
      </c>
    </row>
    <row r="129" spans="1:16" ht="14.4" customHeight="1" x14ac:dyDescent="0.3">
      <c r="A129" s="680" t="s">
        <v>5394</v>
      </c>
      <c r="B129" s="671" t="s">
        <v>5232</v>
      </c>
      <c r="C129" s="671" t="s">
        <v>5378</v>
      </c>
      <c r="D129" s="671" t="s">
        <v>5379</v>
      </c>
      <c r="E129" s="238">
        <v>39</v>
      </c>
      <c r="F129" s="238">
        <v>2145</v>
      </c>
      <c r="G129" s="671">
        <v>1</v>
      </c>
      <c r="H129" s="671">
        <v>55</v>
      </c>
      <c r="I129" s="238">
        <v>22</v>
      </c>
      <c r="J129" s="238">
        <v>1232</v>
      </c>
      <c r="K129" s="671">
        <v>0.57435897435897432</v>
      </c>
      <c r="L129" s="671">
        <v>56</v>
      </c>
      <c r="M129" s="238">
        <v>41</v>
      </c>
      <c r="N129" s="238">
        <v>2296</v>
      </c>
      <c r="O129" s="682">
        <v>1.0703962703962704</v>
      </c>
      <c r="P129" s="713">
        <v>56</v>
      </c>
    </row>
    <row r="130" spans="1:16" ht="14.4" customHeight="1" x14ac:dyDescent="0.3">
      <c r="A130" s="680" t="s">
        <v>5394</v>
      </c>
      <c r="B130" s="671" t="s">
        <v>5232</v>
      </c>
      <c r="C130" s="671" t="s">
        <v>5395</v>
      </c>
      <c r="D130" s="671" t="s">
        <v>5396</v>
      </c>
      <c r="E130" s="238">
        <v>1</v>
      </c>
      <c r="F130" s="238">
        <v>643</v>
      </c>
      <c r="G130" s="671">
        <v>1</v>
      </c>
      <c r="H130" s="671">
        <v>643</v>
      </c>
      <c r="I130" s="238">
        <v>1</v>
      </c>
      <c r="J130" s="238">
        <v>645</v>
      </c>
      <c r="K130" s="671">
        <v>1.0031104199066874</v>
      </c>
      <c r="L130" s="671">
        <v>645</v>
      </c>
      <c r="M130" s="238"/>
      <c r="N130" s="238"/>
      <c r="O130" s="682"/>
      <c r="P130" s="713"/>
    </row>
    <row r="131" spans="1:16" ht="14.4" customHeight="1" x14ac:dyDescent="0.3">
      <c r="A131" s="680" t="s">
        <v>5394</v>
      </c>
      <c r="B131" s="671" t="s">
        <v>5232</v>
      </c>
      <c r="C131" s="671" t="s">
        <v>5380</v>
      </c>
      <c r="D131" s="671" t="s">
        <v>5381</v>
      </c>
      <c r="E131" s="238">
        <v>3</v>
      </c>
      <c r="F131" s="238">
        <v>1299</v>
      </c>
      <c r="G131" s="671">
        <v>1</v>
      </c>
      <c r="H131" s="671">
        <v>433</v>
      </c>
      <c r="I131" s="238">
        <v>26</v>
      </c>
      <c r="J131" s="238">
        <v>11284</v>
      </c>
      <c r="K131" s="671">
        <v>8.6866820631254811</v>
      </c>
      <c r="L131" s="671">
        <v>434</v>
      </c>
      <c r="M131" s="238">
        <v>77</v>
      </c>
      <c r="N131" s="238">
        <v>33418</v>
      </c>
      <c r="O131" s="682">
        <v>25.725943033102386</v>
      </c>
      <c r="P131" s="713">
        <v>434</v>
      </c>
    </row>
    <row r="132" spans="1:16" ht="14.4" customHeight="1" x14ac:dyDescent="0.3">
      <c r="A132" s="680" t="s">
        <v>5394</v>
      </c>
      <c r="B132" s="671" t="s">
        <v>5232</v>
      </c>
      <c r="C132" s="671" t="s">
        <v>5397</v>
      </c>
      <c r="D132" s="671" t="s">
        <v>5398</v>
      </c>
      <c r="E132" s="238">
        <v>784</v>
      </c>
      <c r="F132" s="238">
        <v>18032</v>
      </c>
      <c r="G132" s="671">
        <v>1</v>
      </c>
      <c r="H132" s="671">
        <v>23</v>
      </c>
      <c r="I132" s="238">
        <v>825</v>
      </c>
      <c r="J132" s="238">
        <v>18975</v>
      </c>
      <c r="K132" s="671">
        <v>1.052295918367347</v>
      </c>
      <c r="L132" s="671">
        <v>23</v>
      </c>
      <c r="M132" s="238">
        <v>1334</v>
      </c>
      <c r="N132" s="238">
        <v>30682</v>
      </c>
      <c r="O132" s="682">
        <v>1.7015306122448979</v>
      </c>
      <c r="P132" s="713">
        <v>23</v>
      </c>
    </row>
    <row r="133" spans="1:16" ht="14.4" customHeight="1" x14ac:dyDescent="0.3">
      <c r="A133" s="680" t="s">
        <v>5394</v>
      </c>
      <c r="B133" s="671" t="s">
        <v>5232</v>
      </c>
      <c r="C133" s="671" t="s">
        <v>5399</v>
      </c>
      <c r="D133" s="671" t="s">
        <v>5400</v>
      </c>
      <c r="E133" s="238"/>
      <c r="F133" s="238"/>
      <c r="G133" s="671"/>
      <c r="H133" s="671"/>
      <c r="I133" s="238"/>
      <c r="J133" s="238"/>
      <c r="K133" s="671"/>
      <c r="L133" s="671"/>
      <c r="M133" s="238">
        <v>7</v>
      </c>
      <c r="N133" s="238">
        <v>2835</v>
      </c>
      <c r="O133" s="682"/>
      <c r="P133" s="713">
        <v>405</v>
      </c>
    </row>
    <row r="134" spans="1:16" ht="14.4" customHeight="1" x14ac:dyDescent="0.3">
      <c r="A134" s="680" t="s">
        <v>5394</v>
      </c>
      <c r="B134" s="671" t="s">
        <v>5232</v>
      </c>
      <c r="C134" s="671" t="s">
        <v>5401</v>
      </c>
      <c r="D134" s="671" t="s">
        <v>5402</v>
      </c>
      <c r="E134" s="238"/>
      <c r="F134" s="238"/>
      <c r="G134" s="671"/>
      <c r="H134" s="671"/>
      <c r="I134" s="238">
        <v>2</v>
      </c>
      <c r="J134" s="238">
        <v>326</v>
      </c>
      <c r="K134" s="671"/>
      <c r="L134" s="671">
        <v>163</v>
      </c>
      <c r="M134" s="238"/>
      <c r="N134" s="238"/>
      <c r="O134" s="682"/>
      <c r="P134" s="713"/>
    </row>
    <row r="135" spans="1:16" ht="14.4" customHeight="1" x14ac:dyDescent="0.3">
      <c r="A135" s="680" t="s">
        <v>5394</v>
      </c>
      <c r="B135" s="671" t="s">
        <v>5232</v>
      </c>
      <c r="C135" s="671" t="s">
        <v>5384</v>
      </c>
      <c r="D135" s="671" t="s">
        <v>5385</v>
      </c>
      <c r="E135" s="238">
        <v>466</v>
      </c>
      <c r="F135" s="238">
        <v>77822</v>
      </c>
      <c r="G135" s="671">
        <v>1</v>
      </c>
      <c r="H135" s="671">
        <v>167</v>
      </c>
      <c r="I135" s="238">
        <v>402</v>
      </c>
      <c r="J135" s="238">
        <v>67536</v>
      </c>
      <c r="K135" s="671">
        <v>0.86782657860245171</v>
      </c>
      <c r="L135" s="671">
        <v>168</v>
      </c>
      <c r="M135" s="238">
        <v>477</v>
      </c>
      <c r="N135" s="238">
        <v>80136</v>
      </c>
      <c r="O135" s="682">
        <v>1.0297345223715659</v>
      </c>
      <c r="P135" s="713">
        <v>168</v>
      </c>
    </row>
    <row r="136" spans="1:16" ht="14.4" customHeight="1" x14ac:dyDescent="0.3">
      <c r="A136" s="680" t="s">
        <v>5394</v>
      </c>
      <c r="B136" s="671" t="s">
        <v>5232</v>
      </c>
      <c r="C136" s="671" t="s">
        <v>5239</v>
      </c>
      <c r="D136" s="671" t="s">
        <v>5240</v>
      </c>
      <c r="E136" s="238">
        <v>15</v>
      </c>
      <c r="F136" s="238">
        <v>0</v>
      </c>
      <c r="G136" s="671"/>
      <c r="H136" s="671">
        <v>0</v>
      </c>
      <c r="I136" s="238">
        <v>11</v>
      </c>
      <c r="J136" s="238">
        <v>0</v>
      </c>
      <c r="K136" s="671"/>
      <c r="L136" s="671">
        <v>0</v>
      </c>
      <c r="M136" s="238">
        <v>4</v>
      </c>
      <c r="N136" s="238">
        <v>0</v>
      </c>
      <c r="O136" s="682"/>
      <c r="P136" s="713">
        <v>0</v>
      </c>
    </row>
    <row r="137" spans="1:16" ht="14.4" customHeight="1" x14ac:dyDescent="0.3">
      <c r="A137" s="680" t="s">
        <v>5394</v>
      </c>
      <c r="B137" s="671" t="s">
        <v>5232</v>
      </c>
      <c r="C137" s="671" t="s">
        <v>5250</v>
      </c>
      <c r="D137" s="671" t="s">
        <v>5251</v>
      </c>
      <c r="E137" s="238"/>
      <c r="F137" s="238"/>
      <c r="G137" s="671"/>
      <c r="H137" s="671"/>
      <c r="I137" s="238">
        <v>22</v>
      </c>
      <c r="J137" s="238">
        <v>2332</v>
      </c>
      <c r="K137" s="671"/>
      <c r="L137" s="671">
        <v>106</v>
      </c>
      <c r="M137" s="238">
        <v>147</v>
      </c>
      <c r="N137" s="238">
        <v>15582</v>
      </c>
      <c r="O137" s="682"/>
      <c r="P137" s="713">
        <v>106</v>
      </c>
    </row>
    <row r="138" spans="1:16" ht="14.4" customHeight="1" x14ac:dyDescent="0.3">
      <c r="A138" s="680" t="s">
        <v>5394</v>
      </c>
      <c r="B138" s="671" t="s">
        <v>5232</v>
      </c>
      <c r="C138" s="671" t="s">
        <v>5252</v>
      </c>
      <c r="D138" s="671" t="s">
        <v>5253</v>
      </c>
      <c r="E138" s="238">
        <v>5</v>
      </c>
      <c r="F138" s="238">
        <v>125</v>
      </c>
      <c r="G138" s="671">
        <v>1</v>
      </c>
      <c r="H138" s="671">
        <v>25</v>
      </c>
      <c r="I138" s="238">
        <v>4</v>
      </c>
      <c r="J138" s="238">
        <v>140</v>
      </c>
      <c r="K138" s="671">
        <v>1.1200000000000001</v>
      </c>
      <c r="L138" s="671">
        <v>35</v>
      </c>
      <c r="M138" s="238">
        <v>9</v>
      </c>
      <c r="N138" s="238">
        <v>315</v>
      </c>
      <c r="O138" s="682">
        <v>2.52</v>
      </c>
      <c r="P138" s="713">
        <v>35</v>
      </c>
    </row>
    <row r="139" spans="1:16" ht="14.4" customHeight="1" x14ac:dyDescent="0.3">
      <c r="A139" s="680" t="s">
        <v>5394</v>
      </c>
      <c r="B139" s="671" t="s">
        <v>5232</v>
      </c>
      <c r="C139" s="671" t="s">
        <v>5281</v>
      </c>
      <c r="D139" s="671" t="s">
        <v>5282</v>
      </c>
      <c r="E139" s="238">
        <v>8</v>
      </c>
      <c r="F139" s="238">
        <v>152</v>
      </c>
      <c r="G139" s="671">
        <v>1</v>
      </c>
      <c r="H139" s="671">
        <v>19</v>
      </c>
      <c r="I139" s="238">
        <v>5</v>
      </c>
      <c r="J139" s="238">
        <v>150</v>
      </c>
      <c r="K139" s="671">
        <v>0.98684210526315785</v>
      </c>
      <c r="L139" s="671">
        <v>30</v>
      </c>
      <c r="M139" s="238"/>
      <c r="N139" s="238"/>
      <c r="O139" s="682"/>
      <c r="P139" s="713"/>
    </row>
    <row r="140" spans="1:16" ht="14.4" customHeight="1" x14ac:dyDescent="0.3">
      <c r="A140" s="680" t="s">
        <v>5394</v>
      </c>
      <c r="B140" s="671" t="s">
        <v>5232</v>
      </c>
      <c r="C140" s="671" t="s">
        <v>5403</v>
      </c>
      <c r="D140" s="671" t="s">
        <v>5404</v>
      </c>
      <c r="E140" s="238">
        <v>1</v>
      </c>
      <c r="F140" s="238">
        <v>328</v>
      </c>
      <c r="G140" s="671">
        <v>1</v>
      </c>
      <c r="H140" s="671">
        <v>328</v>
      </c>
      <c r="I140" s="238">
        <v>1</v>
      </c>
      <c r="J140" s="238">
        <v>327</v>
      </c>
      <c r="K140" s="671">
        <v>0.99695121951219512</v>
      </c>
      <c r="L140" s="671">
        <v>327</v>
      </c>
      <c r="M140" s="238"/>
      <c r="N140" s="238"/>
      <c r="O140" s="682"/>
      <c r="P140" s="713"/>
    </row>
    <row r="141" spans="1:16" ht="14.4" customHeight="1" x14ac:dyDescent="0.3">
      <c r="A141" s="680" t="s">
        <v>5394</v>
      </c>
      <c r="B141" s="671" t="s">
        <v>5232</v>
      </c>
      <c r="C141" s="671" t="s">
        <v>5256</v>
      </c>
      <c r="D141" s="671" t="s">
        <v>5257</v>
      </c>
      <c r="E141" s="238">
        <v>2</v>
      </c>
      <c r="F141" s="238">
        <v>136</v>
      </c>
      <c r="G141" s="671">
        <v>1</v>
      </c>
      <c r="H141" s="671">
        <v>68</v>
      </c>
      <c r="I141" s="238">
        <v>3</v>
      </c>
      <c r="J141" s="238">
        <v>207</v>
      </c>
      <c r="K141" s="671">
        <v>1.5220588235294117</v>
      </c>
      <c r="L141" s="671">
        <v>69</v>
      </c>
      <c r="M141" s="238"/>
      <c r="N141" s="238"/>
      <c r="O141" s="682"/>
      <c r="P141" s="713"/>
    </row>
    <row r="142" spans="1:16" ht="14.4" customHeight="1" x14ac:dyDescent="0.3">
      <c r="A142" s="680" t="s">
        <v>5394</v>
      </c>
      <c r="B142" s="671" t="s">
        <v>5232</v>
      </c>
      <c r="C142" s="671" t="s">
        <v>5405</v>
      </c>
      <c r="D142" s="671" t="s">
        <v>5406</v>
      </c>
      <c r="E142" s="238">
        <v>396</v>
      </c>
      <c r="F142" s="238">
        <v>129492</v>
      </c>
      <c r="G142" s="671">
        <v>1</v>
      </c>
      <c r="H142" s="671">
        <v>327</v>
      </c>
      <c r="I142" s="238">
        <v>372</v>
      </c>
      <c r="J142" s="238">
        <v>121644</v>
      </c>
      <c r="K142" s="671">
        <v>0.93939393939393945</v>
      </c>
      <c r="L142" s="671">
        <v>327</v>
      </c>
      <c r="M142" s="238">
        <v>409</v>
      </c>
      <c r="N142" s="238">
        <v>133743</v>
      </c>
      <c r="O142" s="682">
        <v>1.0328282828282829</v>
      </c>
      <c r="P142" s="713">
        <v>327</v>
      </c>
    </row>
    <row r="143" spans="1:16" ht="14.4" customHeight="1" x14ac:dyDescent="0.3">
      <c r="A143" s="680" t="s">
        <v>5394</v>
      </c>
      <c r="B143" s="671" t="s">
        <v>5232</v>
      </c>
      <c r="C143" s="671" t="s">
        <v>5386</v>
      </c>
      <c r="D143" s="671" t="s">
        <v>5387</v>
      </c>
      <c r="E143" s="238">
        <v>39</v>
      </c>
      <c r="F143" s="238">
        <v>8697</v>
      </c>
      <c r="G143" s="671">
        <v>1</v>
      </c>
      <c r="H143" s="671">
        <v>223</v>
      </c>
      <c r="I143" s="238">
        <v>19</v>
      </c>
      <c r="J143" s="238">
        <v>4256</v>
      </c>
      <c r="K143" s="671">
        <v>0.48936414855697369</v>
      </c>
      <c r="L143" s="671">
        <v>224</v>
      </c>
      <c r="M143" s="238">
        <v>20</v>
      </c>
      <c r="N143" s="238">
        <v>4480</v>
      </c>
      <c r="O143" s="682">
        <v>0.51512015637576181</v>
      </c>
      <c r="P143" s="713">
        <v>224</v>
      </c>
    </row>
    <row r="144" spans="1:16" ht="14.4" customHeight="1" x14ac:dyDescent="0.3">
      <c r="A144" s="680" t="s">
        <v>5394</v>
      </c>
      <c r="B144" s="671" t="s">
        <v>5232</v>
      </c>
      <c r="C144" s="671" t="s">
        <v>5407</v>
      </c>
      <c r="D144" s="671" t="s">
        <v>5408</v>
      </c>
      <c r="E144" s="238">
        <v>67</v>
      </c>
      <c r="F144" s="238">
        <v>10921</v>
      </c>
      <c r="G144" s="671">
        <v>1</v>
      </c>
      <c r="H144" s="671">
        <v>163</v>
      </c>
      <c r="I144" s="238">
        <v>47</v>
      </c>
      <c r="J144" s="238">
        <v>7661</v>
      </c>
      <c r="K144" s="671">
        <v>0.70149253731343286</v>
      </c>
      <c r="L144" s="671">
        <v>163</v>
      </c>
      <c r="M144" s="238">
        <v>114</v>
      </c>
      <c r="N144" s="238">
        <v>18582</v>
      </c>
      <c r="O144" s="682">
        <v>1.7014925373134329</v>
      </c>
      <c r="P144" s="713">
        <v>163</v>
      </c>
    </row>
    <row r="145" spans="1:16" ht="14.4" customHeight="1" x14ac:dyDescent="0.3">
      <c r="A145" s="680" t="s">
        <v>5394</v>
      </c>
      <c r="B145" s="671" t="s">
        <v>5232</v>
      </c>
      <c r="C145" s="671" t="s">
        <v>5392</v>
      </c>
      <c r="D145" s="671" t="s">
        <v>5393</v>
      </c>
      <c r="E145" s="238">
        <v>88</v>
      </c>
      <c r="F145" s="238">
        <v>6512</v>
      </c>
      <c r="G145" s="671">
        <v>1</v>
      </c>
      <c r="H145" s="671">
        <v>74</v>
      </c>
      <c r="I145" s="238">
        <v>58</v>
      </c>
      <c r="J145" s="238">
        <v>4350</v>
      </c>
      <c r="K145" s="671">
        <v>0.66799754299754299</v>
      </c>
      <c r="L145" s="671">
        <v>75</v>
      </c>
      <c r="M145" s="238">
        <v>80</v>
      </c>
      <c r="N145" s="238">
        <v>6000</v>
      </c>
      <c r="O145" s="682">
        <v>0.92137592137592139</v>
      </c>
      <c r="P145" s="713">
        <v>75</v>
      </c>
    </row>
    <row r="146" spans="1:16" ht="14.4" customHeight="1" x14ac:dyDescent="0.3">
      <c r="A146" s="680" t="s">
        <v>5409</v>
      </c>
      <c r="B146" s="671" t="s">
        <v>1920</v>
      </c>
      <c r="C146" s="671" t="s">
        <v>5410</v>
      </c>
      <c r="D146" s="671" t="s">
        <v>1628</v>
      </c>
      <c r="E146" s="238">
        <v>8</v>
      </c>
      <c r="F146" s="238">
        <v>29467.919999999998</v>
      </c>
      <c r="G146" s="671">
        <v>1</v>
      </c>
      <c r="H146" s="671">
        <v>3683.49</v>
      </c>
      <c r="I146" s="238">
        <v>15</v>
      </c>
      <c r="J146" s="238">
        <v>58783.199999999997</v>
      </c>
      <c r="K146" s="671">
        <v>1.9948201298225325</v>
      </c>
      <c r="L146" s="671">
        <v>3918.8799999999997</v>
      </c>
      <c r="M146" s="238">
        <v>9</v>
      </c>
      <c r="N146" s="238">
        <v>35269.920000000006</v>
      </c>
      <c r="O146" s="682">
        <v>1.1968920778935197</v>
      </c>
      <c r="P146" s="713">
        <v>3918.8800000000006</v>
      </c>
    </row>
    <row r="147" spans="1:16" ht="14.4" customHeight="1" x14ac:dyDescent="0.3">
      <c r="A147" s="680" t="s">
        <v>5409</v>
      </c>
      <c r="B147" s="671" t="s">
        <v>1920</v>
      </c>
      <c r="C147" s="671" t="s">
        <v>5411</v>
      </c>
      <c r="D147" s="671" t="s">
        <v>5412</v>
      </c>
      <c r="E147" s="238">
        <v>6</v>
      </c>
      <c r="F147" s="238">
        <v>64881.240000000005</v>
      </c>
      <c r="G147" s="671">
        <v>1</v>
      </c>
      <c r="H147" s="671">
        <v>10813.54</v>
      </c>
      <c r="I147" s="238">
        <v>7</v>
      </c>
      <c r="J147" s="238">
        <v>58395.679999999993</v>
      </c>
      <c r="K147" s="671">
        <v>0.90003951835692397</v>
      </c>
      <c r="L147" s="671">
        <v>8342.24</v>
      </c>
      <c r="M147" s="238">
        <v>10</v>
      </c>
      <c r="N147" s="238">
        <v>83422.399999999994</v>
      </c>
      <c r="O147" s="682">
        <v>1.2857707405098915</v>
      </c>
      <c r="P147" s="713">
        <v>8342.24</v>
      </c>
    </row>
    <row r="148" spans="1:16" ht="14.4" customHeight="1" x14ac:dyDescent="0.3">
      <c r="A148" s="680" t="s">
        <v>5409</v>
      </c>
      <c r="B148" s="671" t="s">
        <v>1920</v>
      </c>
      <c r="C148" s="671" t="s">
        <v>5288</v>
      </c>
      <c r="D148" s="671" t="s">
        <v>2477</v>
      </c>
      <c r="E148" s="238">
        <v>2</v>
      </c>
      <c r="F148" s="238">
        <v>2779.7</v>
      </c>
      <c r="G148" s="671">
        <v>1</v>
      </c>
      <c r="H148" s="671">
        <v>1389.85</v>
      </c>
      <c r="I148" s="238"/>
      <c r="J148" s="238"/>
      <c r="K148" s="671"/>
      <c r="L148" s="671"/>
      <c r="M148" s="238"/>
      <c r="N148" s="238"/>
      <c r="O148" s="682"/>
      <c r="P148" s="713"/>
    </row>
    <row r="149" spans="1:16" ht="14.4" customHeight="1" x14ac:dyDescent="0.3">
      <c r="A149" s="680" t="s">
        <v>5409</v>
      </c>
      <c r="B149" s="671" t="s">
        <v>1920</v>
      </c>
      <c r="C149" s="671" t="s">
        <v>5374</v>
      </c>
      <c r="D149" s="671" t="s">
        <v>5375</v>
      </c>
      <c r="E149" s="238"/>
      <c r="F149" s="238"/>
      <c r="G149" s="671"/>
      <c r="H149" s="671"/>
      <c r="I149" s="238"/>
      <c r="J149" s="238"/>
      <c r="K149" s="671"/>
      <c r="L149" s="671"/>
      <c r="M149" s="238">
        <v>0</v>
      </c>
      <c r="N149" s="238">
        <v>0</v>
      </c>
      <c r="O149" s="682"/>
      <c r="P149" s="713"/>
    </row>
    <row r="150" spans="1:16" ht="14.4" customHeight="1" x14ac:dyDescent="0.3">
      <c r="A150" s="680" t="s">
        <v>5409</v>
      </c>
      <c r="B150" s="671" t="s">
        <v>1920</v>
      </c>
      <c r="C150" s="671" t="s">
        <v>5374</v>
      </c>
      <c r="D150" s="671" t="s">
        <v>5376</v>
      </c>
      <c r="E150" s="238"/>
      <c r="F150" s="238"/>
      <c r="G150" s="671"/>
      <c r="H150" s="671"/>
      <c r="I150" s="238"/>
      <c r="J150" s="238"/>
      <c r="K150" s="671"/>
      <c r="L150" s="671"/>
      <c r="M150" s="238">
        <v>1</v>
      </c>
      <c r="N150" s="238">
        <v>10273.81</v>
      </c>
      <c r="O150" s="682"/>
      <c r="P150" s="713">
        <v>10273.81</v>
      </c>
    </row>
    <row r="151" spans="1:16" ht="14.4" customHeight="1" x14ac:dyDescent="0.3">
      <c r="A151" s="680" t="s">
        <v>5409</v>
      </c>
      <c r="B151" s="671" t="s">
        <v>1920</v>
      </c>
      <c r="C151" s="671" t="s">
        <v>5377</v>
      </c>
      <c r="D151" s="671" t="s">
        <v>5375</v>
      </c>
      <c r="E151" s="238"/>
      <c r="F151" s="238"/>
      <c r="G151" s="671"/>
      <c r="H151" s="671"/>
      <c r="I151" s="238"/>
      <c r="J151" s="238"/>
      <c r="K151" s="671"/>
      <c r="L151" s="671"/>
      <c r="M151" s="238">
        <v>0</v>
      </c>
      <c r="N151" s="238">
        <v>0</v>
      </c>
      <c r="O151" s="682"/>
      <c r="P151" s="713"/>
    </row>
    <row r="152" spans="1:16" ht="14.4" customHeight="1" x14ac:dyDescent="0.3">
      <c r="A152" s="680" t="s">
        <v>5409</v>
      </c>
      <c r="B152" s="671" t="s">
        <v>1920</v>
      </c>
      <c r="C152" s="671" t="s">
        <v>5377</v>
      </c>
      <c r="D152" s="671" t="s">
        <v>2354</v>
      </c>
      <c r="E152" s="238"/>
      <c r="F152" s="238"/>
      <c r="G152" s="671"/>
      <c r="H152" s="671"/>
      <c r="I152" s="238"/>
      <c r="J152" s="238"/>
      <c r="K152" s="671"/>
      <c r="L152" s="671"/>
      <c r="M152" s="238">
        <v>41</v>
      </c>
      <c r="N152" s="238">
        <v>842452.4</v>
      </c>
      <c r="O152" s="682"/>
      <c r="P152" s="713">
        <v>20547.619512195124</v>
      </c>
    </row>
    <row r="153" spans="1:16" ht="14.4" customHeight="1" x14ac:dyDescent="0.3">
      <c r="A153" s="680" t="s">
        <v>5409</v>
      </c>
      <c r="B153" s="671" t="s">
        <v>1920</v>
      </c>
      <c r="C153" s="671" t="s">
        <v>5413</v>
      </c>
      <c r="D153" s="671" t="s">
        <v>1656</v>
      </c>
      <c r="E153" s="238">
        <v>12</v>
      </c>
      <c r="F153" s="238">
        <v>44201.87999999999</v>
      </c>
      <c r="G153" s="671">
        <v>1</v>
      </c>
      <c r="H153" s="671">
        <v>3683.4899999999993</v>
      </c>
      <c r="I153" s="238">
        <v>14</v>
      </c>
      <c r="J153" s="238">
        <v>43703.380000000005</v>
      </c>
      <c r="K153" s="671">
        <v>0.98872219914628101</v>
      </c>
      <c r="L153" s="671">
        <v>3121.6700000000005</v>
      </c>
      <c r="M153" s="238">
        <v>4</v>
      </c>
      <c r="N153" s="238">
        <v>12486.68</v>
      </c>
      <c r="O153" s="682">
        <v>0.28249205689893742</v>
      </c>
      <c r="P153" s="713">
        <v>3121.67</v>
      </c>
    </row>
    <row r="154" spans="1:16" ht="14.4" customHeight="1" x14ac:dyDescent="0.3">
      <c r="A154" s="680" t="s">
        <v>5409</v>
      </c>
      <c r="B154" s="671" t="s">
        <v>5232</v>
      </c>
      <c r="C154" s="671" t="s">
        <v>5414</v>
      </c>
      <c r="D154" s="671" t="s">
        <v>5415</v>
      </c>
      <c r="E154" s="238"/>
      <c r="F154" s="238"/>
      <c r="G154" s="671"/>
      <c r="H154" s="671"/>
      <c r="I154" s="238"/>
      <c r="J154" s="238"/>
      <c r="K154" s="671"/>
      <c r="L154" s="671"/>
      <c r="M154" s="238">
        <v>2</v>
      </c>
      <c r="N154" s="238">
        <v>56</v>
      </c>
      <c r="O154" s="682"/>
      <c r="P154" s="713">
        <v>28</v>
      </c>
    </row>
    <row r="155" spans="1:16" ht="14.4" customHeight="1" x14ac:dyDescent="0.3">
      <c r="A155" s="680" t="s">
        <v>5409</v>
      </c>
      <c r="B155" s="671" t="s">
        <v>5232</v>
      </c>
      <c r="C155" s="671" t="s">
        <v>5263</v>
      </c>
      <c r="D155" s="671" t="s">
        <v>5264</v>
      </c>
      <c r="E155" s="238">
        <v>16</v>
      </c>
      <c r="F155" s="238">
        <v>1008</v>
      </c>
      <c r="G155" s="671">
        <v>1</v>
      </c>
      <c r="H155" s="671">
        <v>63</v>
      </c>
      <c r="I155" s="238">
        <v>12</v>
      </c>
      <c r="J155" s="238">
        <v>756</v>
      </c>
      <c r="K155" s="671">
        <v>0.75</v>
      </c>
      <c r="L155" s="671">
        <v>63</v>
      </c>
      <c r="M155" s="238">
        <v>42</v>
      </c>
      <c r="N155" s="238">
        <v>2646</v>
      </c>
      <c r="O155" s="682">
        <v>2.625</v>
      </c>
      <c r="P155" s="713">
        <v>63</v>
      </c>
    </row>
    <row r="156" spans="1:16" ht="14.4" customHeight="1" x14ac:dyDescent="0.3">
      <c r="A156" s="680" t="s">
        <v>5409</v>
      </c>
      <c r="B156" s="671" t="s">
        <v>5232</v>
      </c>
      <c r="C156" s="671" t="s">
        <v>5416</v>
      </c>
      <c r="D156" s="671" t="s">
        <v>5417</v>
      </c>
      <c r="E156" s="238"/>
      <c r="F156" s="238"/>
      <c r="G156" s="671"/>
      <c r="H156" s="671"/>
      <c r="I156" s="238">
        <v>1</v>
      </c>
      <c r="J156" s="238">
        <v>112</v>
      </c>
      <c r="K156" s="671"/>
      <c r="L156" s="671">
        <v>112</v>
      </c>
      <c r="M156" s="238"/>
      <c r="N156" s="238"/>
      <c r="O156" s="682"/>
      <c r="P156" s="713"/>
    </row>
    <row r="157" spans="1:16" ht="14.4" customHeight="1" x14ac:dyDescent="0.3">
      <c r="A157" s="680" t="s">
        <v>5409</v>
      </c>
      <c r="B157" s="671" t="s">
        <v>5232</v>
      </c>
      <c r="C157" s="671" t="s">
        <v>5418</v>
      </c>
      <c r="D157" s="671" t="s">
        <v>5419</v>
      </c>
      <c r="E157" s="238"/>
      <c r="F157" s="238"/>
      <c r="G157" s="671"/>
      <c r="H157" s="671"/>
      <c r="I157" s="238"/>
      <c r="J157" s="238"/>
      <c r="K157" s="671"/>
      <c r="L157" s="671"/>
      <c r="M157" s="238">
        <v>2</v>
      </c>
      <c r="N157" s="238">
        <v>214</v>
      </c>
      <c r="O157" s="682"/>
      <c r="P157" s="713">
        <v>107</v>
      </c>
    </row>
    <row r="158" spans="1:16" ht="14.4" customHeight="1" x14ac:dyDescent="0.3">
      <c r="A158" s="680" t="s">
        <v>5409</v>
      </c>
      <c r="B158" s="671" t="s">
        <v>5232</v>
      </c>
      <c r="C158" s="671" t="s">
        <v>5355</v>
      </c>
      <c r="D158" s="671" t="s">
        <v>5356</v>
      </c>
      <c r="E158" s="238">
        <v>103</v>
      </c>
      <c r="F158" s="238">
        <v>16274</v>
      </c>
      <c r="G158" s="671">
        <v>1</v>
      </c>
      <c r="H158" s="671">
        <v>158</v>
      </c>
      <c r="I158" s="238">
        <v>77</v>
      </c>
      <c r="J158" s="238">
        <v>12012</v>
      </c>
      <c r="K158" s="671">
        <v>0.73810986850190485</v>
      </c>
      <c r="L158" s="671">
        <v>156</v>
      </c>
      <c r="M158" s="238">
        <v>79</v>
      </c>
      <c r="N158" s="238">
        <v>12324</v>
      </c>
      <c r="O158" s="682">
        <v>0.75728155339805825</v>
      </c>
      <c r="P158" s="713">
        <v>156</v>
      </c>
    </row>
    <row r="159" spans="1:16" ht="14.4" customHeight="1" x14ac:dyDescent="0.3">
      <c r="A159" s="680" t="s">
        <v>5409</v>
      </c>
      <c r="B159" s="671" t="s">
        <v>5232</v>
      </c>
      <c r="C159" s="671" t="s">
        <v>5420</v>
      </c>
      <c r="D159" s="671" t="s">
        <v>5421</v>
      </c>
      <c r="E159" s="238">
        <v>2</v>
      </c>
      <c r="F159" s="238">
        <v>338</v>
      </c>
      <c r="G159" s="671">
        <v>1</v>
      </c>
      <c r="H159" s="671">
        <v>169</v>
      </c>
      <c r="I159" s="238">
        <v>13</v>
      </c>
      <c r="J159" s="238">
        <v>2418</v>
      </c>
      <c r="K159" s="671">
        <v>7.1538461538461542</v>
      </c>
      <c r="L159" s="671">
        <v>186</v>
      </c>
      <c r="M159" s="238"/>
      <c r="N159" s="238"/>
      <c r="O159" s="682"/>
      <c r="P159" s="713"/>
    </row>
    <row r="160" spans="1:16" ht="14.4" customHeight="1" x14ac:dyDescent="0.3">
      <c r="A160" s="680" t="s">
        <v>5409</v>
      </c>
      <c r="B160" s="671" t="s">
        <v>5232</v>
      </c>
      <c r="C160" s="671" t="s">
        <v>5422</v>
      </c>
      <c r="D160" s="671" t="s">
        <v>5423</v>
      </c>
      <c r="E160" s="238"/>
      <c r="F160" s="238"/>
      <c r="G160" s="671"/>
      <c r="H160" s="671"/>
      <c r="I160" s="238"/>
      <c r="J160" s="238"/>
      <c r="K160" s="671"/>
      <c r="L160" s="671"/>
      <c r="M160" s="238">
        <v>12</v>
      </c>
      <c r="N160" s="238">
        <v>960</v>
      </c>
      <c r="O160" s="682"/>
      <c r="P160" s="713">
        <v>80</v>
      </c>
    </row>
    <row r="161" spans="1:16" ht="14.4" customHeight="1" x14ac:dyDescent="0.3">
      <c r="A161" s="680" t="s">
        <v>5409</v>
      </c>
      <c r="B161" s="671" t="s">
        <v>5232</v>
      </c>
      <c r="C161" s="671" t="s">
        <v>5244</v>
      </c>
      <c r="D161" s="671" t="s">
        <v>5245</v>
      </c>
      <c r="E161" s="238">
        <v>184</v>
      </c>
      <c r="F161" s="238">
        <v>6256</v>
      </c>
      <c r="G161" s="671">
        <v>1</v>
      </c>
      <c r="H161" s="671">
        <v>34</v>
      </c>
      <c r="I161" s="238">
        <v>210</v>
      </c>
      <c r="J161" s="238">
        <v>7140</v>
      </c>
      <c r="K161" s="671">
        <v>1.1413043478260869</v>
      </c>
      <c r="L161" s="671">
        <v>34</v>
      </c>
      <c r="M161" s="238">
        <v>228</v>
      </c>
      <c r="N161" s="238">
        <v>7752</v>
      </c>
      <c r="O161" s="682">
        <v>1.2391304347826086</v>
      </c>
      <c r="P161" s="713">
        <v>34</v>
      </c>
    </row>
    <row r="162" spans="1:16" ht="14.4" customHeight="1" x14ac:dyDescent="0.3">
      <c r="A162" s="680" t="s">
        <v>5409</v>
      </c>
      <c r="B162" s="671" t="s">
        <v>5232</v>
      </c>
      <c r="C162" s="671" t="s">
        <v>5424</v>
      </c>
      <c r="D162" s="671" t="s">
        <v>5425</v>
      </c>
      <c r="E162" s="238">
        <v>1</v>
      </c>
      <c r="F162" s="238">
        <v>10</v>
      </c>
      <c r="G162" s="671">
        <v>1</v>
      </c>
      <c r="H162" s="671">
        <v>10</v>
      </c>
      <c r="I162" s="238"/>
      <c r="J162" s="238"/>
      <c r="K162" s="671"/>
      <c r="L162" s="671"/>
      <c r="M162" s="238"/>
      <c r="N162" s="238"/>
      <c r="O162" s="682"/>
      <c r="P162" s="713"/>
    </row>
    <row r="163" spans="1:16" ht="14.4" customHeight="1" x14ac:dyDescent="0.3">
      <c r="A163" s="680" t="s">
        <v>5409</v>
      </c>
      <c r="B163" s="671" t="s">
        <v>5232</v>
      </c>
      <c r="C163" s="671" t="s">
        <v>5426</v>
      </c>
      <c r="D163" s="671" t="s">
        <v>5427</v>
      </c>
      <c r="E163" s="238"/>
      <c r="F163" s="238"/>
      <c r="G163" s="671"/>
      <c r="H163" s="671"/>
      <c r="I163" s="238">
        <v>1</v>
      </c>
      <c r="J163" s="238">
        <v>645</v>
      </c>
      <c r="K163" s="671"/>
      <c r="L163" s="671">
        <v>645</v>
      </c>
      <c r="M163" s="238"/>
      <c r="N163" s="238"/>
      <c r="O163" s="682"/>
      <c r="P163" s="713"/>
    </row>
    <row r="164" spans="1:16" ht="14.4" customHeight="1" x14ac:dyDescent="0.3">
      <c r="A164" s="680" t="s">
        <v>5409</v>
      </c>
      <c r="B164" s="671" t="s">
        <v>5232</v>
      </c>
      <c r="C164" s="671" t="s">
        <v>5428</v>
      </c>
      <c r="D164" s="671" t="s">
        <v>5429</v>
      </c>
      <c r="E164" s="238">
        <v>6</v>
      </c>
      <c r="F164" s="238">
        <v>738</v>
      </c>
      <c r="G164" s="671">
        <v>1</v>
      </c>
      <c r="H164" s="671">
        <v>123</v>
      </c>
      <c r="I164" s="238">
        <v>4</v>
      </c>
      <c r="J164" s="238">
        <v>496</v>
      </c>
      <c r="K164" s="671">
        <v>0.67208672086720866</v>
      </c>
      <c r="L164" s="671">
        <v>124</v>
      </c>
      <c r="M164" s="238">
        <v>4</v>
      </c>
      <c r="N164" s="238">
        <v>496</v>
      </c>
      <c r="O164" s="682">
        <v>0.67208672086720866</v>
      </c>
      <c r="P164" s="713">
        <v>124</v>
      </c>
    </row>
    <row r="165" spans="1:16" ht="14.4" customHeight="1" x14ac:dyDescent="0.3">
      <c r="A165" s="680" t="s">
        <v>5409</v>
      </c>
      <c r="B165" s="671" t="s">
        <v>5232</v>
      </c>
      <c r="C165" s="671" t="s">
        <v>5430</v>
      </c>
      <c r="D165" s="671" t="s">
        <v>5431</v>
      </c>
      <c r="E165" s="238">
        <v>2</v>
      </c>
      <c r="F165" s="238">
        <v>158</v>
      </c>
      <c r="G165" s="671">
        <v>1</v>
      </c>
      <c r="H165" s="671">
        <v>79</v>
      </c>
      <c r="I165" s="238">
        <v>2</v>
      </c>
      <c r="J165" s="238">
        <v>160</v>
      </c>
      <c r="K165" s="671">
        <v>1.0126582278481013</v>
      </c>
      <c r="L165" s="671">
        <v>80</v>
      </c>
      <c r="M165" s="238">
        <v>2</v>
      </c>
      <c r="N165" s="238">
        <v>160</v>
      </c>
      <c r="O165" s="682">
        <v>1.0126582278481013</v>
      </c>
      <c r="P165" s="713">
        <v>80</v>
      </c>
    </row>
    <row r="166" spans="1:16" ht="14.4" customHeight="1" x14ac:dyDescent="0.3">
      <c r="A166" s="680" t="s">
        <v>5409</v>
      </c>
      <c r="B166" s="671" t="s">
        <v>5232</v>
      </c>
      <c r="C166" s="671" t="s">
        <v>5432</v>
      </c>
      <c r="D166" s="671" t="s">
        <v>5228</v>
      </c>
      <c r="E166" s="238">
        <v>146</v>
      </c>
      <c r="F166" s="238">
        <v>15622</v>
      </c>
      <c r="G166" s="671">
        <v>1</v>
      </c>
      <c r="H166" s="671">
        <v>107</v>
      </c>
      <c r="I166" s="238"/>
      <c r="J166" s="238"/>
      <c r="K166" s="671"/>
      <c r="L166" s="671"/>
      <c r="M166" s="238"/>
      <c r="N166" s="238"/>
      <c r="O166" s="682"/>
      <c r="P166" s="713"/>
    </row>
    <row r="167" spans="1:16" ht="14.4" customHeight="1" x14ac:dyDescent="0.3">
      <c r="A167" s="680" t="s">
        <v>5409</v>
      </c>
      <c r="B167" s="671" t="s">
        <v>5232</v>
      </c>
      <c r="C167" s="671" t="s">
        <v>5401</v>
      </c>
      <c r="D167" s="671" t="s">
        <v>5402</v>
      </c>
      <c r="E167" s="238">
        <v>112</v>
      </c>
      <c r="F167" s="238">
        <v>18256</v>
      </c>
      <c r="G167" s="671">
        <v>1</v>
      </c>
      <c r="H167" s="671">
        <v>163</v>
      </c>
      <c r="I167" s="238">
        <v>250</v>
      </c>
      <c r="J167" s="238">
        <v>40750</v>
      </c>
      <c r="K167" s="671">
        <v>2.2321428571428572</v>
      </c>
      <c r="L167" s="671">
        <v>163</v>
      </c>
      <c r="M167" s="238">
        <v>291</v>
      </c>
      <c r="N167" s="238">
        <v>47433</v>
      </c>
      <c r="O167" s="682">
        <v>2.5982142857142856</v>
      </c>
      <c r="P167" s="713">
        <v>163</v>
      </c>
    </row>
    <row r="168" spans="1:16" ht="14.4" customHeight="1" x14ac:dyDescent="0.3">
      <c r="A168" s="680" t="s">
        <v>5409</v>
      </c>
      <c r="B168" s="671" t="s">
        <v>5232</v>
      </c>
      <c r="C168" s="671" t="s">
        <v>5233</v>
      </c>
      <c r="D168" s="671" t="s">
        <v>5234</v>
      </c>
      <c r="E168" s="238">
        <v>2</v>
      </c>
      <c r="F168" s="238">
        <v>0</v>
      </c>
      <c r="G168" s="671"/>
      <c r="H168" s="671">
        <v>0</v>
      </c>
      <c r="I168" s="238">
        <v>5</v>
      </c>
      <c r="J168" s="238">
        <v>0</v>
      </c>
      <c r="K168" s="671"/>
      <c r="L168" s="671">
        <v>0</v>
      </c>
      <c r="M168" s="238">
        <v>1</v>
      </c>
      <c r="N168" s="238">
        <v>0</v>
      </c>
      <c r="O168" s="682"/>
      <c r="P168" s="713">
        <v>0</v>
      </c>
    </row>
    <row r="169" spans="1:16" ht="14.4" customHeight="1" x14ac:dyDescent="0.3">
      <c r="A169" s="680" t="s">
        <v>5409</v>
      </c>
      <c r="B169" s="671" t="s">
        <v>5232</v>
      </c>
      <c r="C169" s="671" t="s">
        <v>5273</v>
      </c>
      <c r="D169" s="671" t="s">
        <v>5274</v>
      </c>
      <c r="E169" s="238"/>
      <c r="F169" s="238"/>
      <c r="G169" s="671"/>
      <c r="H169" s="671"/>
      <c r="I169" s="238"/>
      <c r="J169" s="238"/>
      <c r="K169" s="671"/>
      <c r="L169" s="671"/>
      <c r="M169" s="238">
        <v>4</v>
      </c>
      <c r="N169" s="238">
        <v>0</v>
      </c>
      <c r="O169" s="682"/>
      <c r="P169" s="713">
        <v>0</v>
      </c>
    </row>
    <row r="170" spans="1:16" ht="14.4" customHeight="1" x14ac:dyDescent="0.3">
      <c r="A170" s="680" t="s">
        <v>5409</v>
      </c>
      <c r="B170" s="671" t="s">
        <v>5232</v>
      </c>
      <c r="C170" s="671" t="s">
        <v>5292</v>
      </c>
      <c r="D170" s="671" t="s">
        <v>5293</v>
      </c>
      <c r="E170" s="238"/>
      <c r="F170" s="238"/>
      <c r="G170" s="671"/>
      <c r="H170" s="671"/>
      <c r="I170" s="238">
        <v>1</v>
      </c>
      <c r="J170" s="238">
        <v>0</v>
      </c>
      <c r="K170" s="671"/>
      <c r="L170" s="671">
        <v>0</v>
      </c>
      <c r="M170" s="238"/>
      <c r="N170" s="238"/>
      <c r="O170" s="682"/>
      <c r="P170" s="713"/>
    </row>
    <row r="171" spans="1:16" ht="14.4" customHeight="1" x14ac:dyDescent="0.3">
      <c r="A171" s="680" t="s">
        <v>5409</v>
      </c>
      <c r="B171" s="671" t="s">
        <v>5232</v>
      </c>
      <c r="C171" s="671" t="s">
        <v>5239</v>
      </c>
      <c r="D171" s="671" t="s">
        <v>5240</v>
      </c>
      <c r="E171" s="238">
        <v>15</v>
      </c>
      <c r="F171" s="238">
        <v>0</v>
      </c>
      <c r="G171" s="671"/>
      <c r="H171" s="671">
        <v>0</v>
      </c>
      <c r="I171" s="238">
        <v>17</v>
      </c>
      <c r="J171" s="238">
        <v>0</v>
      </c>
      <c r="K171" s="671"/>
      <c r="L171" s="671">
        <v>0</v>
      </c>
      <c r="M171" s="238">
        <v>16</v>
      </c>
      <c r="N171" s="238">
        <v>0</v>
      </c>
      <c r="O171" s="682"/>
      <c r="P171" s="713">
        <v>0</v>
      </c>
    </row>
    <row r="172" spans="1:16" ht="14.4" customHeight="1" x14ac:dyDescent="0.3">
      <c r="A172" s="680" t="s">
        <v>5409</v>
      </c>
      <c r="B172" s="671" t="s">
        <v>5232</v>
      </c>
      <c r="C172" s="671" t="s">
        <v>5250</v>
      </c>
      <c r="D172" s="671" t="s">
        <v>5251</v>
      </c>
      <c r="E172" s="238"/>
      <c r="F172" s="238"/>
      <c r="G172" s="671"/>
      <c r="H172" s="671"/>
      <c r="I172" s="238">
        <v>141</v>
      </c>
      <c r="J172" s="238">
        <v>14946</v>
      </c>
      <c r="K172" s="671"/>
      <c r="L172" s="671">
        <v>106</v>
      </c>
      <c r="M172" s="238">
        <v>618</v>
      </c>
      <c r="N172" s="238">
        <v>65508</v>
      </c>
      <c r="O172" s="682"/>
      <c r="P172" s="713">
        <v>106</v>
      </c>
    </row>
    <row r="173" spans="1:16" ht="14.4" customHeight="1" x14ac:dyDescent="0.3">
      <c r="A173" s="680" t="s">
        <v>5409</v>
      </c>
      <c r="B173" s="671" t="s">
        <v>5232</v>
      </c>
      <c r="C173" s="671" t="s">
        <v>5252</v>
      </c>
      <c r="D173" s="671" t="s">
        <v>5253</v>
      </c>
      <c r="E173" s="238">
        <v>18</v>
      </c>
      <c r="F173" s="238">
        <v>450</v>
      </c>
      <c r="G173" s="671">
        <v>1</v>
      </c>
      <c r="H173" s="671">
        <v>25</v>
      </c>
      <c r="I173" s="238">
        <v>16</v>
      </c>
      <c r="J173" s="238">
        <v>560</v>
      </c>
      <c r="K173" s="671">
        <v>1.2444444444444445</v>
      </c>
      <c r="L173" s="671">
        <v>35</v>
      </c>
      <c r="M173" s="238">
        <v>29</v>
      </c>
      <c r="N173" s="238">
        <v>1015</v>
      </c>
      <c r="O173" s="682">
        <v>2.2555555555555555</v>
      </c>
      <c r="P173" s="713">
        <v>35</v>
      </c>
    </row>
    <row r="174" spans="1:16" ht="14.4" customHeight="1" x14ac:dyDescent="0.3">
      <c r="A174" s="680" t="s">
        <v>5409</v>
      </c>
      <c r="B174" s="671" t="s">
        <v>5232</v>
      </c>
      <c r="C174" s="671" t="s">
        <v>5281</v>
      </c>
      <c r="D174" s="671" t="s">
        <v>5282</v>
      </c>
      <c r="E174" s="238">
        <v>26</v>
      </c>
      <c r="F174" s="238">
        <v>494</v>
      </c>
      <c r="G174" s="671">
        <v>1</v>
      </c>
      <c r="H174" s="671">
        <v>19</v>
      </c>
      <c r="I174" s="238">
        <v>36</v>
      </c>
      <c r="J174" s="238">
        <v>1080</v>
      </c>
      <c r="K174" s="671">
        <v>2.1862348178137654</v>
      </c>
      <c r="L174" s="671">
        <v>30</v>
      </c>
      <c r="M174" s="238">
        <v>58</v>
      </c>
      <c r="N174" s="238">
        <v>1740</v>
      </c>
      <c r="O174" s="682">
        <v>3.5222672064777329</v>
      </c>
      <c r="P174" s="713">
        <v>30</v>
      </c>
    </row>
    <row r="175" spans="1:16" ht="14.4" customHeight="1" x14ac:dyDescent="0.3">
      <c r="A175" s="680" t="s">
        <v>5409</v>
      </c>
      <c r="B175" s="671" t="s">
        <v>5232</v>
      </c>
      <c r="C175" s="671" t="s">
        <v>5403</v>
      </c>
      <c r="D175" s="671" t="s">
        <v>5404</v>
      </c>
      <c r="E175" s="238">
        <v>526</v>
      </c>
      <c r="F175" s="238">
        <v>172528</v>
      </c>
      <c r="G175" s="671">
        <v>1</v>
      </c>
      <c r="H175" s="671">
        <v>328</v>
      </c>
      <c r="I175" s="238">
        <v>1094</v>
      </c>
      <c r="J175" s="238">
        <v>357738</v>
      </c>
      <c r="K175" s="671">
        <v>2.0735069090234628</v>
      </c>
      <c r="L175" s="671">
        <v>327</v>
      </c>
      <c r="M175" s="238">
        <v>877</v>
      </c>
      <c r="N175" s="238">
        <v>286779</v>
      </c>
      <c r="O175" s="682">
        <v>1.6622171473615877</v>
      </c>
      <c r="P175" s="713">
        <v>327</v>
      </c>
    </row>
    <row r="176" spans="1:16" ht="14.4" customHeight="1" x14ac:dyDescent="0.3">
      <c r="A176" s="680" t="s">
        <v>5409</v>
      </c>
      <c r="B176" s="671" t="s">
        <v>5232</v>
      </c>
      <c r="C176" s="671" t="s">
        <v>5235</v>
      </c>
      <c r="D176" s="671" t="s">
        <v>5236</v>
      </c>
      <c r="E176" s="238">
        <v>158</v>
      </c>
      <c r="F176" s="238">
        <v>0</v>
      </c>
      <c r="G176" s="671"/>
      <c r="H176" s="671">
        <v>0</v>
      </c>
      <c r="I176" s="238">
        <v>246</v>
      </c>
      <c r="J176" s="238">
        <v>0</v>
      </c>
      <c r="K176" s="671"/>
      <c r="L176" s="671">
        <v>0</v>
      </c>
      <c r="M176" s="238">
        <v>139</v>
      </c>
      <c r="N176" s="238">
        <v>0</v>
      </c>
      <c r="O176" s="682"/>
      <c r="P176" s="713">
        <v>0</v>
      </c>
    </row>
    <row r="177" spans="1:16" ht="14.4" customHeight="1" x14ac:dyDescent="0.3">
      <c r="A177" s="680" t="s">
        <v>5409</v>
      </c>
      <c r="B177" s="671" t="s">
        <v>5232</v>
      </c>
      <c r="C177" s="671" t="s">
        <v>5433</v>
      </c>
      <c r="D177" s="671" t="s">
        <v>5434</v>
      </c>
      <c r="E177" s="238">
        <v>187</v>
      </c>
      <c r="F177" s="238">
        <v>37400</v>
      </c>
      <c r="G177" s="671">
        <v>1</v>
      </c>
      <c r="H177" s="671">
        <v>200</v>
      </c>
      <c r="I177" s="238">
        <v>256</v>
      </c>
      <c r="J177" s="238">
        <v>51200</v>
      </c>
      <c r="K177" s="671">
        <v>1.3689839572192513</v>
      </c>
      <c r="L177" s="671">
        <v>200</v>
      </c>
      <c r="M177" s="238">
        <v>130</v>
      </c>
      <c r="N177" s="238">
        <v>26000</v>
      </c>
      <c r="O177" s="682">
        <v>0.69518716577540107</v>
      </c>
      <c r="P177" s="713">
        <v>200</v>
      </c>
    </row>
    <row r="178" spans="1:16" ht="14.4" customHeight="1" x14ac:dyDescent="0.3">
      <c r="A178" s="680" t="s">
        <v>5409</v>
      </c>
      <c r="B178" s="671" t="s">
        <v>5232</v>
      </c>
      <c r="C178" s="671" t="s">
        <v>5256</v>
      </c>
      <c r="D178" s="671" t="s">
        <v>5257</v>
      </c>
      <c r="E178" s="238">
        <v>95</v>
      </c>
      <c r="F178" s="238">
        <v>6460</v>
      </c>
      <c r="G178" s="671">
        <v>1</v>
      </c>
      <c r="H178" s="671">
        <v>68</v>
      </c>
      <c r="I178" s="238">
        <v>32</v>
      </c>
      <c r="J178" s="238">
        <v>2208</v>
      </c>
      <c r="K178" s="671">
        <v>0.34179566563467495</v>
      </c>
      <c r="L178" s="671">
        <v>69</v>
      </c>
      <c r="M178" s="238">
        <v>21</v>
      </c>
      <c r="N178" s="238">
        <v>1449</v>
      </c>
      <c r="O178" s="682">
        <v>0.22430340557275541</v>
      </c>
      <c r="P178" s="713">
        <v>69</v>
      </c>
    </row>
    <row r="179" spans="1:16" ht="14.4" customHeight="1" x14ac:dyDescent="0.3">
      <c r="A179" s="680" t="s">
        <v>5409</v>
      </c>
      <c r="B179" s="671" t="s">
        <v>5232</v>
      </c>
      <c r="C179" s="671" t="s">
        <v>5435</v>
      </c>
      <c r="D179" s="671" t="s">
        <v>5436</v>
      </c>
      <c r="E179" s="238">
        <v>34</v>
      </c>
      <c r="F179" s="238">
        <v>21896</v>
      </c>
      <c r="G179" s="671">
        <v>1</v>
      </c>
      <c r="H179" s="671">
        <v>644</v>
      </c>
      <c r="I179" s="238">
        <v>52</v>
      </c>
      <c r="J179" s="238">
        <v>33540</v>
      </c>
      <c r="K179" s="671">
        <v>1.531786627694556</v>
      </c>
      <c r="L179" s="671">
        <v>645</v>
      </c>
      <c r="M179" s="238">
        <v>33</v>
      </c>
      <c r="N179" s="238">
        <v>21285</v>
      </c>
      <c r="O179" s="682">
        <v>0.97209535988308371</v>
      </c>
      <c r="P179" s="713">
        <v>645</v>
      </c>
    </row>
    <row r="180" spans="1:16" ht="14.4" customHeight="1" x14ac:dyDescent="0.3">
      <c r="A180" s="680" t="s">
        <v>5409</v>
      </c>
      <c r="B180" s="671" t="s">
        <v>5232</v>
      </c>
      <c r="C180" s="671" t="s">
        <v>5283</v>
      </c>
      <c r="D180" s="671" t="s">
        <v>5284</v>
      </c>
      <c r="E180" s="238">
        <v>1</v>
      </c>
      <c r="F180" s="238">
        <v>205</v>
      </c>
      <c r="G180" s="671">
        <v>1</v>
      </c>
      <c r="H180" s="671">
        <v>205</v>
      </c>
      <c r="I180" s="238">
        <v>1</v>
      </c>
      <c r="J180" s="238">
        <v>206</v>
      </c>
      <c r="K180" s="671">
        <v>1.0048780487804878</v>
      </c>
      <c r="L180" s="671">
        <v>206</v>
      </c>
      <c r="M180" s="238"/>
      <c r="N180" s="238"/>
      <c r="O180" s="682"/>
      <c r="P180" s="713"/>
    </row>
    <row r="181" spans="1:16" ht="14.4" customHeight="1" x14ac:dyDescent="0.3">
      <c r="A181" s="680" t="s">
        <v>5409</v>
      </c>
      <c r="B181" s="671" t="s">
        <v>5232</v>
      </c>
      <c r="C181" s="671" t="s">
        <v>5367</v>
      </c>
      <c r="D181" s="671" t="s">
        <v>5368</v>
      </c>
      <c r="E181" s="238">
        <v>49</v>
      </c>
      <c r="F181" s="238">
        <v>3724</v>
      </c>
      <c r="G181" s="671">
        <v>1</v>
      </c>
      <c r="H181" s="671">
        <v>76</v>
      </c>
      <c r="I181" s="238">
        <v>51</v>
      </c>
      <c r="J181" s="238">
        <v>3876</v>
      </c>
      <c r="K181" s="671">
        <v>1.0408163265306123</v>
      </c>
      <c r="L181" s="671">
        <v>76</v>
      </c>
      <c r="M181" s="238">
        <v>45</v>
      </c>
      <c r="N181" s="238">
        <v>3420</v>
      </c>
      <c r="O181" s="682">
        <v>0.91836734693877553</v>
      </c>
      <c r="P181" s="713">
        <v>76</v>
      </c>
    </row>
    <row r="182" spans="1:16" ht="14.4" customHeight="1" x14ac:dyDescent="0.3">
      <c r="A182" s="680" t="s">
        <v>5409</v>
      </c>
      <c r="B182" s="671" t="s">
        <v>5232</v>
      </c>
      <c r="C182" s="671" t="s">
        <v>5437</v>
      </c>
      <c r="D182" s="671" t="s">
        <v>5438</v>
      </c>
      <c r="E182" s="238">
        <v>3</v>
      </c>
      <c r="F182" s="238">
        <v>168</v>
      </c>
      <c r="G182" s="671">
        <v>1</v>
      </c>
      <c r="H182" s="671">
        <v>56</v>
      </c>
      <c r="I182" s="238"/>
      <c r="J182" s="238"/>
      <c r="K182" s="671"/>
      <c r="L182" s="671"/>
      <c r="M182" s="238">
        <v>5</v>
      </c>
      <c r="N182" s="238">
        <v>280</v>
      </c>
      <c r="O182" s="682">
        <v>1.6666666666666667</v>
      </c>
      <c r="P182" s="713">
        <v>56</v>
      </c>
    </row>
    <row r="183" spans="1:16" ht="14.4" customHeight="1" x14ac:dyDescent="0.3">
      <c r="A183" s="680" t="s">
        <v>5409</v>
      </c>
      <c r="B183" s="671" t="s">
        <v>5232</v>
      </c>
      <c r="C183" s="671" t="s">
        <v>5439</v>
      </c>
      <c r="D183" s="671" t="s">
        <v>5440</v>
      </c>
      <c r="E183" s="238">
        <v>13</v>
      </c>
      <c r="F183" s="238">
        <v>2665</v>
      </c>
      <c r="G183" s="671">
        <v>1</v>
      </c>
      <c r="H183" s="671">
        <v>205</v>
      </c>
      <c r="I183" s="238">
        <v>4</v>
      </c>
      <c r="J183" s="238">
        <v>824</v>
      </c>
      <c r="K183" s="671">
        <v>0.30919324577861163</v>
      </c>
      <c r="L183" s="671">
        <v>206</v>
      </c>
      <c r="M183" s="238"/>
      <c r="N183" s="238"/>
      <c r="O183" s="682"/>
      <c r="P183" s="713"/>
    </row>
    <row r="184" spans="1:16" ht="14.4" customHeight="1" x14ac:dyDescent="0.3">
      <c r="A184" s="680" t="s">
        <v>5409</v>
      </c>
      <c r="B184" s="671" t="s">
        <v>5232</v>
      </c>
      <c r="C184" s="671" t="s">
        <v>5441</v>
      </c>
      <c r="D184" s="671" t="s">
        <v>5442</v>
      </c>
      <c r="E184" s="238"/>
      <c r="F184" s="238"/>
      <c r="G184" s="671"/>
      <c r="H184" s="671"/>
      <c r="I184" s="238">
        <v>1</v>
      </c>
      <c r="J184" s="238">
        <v>56</v>
      </c>
      <c r="K184" s="671"/>
      <c r="L184" s="671">
        <v>56</v>
      </c>
      <c r="M184" s="238">
        <v>2</v>
      </c>
      <c r="N184" s="238">
        <v>112</v>
      </c>
      <c r="O184" s="682"/>
      <c r="P184" s="713">
        <v>56</v>
      </c>
    </row>
    <row r="185" spans="1:16" ht="14.4" customHeight="1" x14ac:dyDescent="0.3">
      <c r="A185" s="680" t="s">
        <v>5409</v>
      </c>
      <c r="B185" s="671" t="s">
        <v>5232</v>
      </c>
      <c r="C185" s="671" t="s">
        <v>5443</v>
      </c>
      <c r="D185" s="671" t="s">
        <v>5228</v>
      </c>
      <c r="E185" s="238">
        <v>1</v>
      </c>
      <c r="F185" s="238">
        <v>418</v>
      </c>
      <c r="G185" s="671">
        <v>1</v>
      </c>
      <c r="H185" s="671">
        <v>418</v>
      </c>
      <c r="I185" s="238"/>
      <c r="J185" s="238"/>
      <c r="K185" s="671"/>
      <c r="L185" s="671"/>
      <c r="M185" s="238"/>
      <c r="N185" s="238"/>
      <c r="O185" s="682"/>
      <c r="P185" s="713"/>
    </row>
    <row r="186" spans="1:16" ht="14.4" customHeight="1" x14ac:dyDescent="0.3">
      <c r="A186" s="680" t="s">
        <v>5409</v>
      </c>
      <c r="B186" s="671" t="s">
        <v>5232</v>
      </c>
      <c r="C186" s="671" t="s">
        <v>5444</v>
      </c>
      <c r="D186" s="671" t="s">
        <v>5445</v>
      </c>
      <c r="E186" s="238">
        <v>32</v>
      </c>
      <c r="F186" s="238">
        <v>1728</v>
      </c>
      <c r="G186" s="671">
        <v>1</v>
      </c>
      <c r="H186" s="671">
        <v>54</v>
      </c>
      <c r="I186" s="238">
        <v>29</v>
      </c>
      <c r="J186" s="238">
        <v>1595</v>
      </c>
      <c r="K186" s="671">
        <v>0.92303240740740744</v>
      </c>
      <c r="L186" s="671">
        <v>55</v>
      </c>
      <c r="M186" s="238">
        <v>51</v>
      </c>
      <c r="N186" s="238">
        <v>2805</v>
      </c>
      <c r="O186" s="682">
        <v>1.6232638888888888</v>
      </c>
      <c r="P186" s="713">
        <v>55</v>
      </c>
    </row>
    <row r="187" spans="1:16" ht="14.4" customHeight="1" x14ac:dyDescent="0.3">
      <c r="A187" s="680" t="s">
        <v>5409</v>
      </c>
      <c r="B187" s="671" t="s">
        <v>5232</v>
      </c>
      <c r="C187" s="671" t="s">
        <v>5446</v>
      </c>
      <c r="D187" s="671" t="s">
        <v>5447</v>
      </c>
      <c r="E187" s="238"/>
      <c r="F187" s="238"/>
      <c r="G187" s="671"/>
      <c r="H187" s="671"/>
      <c r="I187" s="238"/>
      <c r="J187" s="238"/>
      <c r="K187" s="671"/>
      <c r="L187" s="671"/>
      <c r="M187" s="238">
        <v>1</v>
      </c>
      <c r="N187" s="238">
        <v>35</v>
      </c>
      <c r="O187" s="682"/>
      <c r="P187" s="713">
        <v>35</v>
      </c>
    </row>
    <row r="188" spans="1:16" ht="14.4" customHeight="1" x14ac:dyDescent="0.3">
      <c r="A188" s="680" t="s">
        <v>5409</v>
      </c>
      <c r="B188" s="671" t="s">
        <v>5232</v>
      </c>
      <c r="C188" s="671" t="s">
        <v>5448</v>
      </c>
      <c r="D188" s="671" t="s">
        <v>5228</v>
      </c>
      <c r="E188" s="238">
        <v>359</v>
      </c>
      <c r="F188" s="238">
        <v>77185</v>
      </c>
      <c r="G188" s="671">
        <v>1</v>
      </c>
      <c r="H188" s="671">
        <v>215</v>
      </c>
      <c r="I188" s="238"/>
      <c r="J188" s="238"/>
      <c r="K188" s="671"/>
      <c r="L188" s="671"/>
      <c r="M188" s="238"/>
      <c r="N188" s="238"/>
      <c r="O188" s="682"/>
      <c r="P188" s="713"/>
    </row>
    <row r="189" spans="1:16" ht="14.4" customHeight="1" x14ac:dyDescent="0.3">
      <c r="A189" s="680" t="s">
        <v>5409</v>
      </c>
      <c r="B189" s="671" t="s">
        <v>5232</v>
      </c>
      <c r="C189" s="671" t="s">
        <v>5449</v>
      </c>
      <c r="D189" s="671" t="s">
        <v>5450</v>
      </c>
      <c r="E189" s="238"/>
      <c r="F189" s="238"/>
      <c r="G189" s="671"/>
      <c r="H189" s="671"/>
      <c r="I189" s="238">
        <v>8</v>
      </c>
      <c r="J189" s="238">
        <v>768</v>
      </c>
      <c r="K189" s="671"/>
      <c r="L189" s="671">
        <v>96</v>
      </c>
      <c r="M189" s="238">
        <v>4</v>
      </c>
      <c r="N189" s="238">
        <v>384</v>
      </c>
      <c r="O189" s="682"/>
      <c r="P189" s="713">
        <v>96</v>
      </c>
    </row>
    <row r="190" spans="1:16" ht="14.4" customHeight="1" x14ac:dyDescent="0.3">
      <c r="A190" s="680" t="s">
        <v>5451</v>
      </c>
      <c r="B190" s="671" t="s">
        <v>5232</v>
      </c>
      <c r="C190" s="671" t="s">
        <v>5263</v>
      </c>
      <c r="D190" s="671" t="s">
        <v>5264</v>
      </c>
      <c r="E190" s="238">
        <v>1</v>
      </c>
      <c r="F190" s="238">
        <v>63</v>
      </c>
      <c r="G190" s="671">
        <v>1</v>
      </c>
      <c r="H190" s="671">
        <v>63</v>
      </c>
      <c r="I190" s="238">
        <v>1</v>
      </c>
      <c r="J190" s="238">
        <v>63</v>
      </c>
      <c r="K190" s="671">
        <v>1</v>
      </c>
      <c r="L190" s="671">
        <v>63</v>
      </c>
      <c r="M190" s="238"/>
      <c r="N190" s="238"/>
      <c r="O190" s="682"/>
      <c r="P190" s="713"/>
    </row>
    <row r="191" spans="1:16" ht="14.4" customHeight="1" x14ac:dyDescent="0.3">
      <c r="A191" s="680" t="s">
        <v>5451</v>
      </c>
      <c r="B191" s="671" t="s">
        <v>5232</v>
      </c>
      <c r="C191" s="671" t="s">
        <v>5416</v>
      </c>
      <c r="D191" s="671" t="s">
        <v>5417</v>
      </c>
      <c r="E191" s="238">
        <v>9</v>
      </c>
      <c r="F191" s="238">
        <v>558</v>
      </c>
      <c r="G191" s="671">
        <v>1</v>
      </c>
      <c r="H191" s="671">
        <v>62</v>
      </c>
      <c r="I191" s="238"/>
      <c r="J191" s="238"/>
      <c r="K191" s="671"/>
      <c r="L191" s="671"/>
      <c r="M191" s="238">
        <v>1</v>
      </c>
      <c r="N191" s="238">
        <v>112</v>
      </c>
      <c r="O191" s="682">
        <v>0.20071684587813621</v>
      </c>
      <c r="P191" s="713">
        <v>112</v>
      </c>
    </row>
    <row r="192" spans="1:16" ht="14.4" customHeight="1" x14ac:dyDescent="0.3">
      <c r="A192" s="680" t="s">
        <v>5451</v>
      </c>
      <c r="B192" s="671" t="s">
        <v>5232</v>
      </c>
      <c r="C192" s="671" t="s">
        <v>5244</v>
      </c>
      <c r="D192" s="671" t="s">
        <v>5245</v>
      </c>
      <c r="E192" s="238">
        <v>21</v>
      </c>
      <c r="F192" s="238">
        <v>714</v>
      </c>
      <c r="G192" s="671">
        <v>1</v>
      </c>
      <c r="H192" s="671">
        <v>34</v>
      </c>
      <c r="I192" s="238">
        <v>23</v>
      </c>
      <c r="J192" s="238">
        <v>782</v>
      </c>
      <c r="K192" s="671">
        <v>1.0952380952380953</v>
      </c>
      <c r="L192" s="671">
        <v>34</v>
      </c>
      <c r="M192" s="238">
        <v>31</v>
      </c>
      <c r="N192" s="238">
        <v>1054</v>
      </c>
      <c r="O192" s="682">
        <v>1.4761904761904763</v>
      </c>
      <c r="P192" s="713">
        <v>34</v>
      </c>
    </row>
    <row r="193" spans="1:16" ht="14.4" customHeight="1" x14ac:dyDescent="0.3">
      <c r="A193" s="680" t="s">
        <v>5451</v>
      </c>
      <c r="B193" s="671" t="s">
        <v>5232</v>
      </c>
      <c r="C193" s="671" t="s">
        <v>5452</v>
      </c>
      <c r="D193" s="671" t="s">
        <v>5453</v>
      </c>
      <c r="E193" s="238"/>
      <c r="F193" s="238"/>
      <c r="G193" s="671"/>
      <c r="H193" s="671"/>
      <c r="I193" s="238">
        <v>151</v>
      </c>
      <c r="J193" s="238">
        <v>14949</v>
      </c>
      <c r="K193" s="671"/>
      <c r="L193" s="671">
        <v>99</v>
      </c>
      <c r="M193" s="238">
        <v>311</v>
      </c>
      <c r="N193" s="238">
        <v>30789</v>
      </c>
      <c r="O193" s="682"/>
      <c r="P193" s="713">
        <v>99</v>
      </c>
    </row>
    <row r="194" spans="1:16" ht="14.4" customHeight="1" x14ac:dyDescent="0.3">
      <c r="A194" s="680" t="s">
        <v>5451</v>
      </c>
      <c r="B194" s="671" t="s">
        <v>5232</v>
      </c>
      <c r="C194" s="671" t="s">
        <v>5454</v>
      </c>
      <c r="D194" s="671" t="s">
        <v>5455</v>
      </c>
      <c r="E194" s="238"/>
      <c r="F194" s="238"/>
      <c r="G194" s="671"/>
      <c r="H194" s="671"/>
      <c r="I194" s="238"/>
      <c r="J194" s="238"/>
      <c r="K194" s="671"/>
      <c r="L194" s="671"/>
      <c r="M194" s="238">
        <v>2</v>
      </c>
      <c r="N194" s="238">
        <v>822</v>
      </c>
      <c r="O194" s="682"/>
      <c r="P194" s="713">
        <v>411</v>
      </c>
    </row>
    <row r="195" spans="1:16" ht="14.4" customHeight="1" x14ac:dyDescent="0.3">
      <c r="A195" s="680" t="s">
        <v>5451</v>
      </c>
      <c r="B195" s="671" t="s">
        <v>5232</v>
      </c>
      <c r="C195" s="671" t="s">
        <v>5456</v>
      </c>
      <c r="D195" s="671" t="s">
        <v>5457</v>
      </c>
      <c r="E195" s="238">
        <v>251</v>
      </c>
      <c r="F195" s="238">
        <v>245478</v>
      </c>
      <c r="G195" s="671">
        <v>1</v>
      </c>
      <c r="H195" s="671">
        <v>978</v>
      </c>
      <c r="I195" s="238">
        <v>319</v>
      </c>
      <c r="J195" s="238">
        <v>312620</v>
      </c>
      <c r="K195" s="671">
        <v>1.2735153455706825</v>
      </c>
      <c r="L195" s="671">
        <v>980</v>
      </c>
      <c r="M195" s="238">
        <v>289</v>
      </c>
      <c r="N195" s="238">
        <v>283220</v>
      </c>
      <c r="O195" s="682">
        <v>1.1537490121314333</v>
      </c>
      <c r="P195" s="713">
        <v>980</v>
      </c>
    </row>
    <row r="196" spans="1:16" ht="14.4" customHeight="1" x14ac:dyDescent="0.3">
      <c r="A196" s="680" t="s">
        <v>5451</v>
      </c>
      <c r="B196" s="671" t="s">
        <v>5232</v>
      </c>
      <c r="C196" s="671" t="s">
        <v>5458</v>
      </c>
      <c r="D196" s="671" t="s">
        <v>5459</v>
      </c>
      <c r="E196" s="238">
        <v>5</v>
      </c>
      <c r="F196" s="238">
        <v>875</v>
      </c>
      <c r="G196" s="671">
        <v>1</v>
      </c>
      <c r="H196" s="671">
        <v>175</v>
      </c>
      <c r="I196" s="238">
        <v>6</v>
      </c>
      <c r="J196" s="238">
        <v>978</v>
      </c>
      <c r="K196" s="671">
        <v>1.1177142857142857</v>
      </c>
      <c r="L196" s="671">
        <v>163</v>
      </c>
      <c r="M196" s="238">
        <v>8</v>
      </c>
      <c r="N196" s="238">
        <v>1304</v>
      </c>
      <c r="O196" s="682">
        <v>1.4902857142857142</v>
      </c>
      <c r="P196" s="713">
        <v>163</v>
      </c>
    </row>
    <row r="197" spans="1:16" ht="14.4" customHeight="1" x14ac:dyDescent="0.3">
      <c r="A197" s="680" t="s">
        <v>5451</v>
      </c>
      <c r="B197" s="671" t="s">
        <v>5232</v>
      </c>
      <c r="C197" s="671" t="s">
        <v>5239</v>
      </c>
      <c r="D197" s="671" t="s">
        <v>5240</v>
      </c>
      <c r="E197" s="238">
        <v>4</v>
      </c>
      <c r="F197" s="238">
        <v>0</v>
      </c>
      <c r="G197" s="671"/>
      <c r="H197" s="671">
        <v>0</v>
      </c>
      <c r="I197" s="238">
        <v>9</v>
      </c>
      <c r="J197" s="238">
        <v>0</v>
      </c>
      <c r="K197" s="671"/>
      <c r="L197" s="671">
        <v>0</v>
      </c>
      <c r="M197" s="238">
        <v>10</v>
      </c>
      <c r="N197" s="238">
        <v>0</v>
      </c>
      <c r="O197" s="682"/>
      <c r="P197" s="713">
        <v>0</v>
      </c>
    </row>
    <row r="198" spans="1:16" ht="14.4" customHeight="1" x14ac:dyDescent="0.3">
      <c r="A198" s="680" t="s">
        <v>5451</v>
      </c>
      <c r="B198" s="671" t="s">
        <v>5232</v>
      </c>
      <c r="C198" s="671" t="s">
        <v>5460</v>
      </c>
      <c r="D198" s="671" t="s">
        <v>5461</v>
      </c>
      <c r="E198" s="238">
        <v>257</v>
      </c>
      <c r="F198" s="238">
        <v>90207</v>
      </c>
      <c r="G198" s="671">
        <v>1</v>
      </c>
      <c r="H198" s="671">
        <v>351</v>
      </c>
      <c r="I198" s="238">
        <v>319</v>
      </c>
      <c r="J198" s="238">
        <v>104313</v>
      </c>
      <c r="K198" s="671">
        <v>1.1563736738834016</v>
      </c>
      <c r="L198" s="671">
        <v>327</v>
      </c>
      <c r="M198" s="238">
        <v>293</v>
      </c>
      <c r="N198" s="238">
        <v>95811</v>
      </c>
      <c r="O198" s="682">
        <v>1.0621237819681399</v>
      </c>
      <c r="P198" s="713">
        <v>327</v>
      </c>
    </row>
    <row r="199" spans="1:16" ht="14.4" customHeight="1" x14ac:dyDescent="0.3">
      <c r="A199" s="680" t="s">
        <v>5451</v>
      </c>
      <c r="B199" s="671" t="s">
        <v>5232</v>
      </c>
      <c r="C199" s="671" t="s">
        <v>5250</v>
      </c>
      <c r="D199" s="671" t="s">
        <v>5251</v>
      </c>
      <c r="E199" s="238"/>
      <c r="F199" s="238"/>
      <c r="G199" s="671"/>
      <c r="H199" s="671"/>
      <c r="I199" s="238">
        <v>37</v>
      </c>
      <c r="J199" s="238">
        <v>3922</v>
      </c>
      <c r="K199" s="671"/>
      <c r="L199" s="671">
        <v>106</v>
      </c>
      <c r="M199" s="238">
        <v>147</v>
      </c>
      <c r="N199" s="238">
        <v>15582</v>
      </c>
      <c r="O199" s="682"/>
      <c r="P199" s="713">
        <v>106</v>
      </c>
    </row>
    <row r="200" spans="1:16" ht="14.4" customHeight="1" x14ac:dyDescent="0.3">
      <c r="A200" s="680" t="s">
        <v>5451</v>
      </c>
      <c r="B200" s="671" t="s">
        <v>5232</v>
      </c>
      <c r="C200" s="671" t="s">
        <v>5252</v>
      </c>
      <c r="D200" s="671" t="s">
        <v>5253</v>
      </c>
      <c r="E200" s="238"/>
      <c r="F200" s="238"/>
      <c r="G200" s="671"/>
      <c r="H200" s="671"/>
      <c r="I200" s="238"/>
      <c r="J200" s="238"/>
      <c r="K200" s="671"/>
      <c r="L200" s="671"/>
      <c r="M200" s="238">
        <v>4</v>
      </c>
      <c r="N200" s="238">
        <v>140</v>
      </c>
      <c r="O200" s="682"/>
      <c r="P200" s="713">
        <v>35</v>
      </c>
    </row>
    <row r="201" spans="1:16" ht="14.4" customHeight="1" x14ac:dyDescent="0.3">
      <c r="A201" s="680" t="s">
        <v>5451</v>
      </c>
      <c r="B201" s="671" t="s">
        <v>5232</v>
      </c>
      <c r="C201" s="671" t="s">
        <v>5294</v>
      </c>
      <c r="D201" s="671" t="s">
        <v>5295</v>
      </c>
      <c r="E201" s="238">
        <v>13</v>
      </c>
      <c r="F201" s="238">
        <v>6929</v>
      </c>
      <c r="G201" s="671">
        <v>1</v>
      </c>
      <c r="H201" s="671">
        <v>533</v>
      </c>
      <c r="I201" s="238">
        <v>21</v>
      </c>
      <c r="J201" s="238">
        <v>11256</v>
      </c>
      <c r="K201" s="671">
        <v>1.6244768364843412</v>
      </c>
      <c r="L201" s="671">
        <v>536</v>
      </c>
      <c r="M201" s="238">
        <v>22</v>
      </c>
      <c r="N201" s="238">
        <v>11792</v>
      </c>
      <c r="O201" s="682">
        <v>1.7018328763169288</v>
      </c>
      <c r="P201" s="713">
        <v>536</v>
      </c>
    </row>
    <row r="202" spans="1:16" ht="14.4" customHeight="1" x14ac:dyDescent="0.3">
      <c r="A202" s="680" t="s">
        <v>5451</v>
      </c>
      <c r="B202" s="671" t="s">
        <v>5232</v>
      </c>
      <c r="C202" s="671" t="s">
        <v>5256</v>
      </c>
      <c r="D202" s="671" t="s">
        <v>5257</v>
      </c>
      <c r="E202" s="238">
        <v>12</v>
      </c>
      <c r="F202" s="238">
        <v>816</v>
      </c>
      <c r="G202" s="671">
        <v>1</v>
      </c>
      <c r="H202" s="671">
        <v>68</v>
      </c>
      <c r="I202" s="238">
        <v>15</v>
      </c>
      <c r="J202" s="238">
        <v>1035</v>
      </c>
      <c r="K202" s="671">
        <v>1.2683823529411764</v>
      </c>
      <c r="L202" s="671">
        <v>69</v>
      </c>
      <c r="M202" s="238">
        <v>18</v>
      </c>
      <c r="N202" s="238">
        <v>1242</v>
      </c>
      <c r="O202" s="682">
        <v>1.5220588235294117</v>
      </c>
      <c r="P202" s="713">
        <v>69</v>
      </c>
    </row>
    <row r="203" spans="1:16" ht="14.4" customHeight="1" x14ac:dyDescent="0.3">
      <c r="A203" s="680" t="s">
        <v>5451</v>
      </c>
      <c r="B203" s="671" t="s">
        <v>5232</v>
      </c>
      <c r="C203" s="671" t="s">
        <v>5283</v>
      </c>
      <c r="D203" s="671" t="s">
        <v>5284</v>
      </c>
      <c r="E203" s="238">
        <v>10</v>
      </c>
      <c r="F203" s="238">
        <v>2050</v>
      </c>
      <c r="G203" s="671">
        <v>1</v>
      </c>
      <c r="H203" s="671">
        <v>205</v>
      </c>
      <c r="I203" s="238">
        <v>4</v>
      </c>
      <c r="J203" s="238">
        <v>824</v>
      </c>
      <c r="K203" s="671">
        <v>0.40195121951219515</v>
      </c>
      <c r="L203" s="671">
        <v>206</v>
      </c>
      <c r="M203" s="238">
        <v>6</v>
      </c>
      <c r="N203" s="238">
        <v>1236</v>
      </c>
      <c r="O203" s="682">
        <v>0.60292682926829266</v>
      </c>
      <c r="P203" s="713">
        <v>206</v>
      </c>
    </row>
    <row r="204" spans="1:16" ht="14.4" customHeight="1" x14ac:dyDescent="0.3">
      <c r="A204" s="680" t="s">
        <v>5451</v>
      </c>
      <c r="B204" s="671" t="s">
        <v>5232</v>
      </c>
      <c r="C204" s="671" t="s">
        <v>5367</v>
      </c>
      <c r="D204" s="671" t="s">
        <v>5368</v>
      </c>
      <c r="E204" s="238">
        <v>1</v>
      </c>
      <c r="F204" s="238">
        <v>76</v>
      </c>
      <c r="G204" s="671">
        <v>1</v>
      </c>
      <c r="H204" s="671">
        <v>76</v>
      </c>
      <c r="I204" s="238">
        <v>3</v>
      </c>
      <c r="J204" s="238">
        <v>228</v>
      </c>
      <c r="K204" s="671">
        <v>3</v>
      </c>
      <c r="L204" s="671">
        <v>76</v>
      </c>
      <c r="M204" s="238">
        <v>4</v>
      </c>
      <c r="N204" s="238">
        <v>304</v>
      </c>
      <c r="O204" s="682">
        <v>4</v>
      </c>
      <c r="P204" s="713">
        <v>76</v>
      </c>
    </row>
    <row r="205" spans="1:16" ht="14.4" customHeight="1" x14ac:dyDescent="0.3">
      <c r="A205" s="680" t="s">
        <v>5451</v>
      </c>
      <c r="B205" s="671" t="s">
        <v>5232</v>
      </c>
      <c r="C205" s="671" t="s">
        <v>5462</v>
      </c>
      <c r="D205" s="671" t="s">
        <v>5463</v>
      </c>
      <c r="E205" s="238"/>
      <c r="F205" s="238"/>
      <c r="G205" s="671"/>
      <c r="H205" s="671"/>
      <c r="I205" s="238"/>
      <c r="J205" s="238"/>
      <c r="K205" s="671"/>
      <c r="L205" s="671"/>
      <c r="M205" s="238">
        <v>7</v>
      </c>
      <c r="N205" s="238">
        <v>3703</v>
      </c>
      <c r="O205" s="682"/>
      <c r="P205" s="713">
        <v>529</v>
      </c>
    </row>
    <row r="206" spans="1:16" ht="14.4" customHeight="1" x14ac:dyDescent="0.3">
      <c r="A206" s="680" t="s">
        <v>5451</v>
      </c>
      <c r="B206" s="671" t="s">
        <v>5232</v>
      </c>
      <c r="C206" s="671" t="s">
        <v>5464</v>
      </c>
      <c r="D206" s="671" t="s">
        <v>5465</v>
      </c>
      <c r="E206" s="238">
        <v>4</v>
      </c>
      <c r="F206" s="238">
        <v>3304</v>
      </c>
      <c r="G206" s="671">
        <v>1</v>
      </c>
      <c r="H206" s="671">
        <v>826</v>
      </c>
      <c r="I206" s="238">
        <v>2</v>
      </c>
      <c r="J206" s="238">
        <v>1654</v>
      </c>
      <c r="K206" s="671">
        <v>0.50060532687651327</v>
      </c>
      <c r="L206" s="671">
        <v>827</v>
      </c>
      <c r="M206" s="238">
        <v>5</v>
      </c>
      <c r="N206" s="238">
        <v>4135</v>
      </c>
      <c r="O206" s="682">
        <v>1.2515133171912833</v>
      </c>
      <c r="P206" s="713">
        <v>827</v>
      </c>
    </row>
    <row r="207" spans="1:16" ht="14.4" customHeight="1" x14ac:dyDescent="0.3">
      <c r="A207" s="680" t="s">
        <v>5451</v>
      </c>
      <c r="B207" s="671" t="s">
        <v>5232</v>
      </c>
      <c r="C207" s="671" t="s">
        <v>5466</v>
      </c>
      <c r="D207" s="671" t="s">
        <v>5467</v>
      </c>
      <c r="E207" s="238">
        <v>1</v>
      </c>
      <c r="F207" s="238">
        <v>667</v>
      </c>
      <c r="G207" s="671">
        <v>1</v>
      </c>
      <c r="H207" s="671">
        <v>667</v>
      </c>
      <c r="I207" s="238">
        <v>1</v>
      </c>
      <c r="J207" s="238">
        <v>645</v>
      </c>
      <c r="K207" s="671">
        <v>0.96701649175412296</v>
      </c>
      <c r="L207" s="671">
        <v>645</v>
      </c>
      <c r="M207" s="238">
        <v>1</v>
      </c>
      <c r="N207" s="238">
        <v>645</v>
      </c>
      <c r="O207" s="682">
        <v>0.96701649175412296</v>
      </c>
      <c r="P207" s="713">
        <v>645</v>
      </c>
    </row>
    <row r="208" spans="1:16" ht="14.4" customHeight="1" x14ac:dyDescent="0.3">
      <c r="A208" s="680" t="s">
        <v>5468</v>
      </c>
      <c r="B208" s="671" t="s">
        <v>1920</v>
      </c>
      <c r="C208" s="671" t="s">
        <v>5469</v>
      </c>
      <c r="D208" s="671" t="s">
        <v>5470</v>
      </c>
      <c r="E208" s="238"/>
      <c r="F208" s="238"/>
      <c r="G208" s="671"/>
      <c r="H208" s="671"/>
      <c r="I208" s="238">
        <v>2</v>
      </c>
      <c r="J208" s="238">
        <v>13863.52</v>
      </c>
      <c r="K208" s="671"/>
      <c r="L208" s="671">
        <v>6931.76</v>
      </c>
      <c r="M208" s="238">
        <v>1</v>
      </c>
      <c r="N208" s="238">
        <v>6105.04</v>
      </c>
      <c r="O208" s="682"/>
      <c r="P208" s="713">
        <v>6105.04</v>
      </c>
    </row>
    <row r="209" spans="1:16" ht="14.4" customHeight="1" x14ac:dyDescent="0.3">
      <c r="A209" s="680" t="s">
        <v>5468</v>
      </c>
      <c r="B209" s="671" t="s">
        <v>1920</v>
      </c>
      <c r="C209" s="671" t="s">
        <v>5471</v>
      </c>
      <c r="D209" s="671" t="s">
        <v>5472</v>
      </c>
      <c r="E209" s="238"/>
      <c r="F209" s="238"/>
      <c r="G209" s="671"/>
      <c r="H209" s="671"/>
      <c r="I209" s="238"/>
      <c r="J209" s="238"/>
      <c r="K209" s="671"/>
      <c r="L209" s="671"/>
      <c r="M209" s="238">
        <v>2</v>
      </c>
      <c r="N209" s="238">
        <v>10358.700000000001</v>
      </c>
      <c r="O209" s="682"/>
      <c r="P209" s="713">
        <v>5179.3500000000004</v>
      </c>
    </row>
    <row r="210" spans="1:16" ht="14.4" customHeight="1" x14ac:dyDescent="0.3">
      <c r="A210" s="680" t="s">
        <v>5468</v>
      </c>
      <c r="B210" s="671" t="s">
        <v>5232</v>
      </c>
      <c r="C210" s="671" t="s">
        <v>5263</v>
      </c>
      <c r="D210" s="671" t="s">
        <v>5264</v>
      </c>
      <c r="E210" s="238">
        <v>1</v>
      </c>
      <c r="F210" s="238">
        <v>63</v>
      </c>
      <c r="G210" s="671">
        <v>1</v>
      </c>
      <c r="H210" s="671">
        <v>63</v>
      </c>
      <c r="I210" s="238"/>
      <c r="J210" s="238"/>
      <c r="K210" s="671"/>
      <c r="L210" s="671"/>
      <c r="M210" s="238"/>
      <c r="N210" s="238"/>
      <c r="O210" s="682"/>
      <c r="P210" s="713"/>
    </row>
    <row r="211" spans="1:16" ht="14.4" customHeight="1" x14ac:dyDescent="0.3">
      <c r="A211" s="680" t="s">
        <v>5468</v>
      </c>
      <c r="B211" s="671" t="s">
        <v>5232</v>
      </c>
      <c r="C211" s="671" t="s">
        <v>5244</v>
      </c>
      <c r="D211" s="671" t="s">
        <v>5245</v>
      </c>
      <c r="E211" s="238">
        <v>123</v>
      </c>
      <c r="F211" s="238">
        <v>4182</v>
      </c>
      <c r="G211" s="671">
        <v>1</v>
      </c>
      <c r="H211" s="671">
        <v>34</v>
      </c>
      <c r="I211" s="238">
        <v>120</v>
      </c>
      <c r="J211" s="238">
        <v>4080</v>
      </c>
      <c r="K211" s="671">
        <v>0.97560975609756095</v>
      </c>
      <c r="L211" s="671">
        <v>34</v>
      </c>
      <c r="M211" s="238">
        <v>92</v>
      </c>
      <c r="N211" s="238">
        <v>3128</v>
      </c>
      <c r="O211" s="682">
        <v>0.74796747967479671</v>
      </c>
      <c r="P211" s="713">
        <v>34</v>
      </c>
    </row>
    <row r="212" spans="1:16" ht="14.4" customHeight="1" x14ac:dyDescent="0.3">
      <c r="A212" s="680" t="s">
        <v>5468</v>
      </c>
      <c r="B212" s="671" t="s">
        <v>5232</v>
      </c>
      <c r="C212" s="671" t="s">
        <v>5473</v>
      </c>
      <c r="D212" s="671" t="s">
        <v>5474</v>
      </c>
      <c r="E212" s="238">
        <v>54</v>
      </c>
      <c r="F212" s="238">
        <v>34668</v>
      </c>
      <c r="G212" s="671">
        <v>1</v>
      </c>
      <c r="H212" s="671">
        <v>642</v>
      </c>
      <c r="I212" s="238">
        <v>57</v>
      </c>
      <c r="J212" s="238">
        <v>36765</v>
      </c>
      <c r="K212" s="671">
        <v>1.0604880581516096</v>
      </c>
      <c r="L212" s="671">
        <v>645</v>
      </c>
      <c r="M212" s="238">
        <v>49</v>
      </c>
      <c r="N212" s="238">
        <v>31605</v>
      </c>
      <c r="O212" s="682">
        <v>0.91164762893734852</v>
      </c>
      <c r="P212" s="713">
        <v>645</v>
      </c>
    </row>
    <row r="213" spans="1:16" ht="14.4" customHeight="1" x14ac:dyDescent="0.3">
      <c r="A213" s="680" t="s">
        <v>5468</v>
      </c>
      <c r="B213" s="671" t="s">
        <v>5232</v>
      </c>
      <c r="C213" s="671" t="s">
        <v>5475</v>
      </c>
      <c r="D213" s="671" t="s">
        <v>5476</v>
      </c>
      <c r="E213" s="238">
        <v>3</v>
      </c>
      <c r="F213" s="238">
        <v>1110</v>
      </c>
      <c r="G213" s="671">
        <v>1</v>
      </c>
      <c r="H213" s="671">
        <v>370</v>
      </c>
      <c r="I213" s="238"/>
      <c r="J213" s="238"/>
      <c r="K213" s="671"/>
      <c r="L213" s="671"/>
      <c r="M213" s="238">
        <v>1</v>
      </c>
      <c r="N213" s="238">
        <v>371</v>
      </c>
      <c r="O213" s="682">
        <v>0.33423423423423421</v>
      </c>
      <c r="P213" s="713">
        <v>371</v>
      </c>
    </row>
    <row r="214" spans="1:16" ht="14.4" customHeight="1" x14ac:dyDescent="0.3">
      <c r="A214" s="680" t="s">
        <v>5468</v>
      </c>
      <c r="B214" s="671" t="s">
        <v>5232</v>
      </c>
      <c r="C214" s="671" t="s">
        <v>5477</v>
      </c>
      <c r="D214" s="671" t="s">
        <v>5478</v>
      </c>
      <c r="E214" s="238">
        <v>33</v>
      </c>
      <c r="F214" s="238">
        <v>15708</v>
      </c>
      <c r="G214" s="671">
        <v>1</v>
      </c>
      <c r="H214" s="671">
        <v>476</v>
      </c>
      <c r="I214" s="238">
        <v>32</v>
      </c>
      <c r="J214" s="238">
        <v>15296</v>
      </c>
      <c r="K214" s="671">
        <v>0.97377132671250322</v>
      </c>
      <c r="L214" s="671">
        <v>478</v>
      </c>
      <c r="M214" s="238">
        <v>22</v>
      </c>
      <c r="N214" s="238">
        <v>10516</v>
      </c>
      <c r="O214" s="682">
        <v>0.66946778711484589</v>
      </c>
      <c r="P214" s="713">
        <v>478</v>
      </c>
    </row>
    <row r="215" spans="1:16" ht="14.4" customHeight="1" x14ac:dyDescent="0.3">
      <c r="A215" s="680" t="s">
        <v>5468</v>
      </c>
      <c r="B215" s="671" t="s">
        <v>5232</v>
      </c>
      <c r="C215" s="671" t="s">
        <v>5479</v>
      </c>
      <c r="D215" s="671" t="s">
        <v>5480</v>
      </c>
      <c r="E215" s="238">
        <v>62</v>
      </c>
      <c r="F215" s="238">
        <v>22940</v>
      </c>
      <c r="G215" s="671">
        <v>1</v>
      </c>
      <c r="H215" s="671">
        <v>370</v>
      </c>
      <c r="I215" s="238">
        <v>64</v>
      </c>
      <c r="J215" s="238">
        <v>23744</v>
      </c>
      <c r="K215" s="671">
        <v>1.0350479511769834</v>
      </c>
      <c r="L215" s="671">
        <v>371</v>
      </c>
      <c r="M215" s="238">
        <v>59</v>
      </c>
      <c r="N215" s="238">
        <v>21889</v>
      </c>
      <c r="O215" s="682">
        <v>0.95418482999128162</v>
      </c>
      <c r="P215" s="713">
        <v>371</v>
      </c>
    </row>
    <row r="216" spans="1:16" ht="14.4" customHeight="1" x14ac:dyDescent="0.3">
      <c r="A216" s="680" t="s">
        <v>5468</v>
      </c>
      <c r="B216" s="671" t="s">
        <v>5232</v>
      </c>
      <c r="C216" s="671" t="s">
        <v>5233</v>
      </c>
      <c r="D216" s="671" t="s">
        <v>5234</v>
      </c>
      <c r="E216" s="238"/>
      <c r="F216" s="238"/>
      <c r="G216" s="671"/>
      <c r="H216" s="671"/>
      <c r="I216" s="238"/>
      <c r="J216" s="238"/>
      <c r="K216" s="671"/>
      <c r="L216" s="671"/>
      <c r="M216" s="238">
        <v>2</v>
      </c>
      <c r="N216" s="238">
        <v>0</v>
      </c>
      <c r="O216" s="682"/>
      <c r="P216" s="713">
        <v>0</v>
      </c>
    </row>
    <row r="217" spans="1:16" ht="14.4" customHeight="1" x14ac:dyDescent="0.3">
      <c r="A217" s="680" t="s">
        <v>5468</v>
      </c>
      <c r="B217" s="671" t="s">
        <v>5232</v>
      </c>
      <c r="C217" s="671" t="s">
        <v>5239</v>
      </c>
      <c r="D217" s="671" t="s">
        <v>5240</v>
      </c>
      <c r="E217" s="238">
        <v>2</v>
      </c>
      <c r="F217" s="238">
        <v>0</v>
      </c>
      <c r="G217" s="671"/>
      <c r="H217" s="671">
        <v>0</v>
      </c>
      <c r="I217" s="238">
        <v>7</v>
      </c>
      <c r="J217" s="238">
        <v>0</v>
      </c>
      <c r="K217" s="671"/>
      <c r="L217" s="671">
        <v>0</v>
      </c>
      <c r="M217" s="238">
        <v>5</v>
      </c>
      <c r="N217" s="238">
        <v>0</v>
      </c>
      <c r="O217" s="682"/>
      <c r="P217" s="713">
        <v>0</v>
      </c>
    </row>
    <row r="218" spans="1:16" ht="14.4" customHeight="1" x14ac:dyDescent="0.3">
      <c r="A218" s="680" t="s">
        <v>5468</v>
      </c>
      <c r="B218" s="671" t="s">
        <v>5232</v>
      </c>
      <c r="C218" s="671" t="s">
        <v>5250</v>
      </c>
      <c r="D218" s="671" t="s">
        <v>5251</v>
      </c>
      <c r="E218" s="238"/>
      <c r="F218" s="238"/>
      <c r="G218" s="671"/>
      <c r="H218" s="671"/>
      <c r="I218" s="238">
        <v>43</v>
      </c>
      <c r="J218" s="238">
        <v>4558</v>
      </c>
      <c r="K218" s="671"/>
      <c r="L218" s="671">
        <v>106</v>
      </c>
      <c r="M218" s="238">
        <v>187</v>
      </c>
      <c r="N218" s="238">
        <v>19822</v>
      </c>
      <c r="O218" s="682"/>
      <c r="P218" s="713">
        <v>106</v>
      </c>
    </row>
    <row r="219" spans="1:16" ht="14.4" customHeight="1" x14ac:dyDescent="0.3">
      <c r="A219" s="680" t="s">
        <v>5468</v>
      </c>
      <c r="B219" s="671" t="s">
        <v>5232</v>
      </c>
      <c r="C219" s="671" t="s">
        <v>5281</v>
      </c>
      <c r="D219" s="671" t="s">
        <v>5282</v>
      </c>
      <c r="E219" s="238"/>
      <c r="F219" s="238"/>
      <c r="G219" s="671"/>
      <c r="H219" s="671"/>
      <c r="I219" s="238">
        <v>2</v>
      </c>
      <c r="J219" s="238">
        <v>60</v>
      </c>
      <c r="K219" s="671"/>
      <c r="L219" s="671">
        <v>30</v>
      </c>
      <c r="M219" s="238">
        <v>3</v>
      </c>
      <c r="N219" s="238">
        <v>90</v>
      </c>
      <c r="O219" s="682"/>
      <c r="P219" s="713">
        <v>30</v>
      </c>
    </row>
    <row r="220" spans="1:16" ht="14.4" customHeight="1" x14ac:dyDescent="0.3">
      <c r="A220" s="680" t="s">
        <v>5468</v>
      </c>
      <c r="B220" s="671" t="s">
        <v>5232</v>
      </c>
      <c r="C220" s="671" t="s">
        <v>5481</v>
      </c>
      <c r="D220" s="671" t="s">
        <v>5482</v>
      </c>
      <c r="E220" s="238">
        <v>65</v>
      </c>
      <c r="F220" s="238">
        <v>44980</v>
      </c>
      <c r="G220" s="671">
        <v>1</v>
      </c>
      <c r="H220" s="671">
        <v>692</v>
      </c>
      <c r="I220" s="238">
        <v>64</v>
      </c>
      <c r="J220" s="238">
        <v>44480</v>
      </c>
      <c r="K220" s="671">
        <v>0.98888394842152072</v>
      </c>
      <c r="L220" s="671">
        <v>695</v>
      </c>
      <c r="M220" s="238">
        <v>59</v>
      </c>
      <c r="N220" s="238">
        <v>41005</v>
      </c>
      <c r="O220" s="682">
        <v>0.91162738995108938</v>
      </c>
      <c r="P220" s="713">
        <v>695</v>
      </c>
    </row>
    <row r="221" spans="1:16" ht="14.4" customHeight="1" x14ac:dyDescent="0.3">
      <c r="A221" s="680" t="s">
        <v>5468</v>
      </c>
      <c r="B221" s="671" t="s">
        <v>5232</v>
      </c>
      <c r="C221" s="671" t="s">
        <v>5483</v>
      </c>
      <c r="D221" s="671" t="s">
        <v>5484</v>
      </c>
      <c r="E221" s="238">
        <v>163</v>
      </c>
      <c r="F221" s="238">
        <v>53138</v>
      </c>
      <c r="G221" s="671">
        <v>1</v>
      </c>
      <c r="H221" s="671">
        <v>326</v>
      </c>
      <c r="I221" s="238">
        <v>258</v>
      </c>
      <c r="J221" s="238">
        <v>84366</v>
      </c>
      <c r="K221" s="671">
        <v>1.5876773683616245</v>
      </c>
      <c r="L221" s="671">
        <v>327</v>
      </c>
      <c r="M221" s="238">
        <v>285</v>
      </c>
      <c r="N221" s="238">
        <v>93195</v>
      </c>
      <c r="O221" s="682">
        <v>1.7538296510971434</v>
      </c>
      <c r="P221" s="713">
        <v>327</v>
      </c>
    </row>
    <row r="222" spans="1:16" ht="14.4" customHeight="1" x14ac:dyDescent="0.3">
      <c r="A222" s="680" t="s">
        <v>5468</v>
      </c>
      <c r="B222" s="671" t="s">
        <v>5232</v>
      </c>
      <c r="C222" s="671" t="s">
        <v>5256</v>
      </c>
      <c r="D222" s="671" t="s">
        <v>5257</v>
      </c>
      <c r="E222" s="238">
        <v>18</v>
      </c>
      <c r="F222" s="238">
        <v>1224</v>
      </c>
      <c r="G222" s="671">
        <v>1</v>
      </c>
      <c r="H222" s="671">
        <v>68</v>
      </c>
      <c r="I222" s="238">
        <v>22</v>
      </c>
      <c r="J222" s="238">
        <v>1518</v>
      </c>
      <c r="K222" s="671">
        <v>1.2401960784313726</v>
      </c>
      <c r="L222" s="671">
        <v>69</v>
      </c>
      <c r="M222" s="238">
        <v>24</v>
      </c>
      <c r="N222" s="238">
        <v>1656</v>
      </c>
      <c r="O222" s="682">
        <v>1.3529411764705883</v>
      </c>
      <c r="P222" s="713">
        <v>69</v>
      </c>
    </row>
    <row r="223" spans="1:16" ht="14.4" customHeight="1" x14ac:dyDescent="0.3">
      <c r="A223" s="680" t="s">
        <v>5468</v>
      </c>
      <c r="B223" s="671" t="s">
        <v>5232</v>
      </c>
      <c r="C223" s="671" t="s">
        <v>5485</v>
      </c>
      <c r="D223" s="671" t="s">
        <v>5486</v>
      </c>
      <c r="E223" s="238">
        <v>175</v>
      </c>
      <c r="F223" s="238">
        <v>28350</v>
      </c>
      <c r="G223" s="671">
        <v>1</v>
      </c>
      <c r="H223" s="671">
        <v>162</v>
      </c>
      <c r="I223" s="238">
        <v>81</v>
      </c>
      <c r="J223" s="238">
        <v>13203</v>
      </c>
      <c r="K223" s="671">
        <v>0.46571428571428569</v>
      </c>
      <c r="L223" s="671">
        <v>163</v>
      </c>
      <c r="M223" s="238">
        <v>65</v>
      </c>
      <c r="N223" s="238">
        <v>10595</v>
      </c>
      <c r="O223" s="682">
        <v>0.37372134038800703</v>
      </c>
      <c r="P223" s="713">
        <v>163</v>
      </c>
    </row>
    <row r="224" spans="1:16" ht="14.4" customHeight="1" x14ac:dyDescent="0.3">
      <c r="A224" s="680" t="s">
        <v>5468</v>
      </c>
      <c r="B224" s="671" t="s">
        <v>5232</v>
      </c>
      <c r="C224" s="671" t="s">
        <v>5439</v>
      </c>
      <c r="D224" s="671" t="s">
        <v>5440</v>
      </c>
      <c r="E224" s="238">
        <v>1</v>
      </c>
      <c r="F224" s="238">
        <v>205</v>
      </c>
      <c r="G224" s="671">
        <v>1</v>
      </c>
      <c r="H224" s="671">
        <v>205</v>
      </c>
      <c r="I224" s="238"/>
      <c r="J224" s="238"/>
      <c r="K224" s="671"/>
      <c r="L224" s="671"/>
      <c r="M224" s="238"/>
      <c r="N224" s="238"/>
      <c r="O224" s="682"/>
      <c r="P224" s="713"/>
    </row>
    <row r="225" spans="1:16" ht="14.4" customHeight="1" x14ac:dyDescent="0.3">
      <c r="A225" s="680" t="s">
        <v>5468</v>
      </c>
      <c r="B225" s="671" t="s">
        <v>5232</v>
      </c>
      <c r="C225" s="671" t="s">
        <v>5487</v>
      </c>
      <c r="D225" s="671" t="s">
        <v>5488</v>
      </c>
      <c r="E225" s="238">
        <v>85</v>
      </c>
      <c r="F225" s="238">
        <v>27030</v>
      </c>
      <c r="G225" s="671">
        <v>1</v>
      </c>
      <c r="H225" s="671">
        <v>318</v>
      </c>
      <c r="I225" s="238">
        <v>81</v>
      </c>
      <c r="J225" s="238">
        <v>25839</v>
      </c>
      <c r="K225" s="671">
        <v>0.9559378468368479</v>
      </c>
      <c r="L225" s="671">
        <v>319</v>
      </c>
      <c r="M225" s="238">
        <v>65</v>
      </c>
      <c r="N225" s="238">
        <v>20735</v>
      </c>
      <c r="O225" s="682">
        <v>0.76711061783203849</v>
      </c>
      <c r="P225" s="713">
        <v>319</v>
      </c>
    </row>
    <row r="226" spans="1:16" ht="14.4" customHeight="1" x14ac:dyDescent="0.3">
      <c r="A226" s="680" t="s">
        <v>5468</v>
      </c>
      <c r="B226" s="671" t="s">
        <v>5232</v>
      </c>
      <c r="C226" s="671" t="s">
        <v>5489</v>
      </c>
      <c r="D226" s="671" t="s">
        <v>5490</v>
      </c>
      <c r="E226" s="238">
        <v>30</v>
      </c>
      <c r="F226" s="238">
        <v>22380</v>
      </c>
      <c r="G226" s="671">
        <v>1</v>
      </c>
      <c r="H226" s="671">
        <v>746</v>
      </c>
      <c r="I226" s="238">
        <v>32</v>
      </c>
      <c r="J226" s="238">
        <v>23968</v>
      </c>
      <c r="K226" s="671">
        <v>1.0709562109025916</v>
      </c>
      <c r="L226" s="671">
        <v>749</v>
      </c>
      <c r="M226" s="238">
        <v>22</v>
      </c>
      <c r="N226" s="238">
        <v>16478</v>
      </c>
      <c r="O226" s="682">
        <v>0.73628239499553172</v>
      </c>
      <c r="P226" s="713">
        <v>749</v>
      </c>
    </row>
    <row r="227" spans="1:16" ht="14.4" customHeight="1" x14ac:dyDescent="0.3">
      <c r="A227" s="680" t="s">
        <v>5468</v>
      </c>
      <c r="B227" s="671" t="s">
        <v>5232</v>
      </c>
      <c r="C227" s="671" t="s">
        <v>5491</v>
      </c>
      <c r="D227" s="671" t="s">
        <v>5492</v>
      </c>
      <c r="E227" s="238">
        <v>3</v>
      </c>
      <c r="F227" s="238">
        <v>1869</v>
      </c>
      <c r="G227" s="671">
        <v>1</v>
      </c>
      <c r="H227" s="671">
        <v>623</v>
      </c>
      <c r="I227" s="238"/>
      <c r="J227" s="238"/>
      <c r="K227" s="671"/>
      <c r="L227" s="671"/>
      <c r="M227" s="238">
        <v>1</v>
      </c>
      <c r="N227" s="238">
        <v>626</v>
      </c>
      <c r="O227" s="682">
        <v>0.33493846976993047</v>
      </c>
      <c r="P227" s="713">
        <v>626</v>
      </c>
    </row>
    <row r="228" spans="1:16" ht="14.4" customHeight="1" x14ac:dyDescent="0.3">
      <c r="A228" s="680" t="s">
        <v>5493</v>
      </c>
      <c r="B228" s="671" t="s">
        <v>5232</v>
      </c>
      <c r="C228" s="671" t="s">
        <v>5294</v>
      </c>
      <c r="D228" s="671" t="s">
        <v>5295</v>
      </c>
      <c r="E228" s="238">
        <v>11</v>
      </c>
      <c r="F228" s="238">
        <v>5863</v>
      </c>
      <c r="G228" s="671">
        <v>1</v>
      </c>
      <c r="H228" s="671">
        <v>533</v>
      </c>
      <c r="I228" s="238">
        <v>1</v>
      </c>
      <c r="J228" s="238">
        <v>536</v>
      </c>
      <c r="K228" s="671">
        <v>9.1420774347603623E-2</v>
      </c>
      <c r="L228" s="671">
        <v>536</v>
      </c>
      <c r="M228" s="238">
        <v>1</v>
      </c>
      <c r="N228" s="238">
        <v>536</v>
      </c>
      <c r="O228" s="682">
        <v>9.1420774347603623E-2</v>
      </c>
      <c r="P228" s="713">
        <v>536</v>
      </c>
    </row>
    <row r="229" spans="1:16" ht="14.4" customHeight="1" x14ac:dyDescent="0.3">
      <c r="A229" s="680" t="s">
        <v>5494</v>
      </c>
      <c r="B229" s="671" t="s">
        <v>5232</v>
      </c>
      <c r="C229" s="671" t="s">
        <v>5495</v>
      </c>
      <c r="D229" s="671" t="s">
        <v>5496</v>
      </c>
      <c r="E229" s="238">
        <v>2</v>
      </c>
      <c r="F229" s="238">
        <v>988</v>
      </c>
      <c r="G229" s="671">
        <v>1</v>
      </c>
      <c r="H229" s="671">
        <v>494</v>
      </c>
      <c r="I229" s="238"/>
      <c r="J229" s="238"/>
      <c r="K229" s="671"/>
      <c r="L229" s="671"/>
      <c r="M229" s="238"/>
      <c r="N229" s="238"/>
      <c r="O229" s="682"/>
      <c r="P229" s="713"/>
    </row>
    <row r="230" spans="1:16" ht="14.4" customHeight="1" x14ac:dyDescent="0.3">
      <c r="A230" s="680" t="s">
        <v>5494</v>
      </c>
      <c r="B230" s="671" t="s">
        <v>5232</v>
      </c>
      <c r="C230" s="671" t="s">
        <v>5497</v>
      </c>
      <c r="D230" s="671" t="s">
        <v>5498</v>
      </c>
      <c r="E230" s="238">
        <v>1</v>
      </c>
      <c r="F230" s="238">
        <v>898</v>
      </c>
      <c r="G230" s="671">
        <v>1</v>
      </c>
      <c r="H230" s="671">
        <v>898</v>
      </c>
      <c r="I230" s="238"/>
      <c r="J230" s="238"/>
      <c r="K230" s="671"/>
      <c r="L230" s="671"/>
      <c r="M230" s="238"/>
      <c r="N230" s="238"/>
      <c r="O230" s="682"/>
      <c r="P230" s="713"/>
    </row>
    <row r="231" spans="1:16" ht="14.4" customHeight="1" x14ac:dyDescent="0.3">
      <c r="A231" s="680" t="s">
        <v>5494</v>
      </c>
      <c r="B231" s="671" t="s">
        <v>5232</v>
      </c>
      <c r="C231" s="671" t="s">
        <v>5499</v>
      </c>
      <c r="D231" s="671" t="s">
        <v>5500</v>
      </c>
      <c r="E231" s="238">
        <v>80</v>
      </c>
      <c r="F231" s="238">
        <v>1021920</v>
      </c>
      <c r="G231" s="671">
        <v>1</v>
      </c>
      <c r="H231" s="671">
        <v>12774</v>
      </c>
      <c r="I231" s="238">
        <v>55</v>
      </c>
      <c r="J231" s="238">
        <v>702845</v>
      </c>
      <c r="K231" s="671">
        <v>0.68776910129951463</v>
      </c>
      <c r="L231" s="671">
        <v>12779</v>
      </c>
      <c r="M231" s="238"/>
      <c r="N231" s="238"/>
      <c r="O231" s="682"/>
      <c r="P231" s="713"/>
    </row>
    <row r="232" spans="1:16" ht="14.4" customHeight="1" x14ac:dyDescent="0.3">
      <c r="A232" s="680" t="s">
        <v>5494</v>
      </c>
      <c r="B232" s="671" t="s">
        <v>5232</v>
      </c>
      <c r="C232" s="671" t="s">
        <v>5501</v>
      </c>
      <c r="D232" s="671" t="s">
        <v>5502</v>
      </c>
      <c r="E232" s="238">
        <v>71</v>
      </c>
      <c r="F232" s="238">
        <v>87756</v>
      </c>
      <c r="G232" s="671">
        <v>1</v>
      </c>
      <c r="H232" s="671">
        <v>1236</v>
      </c>
      <c r="I232" s="238">
        <v>98</v>
      </c>
      <c r="J232" s="238">
        <v>122010</v>
      </c>
      <c r="K232" s="671">
        <v>1.3903322849719677</v>
      </c>
      <c r="L232" s="671">
        <v>1245</v>
      </c>
      <c r="M232" s="238">
        <v>143</v>
      </c>
      <c r="N232" s="238">
        <v>178035</v>
      </c>
      <c r="O232" s="682">
        <v>2.0287501709284834</v>
      </c>
      <c r="P232" s="713">
        <v>1245</v>
      </c>
    </row>
    <row r="233" spans="1:16" ht="14.4" customHeight="1" x14ac:dyDescent="0.3">
      <c r="A233" s="680" t="s">
        <v>5494</v>
      </c>
      <c r="B233" s="671" t="s">
        <v>5232</v>
      </c>
      <c r="C233" s="671" t="s">
        <v>5503</v>
      </c>
      <c r="D233" s="671" t="s">
        <v>5504</v>
      </c>
      <c r="E233" s="238">
        <v>403</v>
      </c>
      <c r="F233" s="238">
        <v>3745885</v>
      </c>
      <c r="G233" s="671">
        <v>1</v>
      </c>
      <c r="H233" s="671">
        <v>9295</v>
      </c>
      <c r="I233" s="238">
        <v>480</v>
      </c>
      <c r="J233" s="238">
        <v>4481760</v>
      </c>
      <c r="K233" s="671">
        <v>1.1964489032631809</v>
      </c>
      <c r="L233" s="671">
        <v>9337</v>
      </c>
      <c r="M233" s="238">
        <v>172</v>
      </c>
      <c r="N233" s="238">
        <v>1605964</v>
      </c>
      <c r="O233" s="682">
        <v>0.42872752366930644</v>
      </c>
      <c r="P233" s="713">
        <v>9337</v>
      </c>
    </row>
    <row r="234" spans="1:16" ht="14.4" customHeight="1" x14ac:dyDescent="0.3">
      <c r="A234" s="680" t="s">
        <v>5494</v>
      </c>
      <c r="B234" s="671" t="s">
        <v>5232</v>
      </c>
      <c r="C234" s="671" t="s">
        <v>5505</v>
      </c>
      <c r="D234" s="671" t="s">
        <v>5506</v>
      </c>
      <c r="E234" s="238"/>
      <c r="F234" s="238"/>
      <c r="G234" s="671"/>
      <c r="H234" s="671"/>
      <c r="I234" s="238">
        <v>9</v>
      </c>
      <c r="J234" s="238">
        <v>5076</v>
      </c>
      <c r="K234" s="671"/>
      <c r="L234" s="671">
        <v>564</v>
      </c>
      <c r="M234" s="238"/>
      <c r="N234" s="238"/>
      <c r="O234" s="682"/>
      <c r="P234" s="713"/>
    </row>
    <row r="235" spans="1:16" ht="14.4" customHeight="1" x14ac:dyDescent="0.3">
      <c r="A235" s="680" t="s">
        <v>5494</v>
      </c>
      <c r="B235" s="671" t="s">
        <v>5232</v>
      </c>
      <c r="C235" s="671" t="s">
        <v>5507</v>
      </c>
      <c r="D235" s="671" t="s">
        <v>5508</v>
      </c>
      <c r="E235" s="238"/>
      <c r="F235" s="238"/>
      <c r="G235" s="671"/>
      <c r="H235" s="671"/>
      <c r="I235" s="238">
        <v>9</v>
      </c>
      <c r="J235" s="238">
        <v>9018</v>
      </c>
      <c r="K235" s="671"/>
      <c r="L235" s="671">
        <v>1002</v>
      </c>
      <c r="M235" s="238">
        <v>132</v>
      </c>
      <c r="N235" s="238">
        <v>132264</v>
      </c>
      <c r="O235" s="682"/>
      <c r="P235" s="713">
        <v>1002</v>
      </c>
    </row>
    <row r="236" spans="1:16" ht="14.4" customHeight="1" x14ac:dyDescent="0.3">
      <c r="A236" s="680" t="s">
        <v>5494</v>
      </c>
      <c r="B236" s="671" t="s">
        <v>5232</v>
      </c>
      <c r="C236" s="671" t="s">
        <v>5509</v>
      </c>
      <c r="D236" s="671" t="s">
        <v>5510</v>
      </c>
      <c r="E236" s="238">
        <v>161</v>
      </c>
      <c r="F236" s="238">
        <v>357581</v>
      </c>
      <c r="G236" s="671">
        <v>1</v>
      </c>
      <c r="H236" s="671">
        <v>2221</v>
      </c>
      <c r="I236" s="238">
        <v>358</v>
      </c>
      <c r="J236" s="238">
        <v>799414</v>
      </c>
      <c r="K236" s="671">
        <v>2.2356165456218311</v>
      </c>
      <c r="L236" s="671">
        <v>2233</v>
      </c>
      <c r="M236" s="238">
        <v>256</v>
      </c>
      <c r="N236" s="238">
        <v>571648</v>
      </c>
      <c r="O236" s="682">
        <v>1.5986531722882369</v>
      </c>
      <c r="P236" s="713">
        <v>2233</v>
      </c>
    </row>
    <row r="237" spans="1:16" ht="14.4" customHeight="1" thickBot="1" x14ac:dyDescent="0.35">
      <c r="A237" s="637" t="s">
        <v>5494</v>
      </c>
      <c r="B237" s="673" t="s">
        <v>5232</v>
      </c>
      <c r="C237" s="673" t="s">
        <v>5511</v>
      </c>
      <c r="D237" s="673" t="s">
        <v>5512</v>
      </c>
      <c r="E237" s="674">
        <v>47</v>
      </c>
      <c r="F237" s="674">
        <v>354662</v>
      </c>
      <c r="G237" s="673">
        <v>1</v>
      </c>
      <c r="H237" s="673">
        <v>7546</v>
      </c>
      <c r="I237" s="674">
        <v>70</v>
      </c>
      <c r="J237" s="674">
        <v>528430</v>
      </c>
      <c r="K237" s="673">
        <v>1.4899538151817786</v>
      </c>
      <c r="L237" s="673">
        <v>7549</v>
      </c>
      <c r="M237" s="674">
        <v>85</v>
      </c>
      <c r="N237" s="674">
        <v>641665</v>
      </c>
      <c r="O237" s="683">
        <v>1.8092296327207313</v>
      </c>
      <c r="P237" s="714">
        <v>7549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60" bestFit="1" customWidth="1"/>
    <col min="2" max="2" width="7.77734375" style="225" customWidth="1"/>
    <col min="3" max="3" width="0.109375" style="260" hidden="1" customWidth="1"/>
    <col min="4" max="4" width="7.77734375" style="225" customWidth="1"/>
    <col min="5" max="5" width="5.44140625" style="260" hidden="1" customWidth="1"/>
    <col min="6" max="6" width="7.77734375" style="225" customWidth="1"/>
    <col min="7" max="7" width="7.77734375" style="346" customWidth="1"/>
    <col min="8" max="8" width="7.77734375" style="225" customWidth="1"/>
    <col min="9" max="9" width="5.44140625" style="260" hidden="1" customWidth="1"/>
    <col min="10" max="10" width="7.77734375" style="225" customWidth="1"/>
    <col min="11" max="11" width="5.44140625" style="260" hidden="1" customWidth="1"/>
    <col min="12" max="12" width="7.77734375" style="225" customWidth="1"/>
    <col min="13" max="13" width="7.77734375" style="346" customWidth="1"/>
    <col min="14" max="14" width="7.77734375" style="225" customWidth="1"/>
    <col min="15" max="15" width="5" style="260" hidden="1" customWidth="1"/>
    <col min="16" max="16" width="7.77734375" style="225" customWidth="1"/>
    <col min="17" max="17" width="5" style="260" hidden="1" customWidth="1"/>
    <col min="18" max="18" width="7.77734375" style="225" customWidth="1"/>
    <col min="19" max="19" width="7.77734375" style="346" customWidth="1"/>
    <col min="20" max="16384" width="8.88671875" style="260"/>
  </cols>
  <sheetData>
    <row r="1" spans="1:19" ht="18.600000000000001" customHeight="1" thickBot="1" x14ac:dyDescent="0.4">
      <c r="A1" s="471" t="s">
        <v>161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</row>
    <row r="2" spans="1:19" ht="14.4" customHeight="1" thickBot="1" x14ac:dyDescent="0.35">
      <c r="A2" s="389" t="s">
        <v>298</v>
      </c>
      <c r="B2" s="362"/>
      <c r="C2" s="230"/>
      <c r="D2" s="362"/>
      <c r="E2" s="230"/>
      <c r="F2" s="362"/>
      <c r="G2" s="363"/>
      <c r="H2" s="362"/>
      <c r="I2" s="230"/>
      <c r="J2" s="362"/>
      <c r="K2" s="230"/>
      <c r="L2" s="362"/>
      <c r="M2" s="363"/>
      <c r="N2" s="362"/>
      <c r="O2" s="230"/>
      <c r="P2" s="362"/>
      <c r="Q2" s="230"/>
      <c r="R2" s="362"/>
      <c r="S2" s="363"/>
    </row>
    <row r="3" spans="1:19" ht="14.4" customHeight="1" thickBot="1" x14ac:dyDescent="0.35">
      <c r="A3" s="356" t="s">
        <v>163</v>
      </c>
      <c r="B3" s="357">
        <f>SUBTOTAL(9,B6:B1048576)</f>
        <v>9868022</v>
      </c>
      <c r="C3" s="358">
        <f t="shared" ref="C3:R3" si="0">SUBTOTAL(9,C6:C1048576)</f>
        <v>11</v>
      </c>
      <c r="D3" s="358">
        <f t="shared" si="0"/>
        <v>16399234</v>
      </c>
      <c r="E3" s="358">
        <f t="shared" si="0"/>
        <v>10.233898640078577</v>
      </c>
      <c r="F3" s="358">
        <f t="shared" si="0"/>
        <v>16299972</v>
      </c>
      <c r="G3" s="361">
        <f>IF(B3&lt;&gt;0,F3/B3,"")</f>
        <v>1.6517972902776261</v>
      </c>
      <c r="H3" s="357">
        <f t="shared" si="0"/>
        <v>1036521.1700000002</v>
      </c>
      <c r="I3" s="358">
        <f t="shared" si="0"/>
        <v>2</v>
      </c>
      <c r="J3" s="358">
        <f t="shared" si="0"/>
        <v>1303916.71</v>
      </c>
      <c r="K3" s="358">
        <f t="shared" si="0"/>
        <v>1.2732153499625161</v>
      </c>
      <c r="L3" s="358">
        <f t="shared" si="0"/>
        <v>2239477.6900000004</v>
      </c>
      <c r="M3" s="359">
        <f>IF(H3&lt;&gt;0,L3/H3,"")</f>
        <v>2.1605711053639167</v>
      </c>
      <c r="N3" s="360">
        <f t="shared" si="0"/>
        <v>684743.8</v>
      </c>
      <c r="O3" s="358">
        <f t="shared" si="0"/>
        <v>1</v>
      </c>
      <c r="P3" s="358">
        <f t="shared" si="0"/>
        <v>531510.88</v>
      </c>
      <c r="Q3" s="358">
        <f t="shared" si="0"/>
        <v>0.77621860906225071</v>
      </c>
      <c r="R3" s="358">
        <f t="shared" si="0"/>
        <v>441861.4</v>
      </c>
      <c r="S3" s="359">
        <f>IF(N3&lt;&gt;0,R3/N3,"")</f>
        <v>0.6452944882450925</v>
      </c>
    </row>
    <row r="4" spans="1:19" ht="14.4" customHeight="1" x14ac:dyDescent="0.3">
      <c r="A4" s="528" t="s">
        <v>133</v>
      </c>
      <c r="B4" s="529" t="s">
        <v>127</v>
      </c>
      <c r="C4" s="530"/>
      <c r="D4" s="530"/>
      <c r="E4" s="530"/>
      <c r="F4" s="530"/>
      <c r="G4" s="531"/>
      <c r="H4" s="529" t="s">
        <v>128</v>
      </c>
      <c r="I4" s="530"/>
      <c r="J4" s="530"/>
      <c r="K4" s="530"/>
      <c r="L4" s="530"/>
      <c r="M4" s="531"/>
      <c r="N4" s="529" t="s">
        <v>129</v>
      </c>
      <c r="O4" s="530"/>
      <c r="P4" s="530"/>
      <c r="Q4" s="530"/>
      <c r="R4" s="530"/>
      <c r="S4" s="531"/>
    </row>
    <row r="5" spans="1:19" ht="14.4" customHeight="1" thickBot="1" x14ac:dyDescent="0.35">
      <c r="A5" s="728"/>
      <c r="B5" s="729">
        <v>2012</v>
      </c>
      <c r="C5" s="730"/>
      <c r="D5" s="730">
        <v>2013</v>
      </c>
      <c r="E5" s="730"/>
      <c r="F5" s="730">
        <v>2014</v>
      </c>
      <c r="G5" s="731" t="s">
        <v>5</v>
      </c>
      <c r="H5" s="729">
        <v>2012</v>
      </c>
      <c r="I5" s="730"/>
      <c r="J5" s="730">
        <v>2013</v>
      </c>
      <c r="K5" s="730"/>
      <c r="L5" s="730">
        <v>2014</v>
      </c>
      <c r="M5" s="731" t="s">
        <v>5</v>
      </c>
      <c r="N5" s="729">
        <v>2012</v>
      </c>
      <c r="O5" s="730"/>
      <c r="P5" s="730">
        <v>2013</v>
      </c>
      <c r="Q5" s="730"/>
      <c r="R5" s="730">
        <v>2014</v>
      </c>
      <c r="S5" s="731" t="s">
        <v>5</v>
      </c>
    </row>
    <row r="6" spans="1:19" ht="14.4" customHeight="1" x14ac:dyDescent="0.3">
      <c r="A6" s="716" t="s">
        <v>5514</v>
      </c>
      <c r="B6" s="732"/>
      <c r="C6" s="697"/>
      <c r="D6" s="732"/>
      <c r="E6" s="697"/>
      <c r="F6" s="732">
        <v>7944</v>
      </c>
      <c r="G6" s="702"/>
      <c r="H6" s="732"/>
      <c r="I6" s="697"/>
      <c r="J6" s="732"/>
      <c r="K6" s="697"/>
      <c r="L6" s="732"/>
      <c r="M6" s="702"/>
      <c r="N6" s="732"/>
      <c r="O6" s="697"/>
      <c r="P6" s="732"/>
      <c r="Q6" s="697"/>
      <c r="R6" s="732"/>
      <c r="S6" s="241"/>
    </row>
    <row r="7" spans="1:19" ht="14.4" customHeight="1" x14ac:dyDescent="0.3">
      <c r="A7" s="717" t="s">
        <v>5515</v>
      </c>
      <c r="B7" s="733">
        <v>395131</v>
      </c>
      <c r="C7" s="671">
        <v>1</v>
      </c>
      <c r="D7" s="733">
        <v>251657</v>
      </c>
      <c r="E7" s="671">
        <v>0.63689510567381447</v>
      </c>
      <c r="F7" s="733">
        <v>132064</v>
      </c>
      <c r="G7" s="682">
        <v>0.33422839513983971</v>
      </c>
      <c r="H7" s="733"/>
      <c r="I7" s="671"/>
      <c r="J7" s="733"/>
      <c r="K7" s="671"/>
      <c r="L7" s="733"/>
      <c r="M7" s="682"/>
      <c r="N7" s="733"/>
      <c r="O7" s="671"/>
      <c r="P7" s="733"/>
      <c r="Q7" s="671"/>
      <c r="R7" s="733"/>
      <c r="S7" s="242"/>
    </row>
    <row r="8" spans="1:19" ht="14.4" customHeight="1" x14ac:dyDescent="0.3">
      <c r="A8" s="717" t="s">
        <v>5516</v>
      </c>
      <c r="B8" s="733">
        <v>783095</v>
      </c>
      <c r="C8" s="671">
        <v>1</v>
      </c>
      <c r="D8" s="733">
        <v>1064418</v>
      </c>
      <c r="E8" s="671">
        <v>1.3592450468972475</v>
      </c>
      <c r="F8" s="733">
        <v>168066</v>
      </c>
      <c r="G8" s="682">
        <v>0.21461763898377592</v>
      </c>
      <c r="H8" s="733"/>
      <c r="I8" s="671"/>
      <c r="J8" s="733"/>
      <c r="K8" s="671"/>
      <c r="L8" s="733"/>
      <c r="M8" s="682"/>
      <c r="N8" s="733"/>
      <c r="O8" s="671"/>
      <c r="P8" s="733"/>
      <c r="Q8" s="671"/>
      <c r="R8" s="733"/>
      <c r="S8" s="242"/>
    </row>
    <row r="9" spans="1:19" ht="14.4" customHeight="1" x14ac:dyDescent="0.3">
      <c r="A9" s="717" t="s">
        <v>5517</v>
      </c>
      <c r="B9" s="733">
        <v>8467</v>
      </c>
      <c r="C9" s="671">
        <v>1</v>
      </c>
      <c r="D9" s="733">
        <v>18565</v>
      </c>
      <c r="E9" s="671">
        <v>2.1926302114089995</v>
      </c>
      <c r="F9" s="733"/>
      <c r="G9" s="682"/>
      <c r="H9" s="733"/>
      <c r="I9" s="671"/>
      <c r="J9" s="733"/>
      <c r="K9" s="671"/>
      <c r="L9" s="733"/>
      <c r="M9" s="682"/>
      <c r="N9" s="733"/>
      <c r="O9" s="671"/>
      <c r="P9" s="733"/>
      <c r="Q9" s="671"/>
      <c r="R9" s="733"/>
      <c r="S9" s="242"/>
    </row>
    <row r="10" spans="1:19" ht="14.4" customHeight="1" x14ac:dyDescent="0.3">
      <c r="A10" s="717" t="s">
        <v>5518</v>
      </c>
      <c r="B10" s="733">
        <v>4432</v>
      </c>
      <c r="C10" s="671">
        <v>1</v>
      </c>
      <c r="D10" s="733">
        <v>6848</v>
      </c>
      <c r="E10" s="671">
        <v>1.5451263537906137</v>
      </c>
      <c r="F10" s="733">
        <v>3924</v>
      </c>
      <c r="G10" s="682">
        <v>0.88537906137184119</v>
      </c>
      <c r="H10" s="733">
        <v>12407.92</v>
      </c>
      <c r="I10" s="671">
        <v>1</v>
      </c>
      <c r="J10" s="733"/>
      <c r="K10" s="671"/>
      <c r="L10" s="733"/>
      <c r="M10" s="682"/>
      <c r="N10" s="733"/>
      <c r="O10" s="671"/>
      <c r="P10" s="733"/>
      <c r="Q10" s="671"/>
      <c r="R10" s="733"/>
      <c r="S10" s="242"/>
    </row>
    <row r="11" spans="1:19" ht="14.4" customHeight="1" x14ac:dyDescent="0.3">
      <c r="A11" s="717" t="s">
        <v>5519</v>
      </c>
      <c r="B11" s="733">
        <v>7979966</v>
      </c>
      <c r="C11" s="671">
        <v>1</v>
      </c>
      <c r="D11" s="733">
        <v>14643608</v>
      </c>
      <c r="E11" s="671">
        <v>1.8350464149847254</v>
      </c>
      <c r="F11" s="733">
        <v>15913918</v>
      </c>
      <c r="G11" s="682">
        <v>1.9942338100187393</v>
      </c>
      <c r="H11" s="733">
        <v>1024113.2500000001</v>
      </c>
      <c r="I11" s="671">
        <v>1</v>
      </c>
      <c r="J11" s="733">
        <v>1303916.71</v>
      </c>
      <c r="K11" s="671">
        <v>1.2732153499625161</v>
      </c>
      <c r="L11" s="733">
        <v>2239477.6900000004</v>
      </c>
      <c r="M11" s="682">
        <v>2.1867480866984197</v>
      </c>
      <c r="N11" s="733">
        <v>684743.8</v>
      </c>
      <c r="O11" s="671">
        <v>1</v>
      </c>
      <c r="P11" s="733">
        <v>531510.88</v>
      </c>
      <c r="Q11" s="671">
        <v>0.77621860906225071</v>
      </c>
      <c r="R11" s="733">
        <v>441861.4</v>
      </c>
      <c r="S11" s="242">
        <v>0.6452944882450925</v>
      </c>
    </row>
    <row r="12" spans="1:19" ht="14.4" customHeight="1" x14ac:dyDescent="0.3">
      <c r="A12" s="717" t="s">
        <v>5520</v>
      </c>
      <c r="B12" s="733">
        <v>328</v>
      </c>
      <c r="C12" s="671">
        <v>1</v>
      </c>
      <c r="D12" s="733">
        <v>327</v>
      </c>
      <c r="E12" s="671">
        <v>0.99695121951219512</v>
      </c>
      <c r="F12" s="733">
        <v>42743</v>
      </c>
      <c r="G12" s="682">
        <v>130.3140243902439</v>
      </c>
      <c r="H12" s="733"/>
      <c r="I12" s="671"/>
      <c r="J12" s="733"/>
      <c r="K12" s="671"/>
      <c r="L12" s="733"/>
      <c r="M12" s="682"/>
      <c r="N12" s="733"/>
      <c r="O12" s="671"/>
      <c r="P12" s="733"/>
      <c r="Q12" s="671"/>
      <c r="R12" s="733"/>
      <c r="S12" s="242"/>
    </row>
    <row r="13" spans="1:19" ht="14.4" customHeight="1" x14ac:dyDescent="0.3">
      <c r="A13" s="717" t="s">
        <v>5521</v>
      </c>
      <c r="B13" s="733">
        <v>641566</v>
      </c>
      <c r="C13" s="671">
        <v>1</v>
      </c>
      <c r="D13" s="733">
        <v>309774</v>
      </c>
      <c r="E13" s="671">
        <v>0.48284042483548067</v>
      </c>
      <c r="F13" s="733">
        <v>14643</v>
      </c>
      <c r="G13" s="682">
        <v>2.2823840415483364E-2</v>
      </c>
      <c r="H13" s="733"/>
      <c r="I13" s="671"/>
      <c r="J13" s="733"/>
      <c r="K13" s="671"/>
      <c r="L13" s="733"/>
      <c r="M13" s="682"/>
      <c r="N13" s="733"/>
      <c r="O13" s="671"/>
      <c r="P13" s="733"/>
      <c r="Q13" s="671"/>
      <c r="R13" s="733"/>
      <c r="S13" s="242"/>
    </row>
    <row r="14" spans="1:19" ht="14.4" customHeight="1" x14ac:dyDescent="0.3">
      <c r="A14" s="717" t="s">
        <v>5522</v>
      </c>
      <c r="B14" s="733">
        <v>883</v>
      </c>
      <c r="C14" s="671">
        <v>1</v>
      </c>
      <c r="D14" s="733"/>
      <c r="E14" s="671"/>
      <c r="F14" s="733"/>
      <c r="G14" s="682"/>
      <c r="H14" s="733"/>
      <c r="I14" s="671"/>
      <c r="J14" s="733"/>
      <c r="K14" s="671"/>
      <c r="L14" s="733"/>
      <c r="M14" s="682"/>
      <c r="N14" s="733"/>
      <c r="O14" s="671"/>
      <c r="P14" s="733"/>
      <c r="Q14" s="671"/>
      <c r="R14" s="733"/>
      <c r="S14" s="242"/>
    </row>
    <row r="15" spans="1:19" ht="14.4" customHeight="1" x14ac:dyDescent="0.3">
      <c r="A15" s="717" t="s">
        <v>5523</v>
      </c>
      <c r="B15" s="733"/>
      <c r="C15" s="671"/>
      <c r="D15" s="733">
        <v>1634</v>
      </c>
      <c r="E15" s="671"/>
      <c r="F15" s="733"/>
      <c r="G15" s="682"/>
      <c r="H15" s="733"/>
      <c r="I15" s="671"/>
      <c r="J15" s="733"/>
      <c r="K15" s="671"/>
      <c r="L15" s="733"/>
      <c r="M15" s="682"/>
      <c r="N15" s="733"/>
      <c r="O15" s="671"/>
      <c r="P15" s="733"/>
      <c r="Q15" s="671"/>
      <c r="R15" s="733"/>
      <c r="S15" s="242"/>
    </row>
    <row r="16" spans="1:19" ht="14.4" customHeight="1" x14ac:dyDescent="0.3">
      <c r="A16" s="717" t="s">
        <v>5524</v>
      </c>
      <c r="B16" s="733"/>
      <c r="C16" s="671"/>
      <c r="D16" s="733">
        <v>40016</v>
      </c>
      <c r="E16" s="671"/>
      <c r="F16" s="733">
        <v>16343</v>
      </c>
      <c r="G16" s="682"/>
      <c r="H16" s="733"/>
      <c r="I16" s="671"/>
      <c r="J16" s="733"/>
      <c r="K16" s="671"/>
      <c r="L16" s="733"/>
      <c r="M16" s="682"/>
      <c r="N16" s="733"/>
      <c r="O16" s="671"/>
      <c r="P16" s="733"/>
      <c r="Q16" s="671"/>
      <c r="R16" s="733"/>
      <c r="S16" s="242"/>
    </row>
    <row r="17" spans="1:19" ht="14.4" customHeight="1" x14ac:dyDescent="0.3">
      <c r="A17" s="717" t="s">
        <v>5525</v>
      </c>
      <c r="B17" s="733">
        <v>328</v>
      </c>
      <c r="C17" s="671">
        <v>1</v>
      </c>
      <c r="D17" s="733"/>
      <c r="E17" s="671"/>
      <c r="F17" s="733"/>
      <c r="G17" s="682"/>
      <c r="H17" s="733"/>
      <c r="I17" s="671"/>
      <c r="J17" s="733"/>
      <c r="K17" s="671"/>
      <c r="L17" s="733"/>
      <c r="M17" s="682"/>
      <c r="N17" s="733"/>
      <c r="O17" s="671"/>
      <c r="P17" s="733"/>
      <c r="Q17" s="671"/>
      <c r="R17" s="733"/>
      <c r="S17" s="242"/>
    </row>
    <row r="18" spans="1:19" ht="14.4" customHeight="1" x14ac:dyDescent="0.3">
      <c r="A18" s="717" t="s">
        <v>5526</v>
      </c>
      <c r="B18" s="733">
        <v>328</v>
      </c>
      <c r="C18" s="671">
        <v>1</v>
      </c>
      <c r="D18" s="733">
        <v>327</v>
      </c>
      <c r="E18" s="671">
        <v>0.99695121951219512</v>
      </c>
      <c r="F18" s="733">
        <v>327</v>
      </c>
      <c r="G18" s="682">
        <v>0.99695121951219512</v>
      </c>
      <c r="H18" s="733"/>
      <c r="I18" s="671"/>
      <c r="J18" s="733"/>
      <c r="K18" s="671"/>
      <c r="L18" s="733"/>
      <c r="M18" s="682"/>
      <c r="N18" s="733"/>
      <c r="O18" s="671"/>
      <c r="P18" s="733"/>
      <c r="Q18" s="671"/>
      <c r="R18" s="733"/>
      <c r="S18" s="242"/>
    </row>
    <row r="19" spans="1:19" ht="14.4" customHeight="1" x14ac:dyDescent="0.3">
      <c r="A19" s="717" t="s">
        <v>5527</v>
      </c>
      <c r="B19" s="733"/>
      <c r="C19" s="671"/>
      <c r="D19" s="733">
        <v>51991</v>
      </c>
      <c r="E19" s="671"/>
      <c r="F19" s="733"/>
      <c r="G19" s="682"/>
      <c r="H19" s="733"/>
      <c r="I19" s="671"/>
      <c r="J19" s="733"/>
      <c r="K19" s="671"/>
      <c r="L19" s="733"/>
      <c r="M19" s="682"/>
      <c r="N19" s="733"/>
      <c r="O19" s="671"/>
      <c r="P19" s="733"/>
      <c r="Q19" s="671"/>
      <c r="R19" s="733"/>
      <c r="S19" s="242"/>
    </row>
    <row r="20" spans="1:19" ht="14.4" customHeight="1" thickBot="1" x14ac:dyDescent="0.35">
      <c r="A20" s="735" t="s">
        <v>5528</v>
      </c>
      <c r="B20" s="734">
        <v>53498</v>
      </c>
      <c r="C20" s="673">
        <v>1</v>
      </c>
      <c r="D20" s="734">
        <v>10069</v>
      </c>
      <c r="E20" s="673">
        <v>0.18821264346330704</v>
      </c>
      <c r="F20" s="734"/>
      <c r="G20" s="683"/>
      <c r="H20" s="734"/>
      <c r="I20" s="673"/>
      <c r="J20" s="734"/>
      <c r="K20" s="673"/>
      <c r="L20" s="734"/>
      <c r="M20" s="683"/>
      <c r="N20" s="734"/>
      <c r="O20" s="673"/>
      <c r="P20" s="734"/>
      <c r="Q20" s="673"/>
      <c r="R20" s="734"/>
      <c r="S20" s="68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69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60" bestFit="1" customWidth="1"/>
    <col min="2" max="2" width="8.6640625" style="260" bestFit="1" customWidth="1"/>
    <col min="3" max="3" width="2.109375" style="260" bestFit="1" customWidth="1"/>
    <col min="4" max="4" width="8" style="260" bestFit="1" customWidth="1"/>
    <col min="5" max="5" width="52.88671875" style="260" bestFit="1" customWidth="1"/>
    <col min="6" max="7" width="11.109375" style="343" customWidth="1"/>
    <col min="8" max="9" width="9.33203125" style="343" hidden="1" customWidth="1"/>
    <col min="10" max="11" width="11.109375" style="343" customWidth="1"/>
    <col min="12" max="13" width="9.33203125" style="343" hidden="1" customWidth="1"/>
    <col min="14" max="15" width="11.109375" style="343" customWidth="1"/>
    <col min="16" max="16" width="11.109375" style="346" customWidth="1"/>
    <col min="17" max="17" width="11.109375" style="343" customWidth="1"/>
    <col min="18" max="16384" width="8.88671875" style="260"/>
  </cols>
  <sheetData>
    <row r="1" spans="1:17" ht="18.600000000000001" customHeight="1" thickBot="1" x14ac:dyDescent="0.4">
      <c r="A1" s="462" t="s">
        <v>6321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</row>
    <row r="2" spans="1:17" ht="14.4" customHeight="1" thickBot="1" x14ac:dyDescent="0.35">
      <c r="A2" s="389" t="s">
        <v>298</v>
      </c>
      <c r="B2" s="261"/>
      <c r="C2" s="261"/>
      <c r="D2" s="261"/>
      <c r="E2" s="261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5"/>
      <c r="Q2" s="364"/>
    </row>
    <row r="3" spans="1:17" ht="14.4" customHeight="1" thickBot="1" x14ac:dyDescent="0.35">
      <c r="E3" s="112" t="s">
        <v>163</v>
      </c>
      <c r="F3" s="217">
        <f t="shared" ref="F3:O3" si="0">SUBTOTAL(9,F6:F1048576)</f>
        <v>10846.72</v>
      </c>
      <c r="G3" s="218">
        <f t="shared" si="0"/>
        <v>11589286.969999999</v>
      </c>
      <c r="H3" s="218"/>
      <c r="I3" s="218"/>
      <c r="J3" s="218">
        <f t="shared" si="0"/>
        <v>13238.599999999999</v>
      </c>
      <c r="K3" s="218">
        <f t="shared" si="0"/>
        <v>18234661.590000004</v>
      </c>
      <c r="L3" s="218"/>
      <c r="M3" s="218"/>
      <c r="N3" s="218">
        <f t="shared" si="0"/>
        <v>9181.0400000000009</v>
      </c>
      <c r="O3" s="218">
        <f t="shared" si="0"/>
        <v>18981311.090000007</v>
      </c>
      <c r="P3" s="79">
        <f>IF(G3=0,0,O3/G3)</f>
        <v>1.6378325205972537</v>
      </c>
      <c r="Q3" s="219">
        <f>IF(N3=0,0,O3/N3)</f>
        <v>2067.4467260789634</v>
      </c>
    </row>
    <row r="4" spans="1:17" ht="14.4" customHeight="1" x14ac:dyDescent="0.3">
      <c r="A4" s="534" t="s">
        <v>77</v>
      </c>
      <c r="B4" s="533" t="s">
        <v>122</v>
      </c>
      <c r="C4" s="534" t="s">
        <v>123</v>
      </c>
      <c r="D4" s="535" t="s">
        <v>124</v>
      </c>
      <c r="E4" s="536" t="s">
        <v>84</v>
      </c>
      <c r="F4" s="540">
        <v>2012</v>
      </c>
      <c r="G4" s="541"/>
      <c r="H4" s="220"/>
      <c r="I4" s="220"/>
      <c r="J4" s="540">
        <v>2013</v>
      </c>
      <c r="K4" s="541"/>
      <c r="L4" s="220"/>
      <c r="M4" s="220"/>
      <c r="N4" s="540">
        <v>2014</v>
      </c>
      <c r="O4" s="541"/>
      <c r="P4" s="542" t="s">
        <v>5</v>
      </c>
      <c r="Q4" s="532" t="s">
        <v>125</v>
      </c>
    </row>
    <row r="5" spans="1:17" ht="14.4" customHeight="1" thickBot="1" x14ac:dyDescent="0.35">
      <c r="A5" s="739"/>
      <c r="B5" s="738"/>
      <c r="C5" s="739"/>
      <c r="D5" s="740"/>
      <c r="E5" s="741"/>
      <c r="F5" s="747" t="s">
        <v>94</v>
      </c>
      <c r="G5" s="748" t="s">
        <v>17</v>
      </c>
      <c r="H5" s="749"/>
      <c r="I5" s="749"/>
      <c r="J5" s="747" t="s">
        <v>94</v>
      </c>
      <c r="K5" s="748" t="s">
        <v>17</v>
      </c>
      <c r="L5" s="749"/>
      <c r="M5" s="749"/>
      <c r="N5" s="747" t="s">
        <v>94</v>
      </c>
      <c r="O5" s="748" t="s">
        <v>17</v>
      </c>
      <c r="P5" s="750"/>
      <c r="Q5" s="746"/>
    </row>
    <row r="6" spans="1:17" ht="14.4" customHeight="1" x14ac:dyDescent="0.3">
      <c r="A6" s="696" t="s">
        <v>5529</v>
      </c>
      <c r="B6" s="697" t="s">
        <v>5494</v>
      </c>
      <c r="C6" s="697" t="s">
        <v>5232</v>
      </c>
      <c r="D6" s="697" t="s">
        <v>5501</v>
      </c>
      <c r="E6" s="697" t="s">
        <v>5502</v>
      </c>
      <c r="F6" s="235"/>
      <c r="G6" s="235"/>
      <c r="H6" s="235"/>
      <c r="I6" s="235"/>
      <c r="J6" s="235"/>
      <c r="K6" s="235"/>
      <c r="L6" s="235"/>
      <c r="M6" s="235"/>
      <c r="N6" s="235">
        <v>1</v>
      </c>
      <c r="O6" s="235">
        <v>1245</v>
      </c>
      <c r="P6" s="702"/>
      <c r="Q6" s="712">
        <v>1245</v>
      </c>
    </row>
    <row r="7" spans="1:17" ht="14.4" customHeight="1" x14ac:dyDescent="0.3">
      <c r="A7" s="680" t="s">
        <v>5529</v>
      </c>
      <c r="B7" s="671" t="s">
        <v>5494</v>
      </c>
      <c r="C7" s="671" t="s">
        <v>5232</v>
      </c>
      <c r="D7" s="671" t="s">
        <v>5509</v>
      </c>
      <c r="E7" s="671" t="s">
        <v>5510</v>
      </c>
      <c r="F7" s="238"/>
      <c r="G7" s="238"/>
      <c r="H7" s="238"/>
      <c r="I7" s="238"/>
      <c r="J7" s="238"/>
      <c r="K7" s="238"/>
      <c r="L7" s="238"/>
      <c r="M7" s="238"/>
      <c r="N7" s="238">
        <v>3</v>
      </c>
      <c r="O7" s="238">
        <v>6699</v>
      </c>
      <c r="P7" s="682"/>
      <c r="Q7" s="713">
        <v>2233</v>
      </c>
    </row>
    <row r="8" spans="1:17" ht="14.4" customHeight="1" x14ac:dyDescent="0.3">
      <c r="A8" s="680" t="s">
        <v>5530</v>
      </c>
      <c r="B8" s="671" t="s">
        <v>5494</v>
      </c>
      <c r="C8" s="671" t="s">
        <v>5232</v>
      </c>
      <c r="D8" s="671" t="s">
        <v>5495</v>
      </c>
      <c r="E8" s="671" t="s">
        <v>5496</v>
      </c>
      <c r="F8" s="238"/>
      <c r="G8" s="238"/>
      <c r="H8" s="238"/>
      <c r="I8" s="238"/>
      <c r="J8" s="238">
        <v>1</v>
      </c>
      <c r="K8" s="238">
        <v>497</v>
      </c>
      <c r="L8" s="238"/>
      <c r="M8" s="238">
        <v>497</v>
      </c>
      <c r="N8" s="238"/>
      <c r="O8" s="238"/>
      <c r="P8" s="682"/>
      <c r="Q8" s="713"/>
    </row>
    <row r="9" spans="1:17" ht="14.4" customHeight="1" x14ac:dyDescent="0.3">
      <c r="A9" s="680" t="s">
        <v>5530</v>
      </c>
      <c r="B9" s="671" t="s">
        <v>5494</v>
      </c>
      <c r="C9" s="671" t="s">
        <v>5232</v>
      </c>
      <c r="D9" s="671" t="s">
        <v>5531</v>
      </c>
      <c r="E9" s="671" t="s">
        <v>5532</v>
      </c>
      <c r="F9" s="238"/>
      <c r="G9" s="238"/>
      <c r="H9" s="238"/>
      <c r="I9" s="238"/>
      <c r="J9" s="238">
        <v>1</v>
      </c>
      <c r="K9" s="238">
        <v>6257</v>
      </c>
      <c r="L9" s="238"/>
      <c r="M9" s="238">
        <v>6257</v>
      </c>
      <c r="N9" s="238"/>
      <c r="O9" s="238"/>
      <c r="P9" s="682"/>
      <c r="Q9" s="713"/>
    </row>
    <row r="10" spans="1:17" ht="14.4" customHeight="1" x14ac:dyDescent="0.3">
      <c r="A10" s="680" t="s">
        <v>5530</v>
      </c>
      <c r="B10" s="671" t="s">
        <v>5494</v>
      </c>
      <c r="C10" s="671" t="s">
        <v>5232</v>
      </c>
      <c r="D10" s="671" t="s">
        <v>5501</v>
      </c>
      <c r="E10" s="671" t="s">
        <v>5502</v>
      </c>
      <c r="F10" s="238">
        <v>26</v>
      </c>
      <c r="G10" s="238">
        <v>32136</v>
      </c>
      <c r="H10" s="238">
        <v>1</v>
      </c>
      <c r="I10" s="238">
        <v>1236</v>
      </c>
      <c r="J10" s="238">
        <v>4</v>
      </c>
      <c r="K10" s="238">
        <v>4980</v>
      </c>
      <c r="L10" s="238">
        <v>0.15496639283047051</v>
      </c>
      <c r="M10" s="238">
        <v>1245</v>
      </c>
      <c r="N10" s="238">
        <v>5</v>
      </c>
      <c r="O10" s="238">
        <v>6225</v>
      </c>
      <c r="P10" s="682">
        <v>0.19370799103808811</v>
      </c>
      <c r="Q10" s="713">
        <v>1245</v>
      </c>
    </row>
    <row r="11" spans="1:17" ht="14.4" customHeight="1" x14ac:dyDescent="0.3">
      <c r="A11" s="680" t="s">
        <v>5530</v>
      </c>
      <c r="B11" s="671" t="s">
        <v>5494</v>
      </c>
      <c r="C11" s="671" t="s">
        <v>5232</v>
      </c>
      <c r="D11" s="671" t="s">
        <v>5503</v>
      </c>
      <c r="E11" s="671" t="s">
        <v>5504</v>
      </c>
      <c r="F11" s="238">
        <v>26</v>
      </c>
      <c r="G11" s="238">
        <v>241670</v>
      </c>
      <c r="H11" s="238">
        <v>1</v>
      </c>
      <c r="I11" s="238">
        <v>9295</v>
      </c>
      <c r="J11" s="238">
        <v>22</v>
      </c>
      <c r="K11" s="238">
        <v>205414</v>
      </c>
      <c r="L11" s="238">
        <v>0.84997724169321798</v>
      </c>
      <c r="M11" s="238">
        <v>9337</v>
      </c>
      <c r="N11" s="238">
        <v>8</v>
      </c>
      <c r="O11" s="238">
        <v>74696</v>
      </c>
      <c r="P11" s="682">
        <v>0.30908263334298836</v>
      </c>
      <c r="Q11" s="713">
        <v>9337</v>
      </c>
    </row>
    <row r="12" spans="1:17" ht="14.4" customHeight="1" x14ac:dyDescent="0.3">
      <c r="A12" s="680" t="s">
        <v>5530</v>
      </c>
      <c r="B12" s="671" t="s">
        <v>5494</v>
      </c>
      <c r="C12" s="671" t="s">
        <v>5232</v>
      </c>
      <c r="D12" s="671" t="s">
        <v>5533</v>
      </c>
      <c r="E12" s="671" t="s">
        <v>5534</v>
      </c>
      <c r="F12" s="238"/>
      <c r="G12" s="238"/>
      <c r="H12" s="238"/>
      <c r="I12" s="238"/>
      <c r="J12" s="238">
        <v>1</v>
      </c>
      <c r="K12" s="238">
        <v>164</v>
      </c>
      <c r="L12" s="238"/>
      <c r="M12" s="238">
        <v>164</v>
      </c>
      <c r="N12" s="238"/>
      <c r="O12" s="238"/>
      <c r="P12" s="682"/>
      <c r="Q12" s="713"/>
    </row>
    <row r="13" spans="1:17" ht="14.4" customHeight="1" x14ac:dyDescent="0.3">
      <c r="A13" s="680" t="s">
        <v>5530</v>
      </c>
      <c r="B13" s="671" t="s">
        <v>5494</v>
      </c>
      <c r="C13" s="671" t="s">
        <v>5232</v>
      </c>
      <c r="D13" s="671" t="s">
        <v>5505</v>
      </c>
      <c r="E13" s="671" t="s">
        <v>5506</v>
      </c>
      <c r="F13" s="238">
        <v>67</v>
      </c>
      <c r="G13" s="238">
        <v>37654</v>
      </c>
      <c r="H13" s="238">
        <v>1</v>
      </c>
      <c r="I13" s="238">
        <v>562</v>
      </c>
      <c r="J13" s="238"/>
      <c r="K13" s="238"/>
      <c r="L13" s="238"/>
      <c r="M13" s="238"/>
      <c r="N13" s="238"/>
      <c r="O13" s="238"/>
      <c r="P13" s="682"/>
      <c r="Q13" s="713"/>
    </row>
    <row r="14" spans="1:17" ht="14.4" customHeight="1" x14ac:dyDescent="0.3">
      <c r="A14" s="680" t="s">
        <v>5530</v>
      </c>
      <c r="B14" s="671" t="s">
        <v>5494</v>
      </c>
      <c r="C14" s="671" t="s">
        <v>5232</v>
      </c>
      <c r="D14" s="671" t="s">
        <v>5507</v>
      </c>
      <c r="E14" s="671" t="s">
        <v>5508</v>
      </c>
      <c r="F14" s="238">
        <v>67</v>
      </c>
      <c r="G14" s="238">
        <v>67000</v>
      </c>
      <c r="H14" s="238">
        <v>1</v>
      </c>
      <c r="I14" s="238">
        <v>1000</v>
      </c>
      <c r="J14" s="238"/>
      <c r="K14" s="238"/>
      <c r="L14" s="238"/>
      <c r="M14" s="238"/>
      <c r="N14" s="238"/>
      <c r="O14" s="238"/>
      <c r="P14" s="682"/>
      <c r="Q14" s="713"/>
    </row>
    <row r="15" spans="1:17" ht="14.4" customHeight="1" x14ac:dyDescent="0.3">
      <c r="A15" s="680" t="s">
        <v>5530</v>
      </c>
      <c r="B15" s="671" t="s">
        <v>5494</v>
      </c>
      <c r="C15" s="671" t="s">
        <v>5232</v>
      </c>
      <c r="D15" s="671" t="s">
        <v>5509</v>
      </c>
      <c r="E15" s="671" t="s">
        <v>5510</v>
      </c>
      <c r="F15" s="238"/>
      <c r="G15" s="238"/>
      <c r="H15" s="238"/>
      <c r="I15" s="238"/>
      <c r="J15" s="238">
        <v>12</v>
      </c>
      <c r="K15" s="238">
        <v>26796</v>
      </c>
      <c r="L15" s="238"/>
      <c r="M15" s="238">
        <v>2233</v>
      </c>
      <c r="N15" s="238">
        <v>6</v>
      </c>
      <c r="O15" s="238">
        <v>13398</v>
      </c>
      <c r="P15" s="682"/>
      <c r="Q15" s="713">
        <v>2233</v>
      </c>
    </row>
    <row r="16" spans="1:17" ht="14.4" customHeight="1" x14ac:dyDescent="0.3">
      <c r="A16" s="680" t="s">
        <v>5530</v>
      </c>
      <c r="B16" s="671" t="s">
        <v>5494</v>
      </c>
      <c r="C16" s="671" t="s">
        <v>5232</v>
      </c>
      <c r="D16" s="671" t="s">
        <v>5535</v>
      </c>
      <c r="E16" s="671" t="s">
        <v>5536</v>
      </c>
      <c r="F16" s="238">
        <v>25</v>
      </c>
      <c r="G16" s="238">
        <v>9125</v>
      </c>
      <c r="H16" s="238">
        <v>1</v>
      </c>
      <c r="I16" s="238">
        <v>365</v>
      </c>
      <c r="J16" s="238"/>
      <c r="K16" s="238"/>
      <c r="L16" s="238"/>
      <c r="M16" s="238"/>
      <c r="N16" s="238"/>
      <c r="O16" s="238"/>
      <c r="P16" s="682"/>
      <c r="Q16" s="713"/>
    </row>
    <row r="17" spans="1:17" ht="14.4" customHeight="1" x14ac:dyDescent="0.3">
      <c r="A17" s="680" t="s">
        <v>5530</v>
      </c>
      <c r="B17" s="671" t="s">
        <v>5494</v>
      </c>
      <c r="C17" s="671" t="s">
        <v>5232</v>
      </c>
      <c r="D17" s="671" t="s">
        <v>5511</v>
      </c>
      <c r="E17" s="671" t="s">
        <v>5512</v>
      </c>
      <c r="F17" s="238">
        <v>1</v>
      </c>
      <c r="G17" s="238">
        <v>7546</v>
      </c>
      <c r="H17" s="238">
        <v>1</v>
      </c>
      <c r="I17" s="238">
        <v>7546</v>
      </c>
      <c r="J17" s="238">
        <v>1</v>
      </c>
      <c r="K17" s="238">
        <v>7549</v>
      </c>
      <c r="L17" s="238">
        <v>1.0003975616220515</v>
      </c>
      <c r="M17" s="238">
        <v>7549</v>
      </c>
      <c r="N17" s="238">
        <v>5</v>
      </c>
      <c r="O17" s="238">
        <v>37745</v>
      </c>
      <c r="P17" s="682">
        <v>5.0019878081102567</v>
      </c>
      <c r="Q17" s="713">
        <v>7549</v>
      </c>
    </row>
    <row r="18" spans="1:17" ht="14.4" customHeight="1" x14ac:dyDescent="0.3">
      <c r="A18" s="680" t="s">
        <v>5537</v>
      </c>
      <c r="B18" s="671" t="s">
        <v>5494</v>
      </c>
      <c r="C18" s="671" t="s">
        <v>5232</v>
      </c>
      <c r="D18" s="671" t="s">
        <v>5501</v>
      </c>
      <c r="E18" s="671" t="s">
        <v>5502</v>
      </c>
      <c r="F18" s="238">
        <v>5</v>
      </c>
      <c r="G18" s="238">
        <v>6180</v>
      </c>
      <c r="H18" s="238">
        <v>1</v>
      </c>
      <c r="I18" s="238">
        <v>1236</v>
      </c>
      <c r="J18" s="238"/>
      <c r="K18" s="238"/>
      <c r="L18" s="238"/>
      <c r="M18" s="238"/>
      <c r="N18" s="238"/>
      <c r="O18" s="238"/>
      <c r="P18" s="682"/>
      <c r="Q18" s="713"/>
    </row>
    <row r="19" spans="1:17" ht="14.4" customHeight="1" x14ac:dyDescent="0.3">
      <c r="A19" s="680" t="s">
        <v>5537</v>
      </c>
      <c r="B19" s="671" t="s">
        <v>5494</v>
      </c>
      <c r="C19" s="671" t="s">
        <v>5232</v>
      </c>
      <c r="D19" s="671" t="s">
        <v>5503</v>
      </c>
      <c r="E19" s="671" t="s">
        <v>5504</v>
      </c>
      <c r="F19" s="238">
        <v>80</v>
      </c>
      <c r="G19" s="238">
        <v>743600</v>
      </c>
      <c r="H19" s="238">
        <v>1</v>
      </c>
      <c r="I19" s="238">
        <v>9295</v>
      </c>
      <c r="J19" s="238">
        <v>114</v>
      </c>
      <c r="K19" s="238">
        <v>1064418</v>
      </c>
      <c r="L19" s="238">
        <v>1.431438945669715</v>
      </c>
      <c r="M19" s="238">
        <v>9337</v>
      </c>
      <c r="N19" s="238">
        <v>18</v>
      </c>
      <c r="O19" s="238">
        <v>168066</v>
      </c>
      <c r="P19" s="682">
        <v>0.22601667563206024</v>
      </c>
      <c r="Q19" s="713">
        <v>9337</v>
      </c>
    </row>
    <row r="20" spans="1:17" ht="14.4" customHeight="1" x14ac:dyDescent="0.3">
      <c r="A20" s="680" t="s">
        <v>5537</v>
      </c>
      <c r="B20" s="671" t="s">
        <v>5494</v>
      </c>
      <c r="C20" s="671" t="s">
        <v>5232</v>
      </c>
      <c r="D20" s="671" t="s">
        <v>5509</v>
      </c>
      <c r="E20" s="671" t="s">
        <v>5510</v>
      </c>
      <c r="F20" s="238">
        <v>15</v>
      </c>
      <c r="G20" s="238">
        <v>33315</v>
      </c>
      <c r="H20" s="238">
        <v>1</v>
      </c>
      <c r="I20" s="238">
        <v>2221</v>
      </c>
      <c r="J20" s="238"/>
      <c r="K20" s="238"/>
      <c r="L20" s="238"/>
      <c r="M20" s="238"/>
      <c r="N20" s="238"/>
      <c r="O20" s="238"/>
      <c r="P20" s="682"/>
      <c r="Q20" s="713"/>
    </row>
    <row r="21" spans="1:17" ht="14.4" customHeight="1" x14ac:dyDescent="0.3">
      <c r="A21" s="680" t="s">
        <v>5538</v>
      </c>
      <c r="B21" s="671" t="s">
        <v>5409</v>
      </c>
      <c r="C21" s="671" t="s">
        <v>5232</v>
      </c>
      <c r="D21" s="671" t="s">
        <v>5403</v>
      </c>
      <c r="E21" s="671" t="s">
        <v>5404</v>
      </c>
      <c r="F21" s="238">
        <v>1</v>
      </c>
      <c r="G21" s="238">
        <v>328</v>
      </c>
      <c r="H21" s="238">
        <v>1</v>
      </c>
      <c r="I21" s="238">
        <v>328</v>
      </c>
      <c r="J21" s="238"/>
      <c r="K21" s="238"/>
      <c r="L21" s="238"/>
      <c r="M21" s="238"/>
      <c r="N21" s="238"/>
      <c r="O21" s="238"/>
      <c r="P21" s="682"/>
      <c r="Q21" s="713"/>
    </row>
    <row r="22" spans="1:17" ht="14.4" customHeight="1" x14ac:dyDescent="0.3">
      <c r="A22" s="680" t="s">
        <v>5538</v>
      </c>
      <c r="B22" s="671" t="s">
        <v>5494</v>
      </c>
      <c r="C22" s="671" t="s">
        <v>5232</v>
      </c>
      <c r="D22" s="671" t="s">
        <v>5495</v>
      </c>
      <c r="E22" s="671" t="s">
        <v>5496</v>
      </c>
      <c r="F22" s="238">
        <v>1</v>
      </c>
      <c r="G22" s="238">
        <v>494</v>
      </c>
      <c r="H22" s="238">
        <v>1</v>
      </c>
      <c r="I22" s="238">
        <v>494</v>
      </c>
      <c r="J22" s="238">
        <v>4</v>
      </c>
      <c r="K22" s="238">
        <v>1988</v>
      </c>
      <c r="L22" s="238">
        <v>4.0242914979757085</v>
      </c>
      <c r="M22" s="238">
        <v>497</v>
      </c>
      <c r="N22" s="238"/>
      <c r="O22" s="238"/>
      <c r="P22" s="682"/>
      <c r="Q22" s="713"/>
    </row>
    <row r="23" spans="1:17" ht="14.4" customHeight="1" x14ac:dyDescent="0.3">
      <c r="A23" s="680" t="s">
        <v>5538</v>
      </c>
      <c r="B23" s="671" t="s">
        <v>5494</v>
      </c>
      <c r="C23" s="671" t="s">
        <v>5232</v>
      </c>
      <c r="D23" s="671" t="s">
        <v>5531</v>
      </c>
      <c r="E23" s="671" t="s">
        <v>5532</v>
      </c>
      <c r="F23" s="238">
        <v>1</v>
      </c>
      <c r="G23" s="238">
        <v>6246</v>
      </c>
      <c r="H23" s="238">
        <v>1</v>
      </c>
      <c r="I23" s="238">
        <v>6246</v>
      </c>
      <c r="J23" s="238">
        <v>2</v>
      </c>
      <c r="K23" s="238">
        <v>12514</v>
      </c>
      <c r="L23" s="238">
        <v>2.0035222542427151</v>
      </c>
      <c r="M23" s="238">
        <v>6257</v>
      </c>
      <c r="N23" s="238"/>
      <c r="O23" s="238"/>
      <c r="P23" s="682"/>
      <c r="Q23" s="713"/>
    </row>
    <row r="24" spans="1:17" ht="14.4" customHeight="1" x14ac:dyDescent="0.3">
      <c r="A24" s="680" t="s">
        <v>5538</v>
      </c>
      <c r="B24" s="671" t="s">
        <v>5494</v>
      </c>
      <c r="C24" s="671" t="s">
        <v>5232</v>
      </c>
      <c r="D24" s="671" t="s">
        <v>5501</v>
      </c>
      <c r="E24" s="671" t="s">
        <v>5502</v>
      </c>
      <c r="F24" s="238">
        <v>1</v>
      </c>
      <c r="G24" s="238">
        <v>1236</v>
      </c>
      <c r="H24" s="238">
        <v>1</v>
      </c>
      <c r="I24" s="238">
        <v>1236</v>
      </c>
      <c r="J24" s="238">
        <v>3</v>
      </c>
      <c r="K24" s="238">
        <v>3735</v>
      </c>
      <c r="L24" s="238">
        <v>3.0218446601941746</v>
      </c>
      <c r="M24" s="238">
        <v>1245</v>
      </c>
      <c r="N24" s="238"/>
      <c r="O24" s="238"/>
      <c r="P24" s="682"/>
      <c r="Q24" s="713"/>
    </row>
    <row r="25" spans="1:17" ht="14.4" customHeight="1" x14ac:dyDescent="0.3">
      <c r="A25" s="680" t="s">
        <v>5538</v>
      </c>
      <c r="B25" s="671" t="s">
        <v>5494</v>
      </c>
      <c r="C25" s="671" t="s">
        <v>5232</v>
      </c>
      <c r="D25" s="671" t="s">
        <v>5533</v>
      </c>
      <c r="E25" s="671" t="s">
        <v>5534</v>
      </c>
      <c r="F25" s="238">
        <v>1</v>
      </c>
      <c r="G25" s="238">
        <v>163</v>
      </c>
      <c r="H25" s="238">
        <v>1</v>
      </c>
      <c r="I25" s="238">
        <v>163</v>
      </c>
      <c r="J25" s="238">
        <v>2</v>
      </c>
      <c r="K25" s="238">
        <v>328</v>
      </c>
      <c r="L25" s="238">
        <v>2.0122699386503067</v>
      </c>
      <c r="M25" s="238">
        <v>164</v>
      </c>
      <c r="N25" s="238"/>
      <c r="O25" s="238"/>
      <c r="P25" s="682"/>
      <c r="Q25" s="713"/>
    </row>
    <row r="26" spans="1:17" ht="14.4" customHeight="1" x14ac:dyDescent="0.3">
      <c r="A26" s="680" t="s">
        <v>5539</v>
      </c>
      <c r="B26" s="671" t="s">
        <v>5300</v>
      </c>
      <c r="C26" s="671" t="s">
        <v>5232</v>
      </c>
      <c r="D26" s="671" t="s">
        <v>5363</v>
      </c>
      <c r="E26" s="671" t="s">
        <v>5364</v>
      </c>
      <c r="F26" s="238">
        <v>1</v>
      </c>
      <c r="G26" s="238">
        <v>357</v>
      </c>
      <c r="H26" s="238">
        <v>1</v>
      </c>
      <c r="I26" s="238">
        <v>357</v>
      </c>
      <c r="J26" s="238"/>
      <c r="K26" s="238"/>
      <c r="L26" s="238"/>
      <c r="M26" s="238"/>
      <c r="N26" s="238"/>
      <c r="O26" s="238"/>
      <c r="P26" s="682"/>
      <c r="Q26" s="713"/>
    </row>
    <row r="27" spans="1:17" ht="14.4" customHeight="1" x14ac:dyDescent="0.3">
      <c r="A27" s="680" t="s">
        <v>5539</v>
      </c>
      <c r="B27" s="671" t="s">
        <v>5373</v>
      </c>
      <c r="C27" s="671" t="s">
        <v>1920</v>
      </c>
      <c r="D27" s="671" t="s">
        <v>5374</v>
      </c>
      <c r="E27" s="671" t="s">
        <v>5376</v>
      </c>
      <c r="F27" s="238">
        <v>1</v>
      </c>
      <c r="G27" s="238">
        <v>12407.92</v>
      </c>
      <c r="H27" s="238">
        <v>1</v>
      </c>
      <c r="I27" s="238">
        <v>12407.92</v>
      </c>
      <c r="J27" s="238"/>
      <c r="K27" s="238"/>
      <c r="L27" s="238"/>
      <c r="M27" s="238"/>
      <c r="N27" s="238"/>
      <c r="O27" s="238"/>
      <c r="P27" s="682"/>
      <c r="Q27" s="713"/>
    </row>
    <row r="28" spans="1:17" ht="14.4" customHeight="1" x14ac:dyDescent="0.3">
      <c r="A28" s="680" t="s">
        <v>5539</v>
      </c>
      <c r="B28" s="671" t="s">
        <v>5373</v>
      </c>
      <c r="C28" s="671" t="s">
        <v>5232</v>
      </c>
      <c r="D28" s="671" t="s">
        <v>5388</v>
      </c>
      <c r="E28" s="671" t="s">
        <v>5389</v>
      </c>
      <c r="F28" s="238">
        <v>1</v>
      </c>
      <c r="G28" s="238">
        <v>163</v>
      </c>
      <c r="H28" s="238">
        <v>1</v>
      </c>
      <c r="I28" s="238">
        <v>163</v>
      </c>
      <c r="J28" s="238"/>
      <c r="K28" s="238"/>
      <c r="L28" s="238"/>
      <c r="M28" s="238"/>
      <c r="N28" s="238"/>
      <c r="O28" s="238"/>
      <c r="P28" s="682"/>
      <c r="Q28" s="713"/>
    </row>
    <row r="29" spans="1:17" ht="14.4" customHeight="1" x14ac:dyDescent="0.3">
      <c r="A29" s="680" t="s">
        <v>5539</v>
      </c>
      <c r="B29" s="671" t="s">
        <v>5373</v>
      </c>
      <c r="C29" s="671" t="s">
        <v>5232</v>
      </c>
      <c r="D29" s="671" t="s">
        <v>5540</v>
      </c>
      <c r="E29" s="671" t="s">
        <v>5541</v>
      </c>
      <c r="F29" s="238"/>
      <c r="G29" s="238"/>
      <c r="H29" s="238"/>
      <c r="I29" s="238"/>
      <c r="J29" s="238">
        <v>1</v>
      </c>
      <c r="K29" s="238">
        <v>635</v>
      </c>
      <c r="L29" s="238"/>
      <c r="M29" s="238">
        <v>635</v>
      </c>
      <c r="N29" s="238"/>
      <c r="O29" s="238"/>
      <c r="P29" s="682"/>
      <c r="Q29" s="713"/>
    </row>
    <row r="30" spans="1:17" ht="14.4" customHeight="1" x14ac:dyDescent="0.3">
      <c r="A30" s="680" t="s">
        <v>5539</v>
      </c>
      <c r="B30" s="671" t="s">
        <v>5468</v>
      </c>
      <c r="C30" s="671" t="s">
        <v>5232</v>
      </c>
      <c r="D30" s="671" t="s">
        <v>5483</v>
      </c>
      <c r="E30" s="671" t="s">
        <v>5484</v>
      </c>
      <c r="F30" s="238">
        <v>12</v>
      </c>
      <c r="G30" s="238">
        <v>3912</v>
      </c>
      <c r="H30" s="238">
        <v>1</v>
      </c>
      <c r="I30" s="238">
        <v>326</v>
      </c>
      <c r="J30" s="238">
        <v>19</v>
      </c>
      <c r="K30" s="238">
        <v>6213</v>
      </c>
      <c r="L30" s="238">
        <v>1.5881901840490797</v>
      </c>
      <c r="M30" s="238">
        <v>327</v>
      </c>
      <c r="N30" s="238">
        <v>12</v>
      </c>
      <c r="O30" s="238">
        <v>3924</v>
      </c>
      <c r="P30" s="682">
        <v>1.0030674846625767</v>
      </c>
      <c r="Q30" s="713">
        <v>327</v>
      </c>
    </row>
    <row r="31" spans="1:17" ht="14.4" customHeight="1" x14ac:dyDescent="0.3">
      <c r="A31" s="680" t="s">
        <v>549</v>
      </c>
      <c r="B31" s="671" t="s">
        <v>5231</v>
      </c>
      <c r="C31" s="671" t="s">
        <v>5232</v>
      </c>
      <c r="D31" s="671" t="s">
        <v>5401</v>
      </c>
      <c r="E31" s="671" t="s">
        <v>5402</v>
      </c>
      <c r="F31" s="238">
        <v>1</v>
      </c>
      <c r="G31" s="238">
        <v>163</v>
      </c>
      <c r="H31" s="238">
        <v>1</v>
      </c>
      <c r="I31" s="238">
        <v>163</v>
      </c>
      <c r="J31" s="238"/>
      <c r="K31" s="238"/>
      <c r="L31" s="238"/>
      <c r="M31" s="238"/>
      <c r="N31" s="238"/>
      <c r="O31" s="238"/>
      <c r="P31" s="682"/>
      <c r="Q31" s="713"/>
    </row>
    <row r="32" spans="1:17" ht="14.4" customHeight="1" x14ac:dyDescent="0.3">
      <c r="A32" s="680" t="s">
        <v>549</v>
      </c>
      <c r="B32" s="671" t="s">
        <v>5231</v>
      </c>
      <c r="C32" s="671" t="s">
        <v>5232</v>
      </c>
      <c r="D32" s="671" t="s">
        <v>5256</v>
      </c>
      <c r="E32" s="671" t="s">
        <v>5257</v>
      </c>
      <c r="F32" s="238"/>
      <c r="G32" s="238"/>
      <c r="H32" s="238"/>
      <c r="I32" s="238"/>
      <c r="J32" s="238">
        <v>1</v>
      </c>
      <c r="K32" s="238">
        <v>69</v>
      </c>
      <c r="L32" s="238"/>
      <c r="M32" s="238">
        <v>69</v>
      </c>
      <c r="N32" s="238">
        <v>1</v>
      </c>
      <c r="O32" s="238">
        <v>69</v>
      </c>
      <c r="P32" s="682"/>
      <c r="Q32" s="713">
        <v>69</v>
      </c>
    </row>
    <row r="33" spans="1:17" ht="14.4" customHeight="1" x14ac:dyDescent="0.3">
      <c r="A33" s="680" t="s">
        <v>549</v>
      </c>
      <c r="B33" s="671" t="s">
        <v>5231</v>
      </c>
      <c r="C33" s="671" t="s">
        <v>5232</v>
      </c>
      <c r="D33" s="671" t="s">
        <v>5237</v>
      </c>
      <c r="E33" s="671" t="s">
        <v>5238</v>
      </c>
      <c r="F33" s="238">
        <v>202</v>
      </c>
      <c r="G33" s="238">
        <v>33734</v>
      </c>
      <c r="H33" s="238">
        <v>1</v>
      </c>
      <c r="I33" s="238">
        <v>167</v>
      </c>
      <c r="J33" s="238">
        <v>256</v>
      </c>
      <c r="K33" s="238">
        <v>42752</v>
      </c>
      <c r="L33" s="238">
        <v>1.2673267326732673</v>
      </c>
      <c r="M33" s="238">
        <v>167</v>
      </c>
      <c r="N33" s="238">
        <v>182</v>
      </c>
      <c r="O33" s="238">
        <v>30394</v>
      </c>
      <c r="P33" s="682">
        <v>0.90099009900990101</v>
      </c>
      <c r="Q33" s="713">
        <v>167</v>
      </c>
    </row>
    <row r="34" spans="1:17" ht="14.4" customHeight="1" x14ac:dyDescent="0.3">
      <c r="A34" s="680" t="s">
        <v>549</v>
      </c>
      <c r="B34" s="671" t="s">
        <v>5231</v>
      </c>
      <c r="C34" s="671" t="s">
        <v>5232</v>
      </c>
      <c r="D34" s="671" t="s">
        <v>5542</v>
      </c>
      <c r="E34" s="671" t="s">
        <v>5238</v>
      </c>
      <c r="F34" s="238">
        <v>461</v>
      </c>
      <c r="G34" s="238">
        <v>101420</v>
      </c>
      <c r="H34" s="238">
        <v>1</v>
      </c>
      <c r="I34" s="238">
        <v>220</v>
      </c>
      <c r="J34" s="238">
        <v>629</v>
      </c>
      <c r="K34" s="238">
        <v>138380</v>
      </c>
      <c r="L34" s="238">
        <v>1.3644251626898047</v>
      </c>
      <c r="M34" s="238">
        <v>220</v>
      </c>
      <c r="N34" s="238">
        <v>436</v>
      </c>
      <c r="O34" s="238">
        <v>95920</v>
      </c>
      <c r="P34" s="682">
        <v>0.94577006507592187</v>
      </c>
      <c r="Q34" s="713">
        <v>220</v>
      </c>
    </row>
    <row r="35" spans="1:17" ht="14.4" customHeight="1" x14ac:dyDescent="0.3">
      <c r="A35" s="680" t="s">
        <v>549</v>
      </c>
      <c r="B35" s="671" t="s">
        <v>5231</v>
      </c>
      <c r="C35" s="671" t="s">
        <v>5232</v>
      </c>
      <c r="D35" s="671" t="s">
        <v>5543</v>
      </c>
      <c r="E35" s="671" t="s">
        <v>5544</v>
      </c>
      <c r="F35" s="238">
        <v>1</v>
      </c>
      <c r="G35" s="238">
        <v>111</v>
      </c>
      <c r="H35" s="238">
        <v>1</v>
      </c>
      <c r="I35" s="238">
        <v>111</v>
      </c>
      <c r="J35" s="238"/>
      <c r="K35" s="238"/>
      <c r="L35" s="238"/>
      <c r="M35" s="238"/>
      <c r="N35" s="238"/>
      <c r="O35" s="238"/>
      <c r="P35" s="682"/>
      <c r="Q35" s="713"/>
    </row>
    <row r="36" spans="1:17" ht="14.4" customHeight="1" x14ac:dyDescent="0.3">
      <c r="A36" s="680" t="s">
        <v>549</v>
      </c>
      <c r="B36" s="671" t="s">
        <v>5231</v>
      </c>
      <c r="C36" s="671" t="s">
        <v>5232</v>
      </c>
      <c r="D36" s="671" t="s">
        <v>5545</v>
      </c>
      <c r="E36" s="671" t="s">
        <v>5546</v>
      </c>
      <c r="F36" s="238"/>
      <c r="G36" s="238"/>
      <c r="H36" s="238"/>
      <c r="I36" s="238"/>
      <c r="J36" s="238"/>
      <c r="K36" s="238"/>
      <c r="L36" s="238"/>
      <c r="M36" s="238"/>
      <c r="N36" s="238">
        <v>2</v>
      </c>
      <c r="O36" s="238">
        <v>326</v>
      </c>
      <c r="P36" s="682"/>
      <c r="Q36" s="713">
        <v>163</v>
      </c>
    </row>
    <row r="37" spans="1:17" ht="14.4" customHeight="1" x14ac:dyDescent="0.3">
      <c r="A37" s="680" t="s">
        <v>549</v>
      </c>
      <c r="B37" s="671" t="s">
        <v>5241</v>
      </c>
      <c r="C37" s="671" t="s">
        <v>5232</v>
      </c>
      <c r="D37" s="671" t="s">
        <v>5246</v>
      </c>
      <c r="E37" s="671" t="s">
        <v>5247</v>
      </c>
      <c r="F37" s="238"/>
      <c r="G37" s="238"/>
      <c r="H37" s="238"/>
      <c r="I37" s="238"/>
      <c r="J37" s="238">
        <v>26</v>
      </c>
      <c r="K37" s="238">
        <v>9048</v>
      </c>
      <c r="L37" s="238"/>
      <c r="M37" s="238">
        <v>348</v>
      </c>
      <c r="N37" s="238"/>
      <c r="O37" s="238"/>
      <c r="P37" s="682"/>
      <c r="Q37" s="713"/>
    </row>
    <row r="38" spans="1:17" ht="14.4" customHeight="1" x14ac:dyDescent="0.3">
      <c r="A38" s="680" t="s">
        <v>549</v>
      </c>
      <c r="B38" s="671" t="s">
        <v>5260</v>
      </c>
      <c r="C38" s="671" t="s">
        <v>5350</v>
      </c>
      <c r="D38" s="671" t="s">
        <v>5547</v>
      </c>
      <c r="E38" s="671" t="s">
        <v>5548</v>
      </c>
      <c r="F38" s="238"/>
      <c r="G38" s="238"/>
      <c r="H38" s="238"/>
      <c r="I38" s="238"/>
      <c r="J38" s="238">
        <v>2</v>
      </c>
      <c r="K38" s="238">
        <v>4436.2</v>
      </c>
      <c r="L38" s="238"/>
      <c r="M38" s="238">
        <v>2218.1</v>
      </c>
      <c r="N38" s="238"/>
      <c r="O38" s="238"/>
      <c r="P38" s="682"/>
      <c r="Q38" s="713"/>
    </row>
    <row r="39" spans="1:17" ht="14.4" customHeight="1" x14ac:dyDescent="0.3">
      <c r="A39" s="680" t="s">
        <v>549</v>
      </c>
      <c r="B39" s="671" t="s">
        <v>5260</v>
      </c>
      <c r="C39" s="671" t="s">
        <v>5232</v>
      </c>
      <c r="D39" s="671" t="s">
        <v>5244</v>
      </c>
      <c r="E39" s="671" t="s">
        <v>5245</v>
      </c>
      <c r="F39" s="238">
        <v>1</v>
      </c>
      <c r="G39" s="238">
        <v>34</v>
      </c>
      <c r="H39" s="238">
        <v>1</v>
      </c>
      <c r="I39" s="238">
        <v>34</v>
      </c>
      <c r="J39" s="238"/>
      <c r="K39" s="238"/>
      <c r="L39" s="238"/>
      <c r="M39" s="238"/>
      <c r="N39" s="238"/>
      <c r="O39" s="238"/>
      <c r="P39" s="682"/>
      <c r="Q39" s="713"/>
    </row>
    <row r="40" spans="1:17" ht="14.4" customHeight="1" x14ac:dyDescent="0.3">
      <c r="A40" s="680" t="s">
        <v>549</v>
      </c>
      <c r="B40" s="671" t="s">
        <v>5260</v>
      </c>
      <c r="C40" s="671" t="s">
        <v>5232</v>
      </c>
      <c r="D40" s="671" t="s">
        <v>5549</v>
      </c>
      <c r="E40" s="671" t="s">
        <v>5550</v>
      </c>
      <c r="F40" s="238"/>
      <c r="G40" s="238"/>
      <c r="H40" s="238"/>
      <c r="I40" s="238"/>
      <c r="J40" s="238">
        <v>2</v>
      </c>
      <c r="K40" s="238">
        <v>1790</v>
      </c>
      <c r="L40" s="238"/>
      <c r="M40" s="238">
        <v>895</v>
      </c>
      <c r="N40" s="238">
        <v>2</v>
      </c>
      <c r="O40" s="238">
        <v>1790</v>
      </c>
      <c r="P40" s="682"/>
      <c r="Q40" s="713">
        <v>895</v>
      </c>
    </row>
    <row r="41" spans="1:17" ht="14.4" customHeight="1" x14ac:dyDescent="0.3">
      <c r="A41" s="680" t="s">
        <v>549</v>
      </c>
      <c r="B41" s="671" t="s">
        <v>5260</v>
      </c>
      <c r="C41" s="671" t="s">
        <v>5232</v>
      </c>
      <c r="D41" s="671" t="s">
        <v>5265</v>
      </c>
      <c r="E41" s="671" t="s">
        <v>5266</v>
      </c>
      <c r="F41" s="238"/>
      <c r="G41" s="238"/>
      <c r="H41" s="238"/>
      <c r="I41" s="238"/>
      <c r="J41" s="238"/>
      <c r="K41" s="238"/>
      <c r="L41" s="238"/>
      <c r="M41" s="238"/>
      <c r="N41" s="238">
        <v>6</v>
      </c>
      <c r="O41" s="238">
        <v>498</v>
      </c>
      <c r="P41" s="682"/>
      <c r="Q41" s="713">
        <v>83</v>
      </c>
    </row>
    <row r="42" spans="1:17" ht="14.4" customHeight="1" x14ac:dyDescent="0.3">
      <c r="A42" s="680" t="s">
        <v>549</v>
      </c>
      <c r="B42" s="671" t="s">
        <v>5260</v>
      </c>
      <c r="C42" s="671" t="s">
        <v>5232</v>
      </c>
      <c r="D42" s="671" t="s">
        <v>5267</v>
      </c>
      <c r="E42" s="671" t="s">
        <v>5268</v>
      </c>
      <c r="F42" s="238">
        <v>2</v>
      </c>
      <c r="G42" s="238">
        <v>1218</v>
      </c>
      <c r="H42" s="238">
        <v>1</v>
      </c>
      <c r="I42" s="238">
        <v>609</v>
      </c>
      <c r="J42" s="238">
        <v>13</v>
      </c>
      <c r="K42" s="238">
        <v>7943</v>
      </c>
      <c r="L42" s="238">
        <v>6.5213464696223316</v>
      </c>
      <c r="M42" s="238">
        <v>611</v>
      </c>
      <c r="N42" s="238">
        <v>15</v>
      </c>
      <c r="O42" s="238">
        <v>9165</v>
      </c>
      <c r="P42" s="682">
        <v>7.5246305418719208</v>
      </c>
      <c r="Q42" s="713">
        <v>611</v>
      </c>
    </row>
    <row r="43" spans="1:17" ht="14.4" customHeight="1" x14ac:dyDescent="0.3">
      <c r="A43" s="680" t="s">
        <v>549</v>
      </c>
      <c r="B43" s="671" t="s">
        <v>5260</v>
      </c>
      <c r="C43" s="671" t="s">
        <v>5232</v>
      </c>
      <c r="D43" s="671" t="s">
        <v>5269</v>
      </c>
      <c r="E43" s="671" t="s">
        <v>5270</v>
      </c>
      <c r="F43" s="238">
        <v>9</v>
      </c>
      <c r="G43" s="238">
        <v>3465</v>
      </c>
      <c r="H43" s="238">
        <v>1</v>
      </c>
      <c r="I43" s="238">
        <v>385</v>
      </c>
      <c r="J43" s="238">
        <v>17</v>
      </c>
      <c r="K43" s="238">
        <v>6562</v>
      </c>
      <c r="L43" s="238">
        <v>1.8937950937950938</v>
      </c>
      <c r="M43" s="238">
        <v>386</v>
      </c>
      <c r="N43" s="238">
        <v>10</v>
      </c>
      <c r="O43" s="238">
        <v>3860</v>
      </c>
      <c r="P43" s="682">
        <v>1.1139971139971141</v>
      </c>
      <c r="Q43" s="713">
        <v>386</v>
      </c>
    </row>
    <row r="44" spans="1:17" ht="14.4" customHeight="1" x14ac:dyDescent="0.3">
      <c r="A44" s="680" t="s">
        <v>549</v>
      </c>
      <c r="B44" s="671" t="s">
        <v>5260</v>
      </c>
      <c r="C44" s="671" t="s">
        <v>5232</v>
      </c>
      <c r="D44" s="671" t="s">
        <v>5271</v>
      </c>
      <c r="E44" s="671" t="s">
        <v>5272</v>
      </c>
      <c r="F44" s="238">
        <v>27</v>
      </c>
      <c r="G44" s="238">
        <v>1053</v>
      </c>
      <c r="H44" s="238">
        <v>1</v>
      </c>
      <c r="I44" s="238">
        <v>39</v>
      </c>
      <c r="J44" s="238">
        <v>62</v>
      </c>
      <c r="K44" s="238">
        <v>2418</v>
      </c>
      <c r="L44" s="238">
        <v>2.2962962962962963</v>
      </c>
      <c r="M44" s="238">
        <v>39</v>
      </c>
      <c r="N44" s="238">
        <v>53</v>
      </c>
      <c r="O44" s="238">
        <v>2067</v>
      </c>
      <c r="P44" s="682">
        <v>1.962962962962963</v>
      </c>
      <c r="Q44" s="713">
        <v>39</v>
      </c>
    </row>
    <row r="45" spans="1:17" ht="14.4" customHeight="1" x14ac:dyDescent="0.3">
      <c r="A45" s="680" t="s">
        <v>549</v>
      </c>
      <c r="B45" s="671" t="s">
        <v>5260</v>
      </c>
      <c r="C45" s="671" t="s">
        <v>5232</v>
      </c>
      <c r="D45" s="671" t="s">
        <v>5551</v>
      </c>
      <c r="E45" s="671" t="s">
        <v>5552</v>
      </c>
      <c r="F45" s="238"/>
      <c r="G45" s="238"/>
      <c r="H45" s="238"/>
      <c r="I45" s="238"/>
      <c r="J45" s="238">
        <v>1</v>
      </c>
      <c r="K45" s="238">
        <v>689</v>
      </c>
      <c r="L45" s="238"/>
      <c r="M45" s="238">
        <v>689</v>
      </c>
      <c r="N45" s="238">
        <v>3</v>
      </c>
      <c r="O45" s="238">
        <v>2067</v>
      </c>
      <c r="P45" s="682"/>
      <c r="Q45" s="713">
        <v>689</v>
      </c>
    </row>
    <row r="46" spans="1:17" ht="14.4" customHeight="1" x14ac:dyDescent="0.3">
      <c r="A46" s="680" t="s">
        <v>549</v>
      </c>
      <c r="B46" s="671" t="s">
        <v>5260</v>
      </c>
      <c r="C46" s="671" t="s">
        <v>5232</v>
      </c>
      <c r="D46" s="671" t="s">
        <v>5275</v>
      </c>
      <c r="E46" s="671" t="s">
        <v>5276</v>
      </c>
      <c r="F46" s="238">
        <v>7</v>
      </c>
      <c r="G46" s="238">
        <v>6601</v>
      </c>
      <c r="H46" s="238">
        <v>1</v>
      </c>
      <c r="I46" s="238">
        <v>943</v>
      </c>
      <c r="J46" s="238">
        <v>12</v>
      </c>
      <c r="K46" s="238">
        <v>11364</v>
      </c>
      <c r="L46" s="238">
        <v>1.7215573397970005</v>
      </c>
      <c r="M46" s="238">
        <v>947</v>
      </c>
      <c r="N46" s="238">
        <v>15</v>
      </c>
      <c r="O46" s="238">
        <v>14205</v>
      </c>
      <c r="P46" s="682">
        <v>2.1519466747462506</v>
      </c>
      <c r="Q46" s="713">
        <v>947</v>
      </c>
    </row>
    <row r="47" spans="1:17" ht="14.4" customHeight="1" x14ac:dyDescent="0.3">
      <c r="A47" s="680" t="s">
        <v>549</v>
      </c>
      <c r="B47" s="671" t="s">
        <v>5260</v>
      </c>
      <c r="C47" s="671" t="s">
        <v>5232</v>
      </c>
      <c r="D47" s="671" t="s">
        <v>5277</v>
      </c>
      <c r="E47" s="671" t="s">
        <v>5278</v>
      </c>
      <c r="F47" s="238">
        <v>7</v>
      </c>
      <c r="G47" s="238">
        <v>1148</v>
      </c>
      <c r="H47" s="238">
        <v>1</v>
      </c>
      <c r="I47" s="238">
        <v>164</v>
      </c>
      <c r="J47" s="238">
        <v>13</v>
      </c>
      <c r="K47" s="238">
        <v>2145</v>
      </c>
      <c r="L47" s="238">
        <v>1.8684668989547037</v>
      </c>
      <c r="M47" s="238">
        <v>165</v>
      </c>
      <c r="N47" s="238">
        <v>12</v>
      </c>
      <c r="O47" s="238">
        <v>1980</v>
      </c>
      <c r="P47" s="682">
        <v>1.7247386759581882</v>
      </c>
      <c r="Q47" s="713">
        <v>165</v>
      </c>
    </row>
    <row r="48" spans="1:17" ht="14.4" customHeight="1" x14ac:dyDescent="0.3">
      <c r="A48" s="680" t="s">
        <v>549</v>
      </c>
      <c r="B48" s="671" t="s">
        <v>5260</v>
      </c>
      <c r="C48" s="671" t="s">
        <v>5232</v>
      </c>
      <c r="D48" s="671" t="s">
        <v>5553</v>
      </c>
      <c r="E48" s="671" t="s">
        <v>5554</v>
      </c>
      <c r="F48" s="238"/>
      <c r="G48" s="238"/>
      <c r="H48" s="238"/>
      <c r="I48" s="238"/>
      <c r="J48" s="238">
        <v>1</v>
      </c>
      <c r="K48" s="238">
        <v>734</v>
      </c>
      <c r="L48" s="238"/>
      <c r="M48" s="238">
        <v>734</v>
      </c>
      <c r="N48" s="238"/>
      <c r="O48" s="238"/>
      <c r="P48" s="682"/>
      <c r="Q48" s="713"/>
    </row>
    <row r="49" spans="1:17" ht="14.4" customHeight="1" x14ac:dyDescent="0.3">
      <c r="A49" s="680" t="s">
        <v>549</v>
      </c>
      <c r="B49" s="671" t="s">
        <v>5260</v>
      </c>
      <c r="C49" s="671" t="s">
        <v>5232</v>
      </c>
      <c r="D49" s="671" t="s">
        <v>5285</v>
      </c>
      <c r="E49" s="671" t="s">
        <v>5286</v>
      </c>
      <c r="F49" s="238">
        <v>1</v>
      </c>
      <c r="G49" s="238">
        <v>328</v>
      </c>
      <c r="H49" s="238">
        <v>1</v>
      </c>
      <c r="I49" s="238">
        <v>328</v>
      </c>
      <c r="J49" s="238"/>
      <c r="K49" s="238"/>
      <c r="L49" s="238"/>
      <c r="M49" s="238"/>
      <c r="N49" s="238">
        <v>1</v>
      </c>
      <c r="O49" s="238">
        <v>327</v>
      </c>
      <c r="P49" s="682">
        <v>0.99695121951219512</v>
      </c>
      <c r="Q49" s="713">
        <v>327</v>
      </c>
    </row>
    <row r="50" spans="1:17" ht="14.4" customHeight="1" x14ac:dyDescent="0.3">
      <c r="A50" s="680" t="s">
        <v>549</v>
      </c>
      <c r="B50" s="671" t="s">
        <v>5300</v>
      </c>
      <c r="C50" s="671" t="s">
        <v>5232</v>
      </c>
      <c r="D50" s="671" t="s">
        <v>5369</v>
      </c>
      <c r="E50" s="671" t="s">
        <v>5370</v>
      </c>
      <c r="F50" s="238">
        <v>1</v>
      </c>
      <c r="G50" s="238">
        <v>178</v>
      </c>
      <c r="H50" s="238">
        <v>1</v>
      </c>
      <c r="I50" s="238">
        <v>178</v>
      </c>
      <c r="J50" s="238">
        <v>1</v>
      </c>
      <c r="K50" s="238">
        <v>163</v>
      </c>
      <c r="L50" s="238">
        <v>0.9157303370786517</v>
      </c>
      <c r="M50" s="238">
        <v>163</v>
      </c>
      <c r="N50" s="238">
        <v>1</v>
      </c>
      <c r="O50" s="238">
        <v>163</v>
      </c>
      <c r="P50" s="682">
        <v>0.9157303370786517</v>
      </c>
      <c r="Q50" s="713">
        <v>163</v>
      </c>
    </row>
    <row r="51" spans="1:17" ht="14.4" customHeight="1" x14ac:dyDescent="0.3">
      <c r="A51" s="680" t="s">
        <v>549</v>
      </c>
      <c r="B51" s="671" t="s">
        <v>5373</v>
      </c>
      <c r="C51" s="671" t="s">
        <v>1920</v>
      </c>
      <c r="D51" s="671" t="s">
        <v>5374</v>
      </c>
      <c r="E51" s="671" t="s">
        <v>5375</v>
      </c>
      <c r="F51" s="238">
        <v>0</v>
      </c>
      <c r="G51" s="238">
        <v>0</v>
      </c>
      <c r="H51" s="238"/>
      <c r="I51" s="238"/>
      <c r="J51" s="238"/>
      <c r="K51" s="238"/>
      <c r="L51" s="238"/>
      <c r="M51" s="238"/>
      <c r="N51" s="238"/>
      <c r="O51" s="238"/>
      <c r="P51" s="682"/>
      <c r="Q51" s="713"/>
    </row>
    <row r="52" spans="1:17" ht="14.4" customHeight="1" x14ac:dyDescent="0.3">
      <c r="A52" s="680" t="s">
        <v>549</v>
      </c>
      <c r="B52" s="671" t="s">
        <v>5373</v>
      </c>
      <c r="C52" s="671" t="s">
        <v>5232</v>
      </c>
      <c r="D52" s="671" t="s">
        <v>5244</v>
      </c>
      <c r="E52" s="671" t="s">
        <v>5245</v>
      </c>
      <c r="F52" s="238"/>
      <c r="G52" s="238"/>
      <c r="H52" s="238"/>
      <c r="I52" s="238"/>
      <c r="J52" s="238"/>
      <c r="K52" s="238"/>
      <c r="L52" s="238"/>
      <c r="M52" s="238"/>
      <c r="N52" s="238">
        <v>1</v>
      </c>
      <c r="O52" s="238">
        <v>34</v>
      </c>
      <c r="P52" s="682"/>
      <c r="Q52" s="713">
        <v>34</v>
      </c>
    </row>
    <row r="53" spans="1:17" ht="14.4" customHeight="1" x14ac:dyDescent="0.3">
      <c r="A53" s="680" t="s">
        <v>549</v>
      </c>
      <c r="B53" s="671" t="s">
        <v>5373</v>
      </c>
      <c r="C53" s="671" t="s">
        <v>5232</v>
      </c>
      <c r="D53" s="671" t="s">
        <v>5378</v>
      </c>
      <c r="E53" s="671" t="s">
        <v>5379</v>
      </c>
      <c r="F53" s="238"/>
      <c r="G53" s="238"/>
      <c r="H53" s="238"/>
      <c r="I53" s="238"/>
      <c r="J53" s="238"/>
      <c r="K53" s="238"/>
      <c r="L53" s="238"/>
      <c r="M53" s="238"/>
      <c r="N53" s="238">
        <v>1</v>
      </c>
      <c r="O53" s="238">
        <v>56</v>
      </c>
      <c r="P53" s="682"/>
      <c r="Q53" s="713">
        <v>56</v>
      </c>
    </row>
    <row r="54" spans="1:17" ht="14.4" customHeight="1" x14ac:dyDescent="0.3">
      <c r="A54" s="680" t="s">
        <v>549</v>
      </c>
      <c r="B54" s="671" t="s">
        <v>5373</v>
      </c>
      <c r="C54" s="671" t="s">
        <v>5232</v>
      </c>
      <c r="D54" s="671" t="s">
        <v>5384</v>
      </c>
      <c r="E54" s="671" t="s">
        <v>5385</v>
      </c>
      <c r="F54" s="238">
        <v>10</v>
      </c>
      <c r="G54" s="238">
        <v>1670</v>
      </c>
      <c r="H54" s="238">
        <v>1</v>
      </c>
      <c r="I54" s="238">
        <v>167</v>
      </c>
      <c r="J54" s="238">
        <v>5</v>
      </c>
      <c r="K54" s="238">
        <v>840</v>
      </c>
      <c r="L54" s="238">
        <v>0.50299401197604787</v>
      </c>
      <c r="M54" s="238">
        <v>168</v>
      </c>
      <c r="N54" s="238">
        <v>6</v>
      </c>
      <c r="O54" s="238">
        <v>1008</v>
      </c>
      <c r="P54" s="682">
        <v>0.60359281437125745</v>
      </c>
      <c r="Q54" s="713">
        <v>168</v>
      </c>
    </row>
    <row r="55" spans="1:17" ht="14.4" customHeight="1" x14ac:dyDescent="0.3">
      <c r="A55" s="680" t="s">
        <v>549</v>
      </c>
      <c r="B55" s="671" t="s">
        <v>5373</v>
      </c>
      <c r="C55" s="671" t="s">
        <v>5232</v>
      </c>
      <c r="D55" s="671" t="s">
        <v>5555</v>
      </c>
      <c r="E55" s="671" t="s">
        <v>5556</v>
      </c>
      <c r="F55" s="238"/>
      <c r="G55" s="238"/>
      <c r="H55" s="238"/>
      <c r="I55" s="238"/>
      <c r="J55" s="238">
        <v>1</v>
      </c>
      <c r="K55" s="238">
        <v>596</v>
      </c>
      <c r="L55" s="238"/>
      <c r="M55" s="238">
        <v>596</v>
      </c>
      <c r="N55" s="238">
        <v>2</v>
      </c>
      <c r="O55" s="238">
        <v>1192</v>
      </c>
      <c r="P55" s="682"/>
      <c r="Q55" s="713">
        <v>596</v>
      </c>
    </row>
    <row r="56" spans="1:17" ht="14.4" customHeight="1" x14ac:dyDescent="0.3">
      <c r="A56" s="680" t="s">
        <v>549</v>
      </c>
      <c r="B56" s="671" t="s">
        <v>5373</v>
      </c>
      <c r="C56" s="671" t="s">
        <v>5232</v>
      </c>
      <c r="D56" s="671" t="s">
        <v>5557</v>
      </c>
      <c r="E56" s="671" t="s">
        <v>5558</v>
      </c>
      <c r="F56" s="238">
        <v>2</v>
      </c>
      <c r="G56" s="238">
        <v>392</v>
      </c>
      <c r="H56" s="238">
        <v>1</v>
      </c>
      <c r="I56" s="238">
        <v>196</v>
      </c>
      <c r="J56" s="238">
        <v>1</v>
      </c>
      <c r="K56" s="238">
        <v>197</v>
      </c>
      <c r="L56" s="238">
        <v>0.50255102040816324</v>
      </c>
      <c r="M56" s="238">
        <v>197</v>
      </c>
      <c r="N56" s="238"/>
      <c r="O56" s="238"/>
      <c r="P56" s="682"/>
      <c r="Q56" s="713"/>
    </row>
    <row r="57" spans="1:17" ht="14.4" customHeight="1" x14ac:dyDescent="0.3">
      <c r="A57" s="680" t="s">
        <v>549</v>
      </c>
      <c r="B57" s="671" t="s">
        <v>5373</v>
      </c>
      <c r="C57" s="671" t="s">
        <v>5232</v>
      </c>
      <c r="D57" s="671" t="s">
        <v>5540</v>
      </c>
      <c r="E57" s="671" t="s">
        <v>5541</v>
      </c>
      <c r="F57" s="238">
        <v>5</v>
      </c>
      <c r="G57" s="238">
        <v>3160</v>
      </c>
      <c r="H57" s="238">
        <v>1</v>
      </c>
      <c r="I57" s="238">
        <v>632</v>
      </c>
      <c r="J57" s="238">
        <v>5</v>
      </c>
      <c r="K57" s="238">
        <v>3175</v>
      </c>
      <c r="L57" s="238">
        <v>1.004746835443038</v>
      </c>
      <c r="M57" s="238">
        <v>635</v>
      </c>
      <c r="N57" s="238">
        <v>7</v>
      </c>
      <c r="O57" s="238">
        <v>4445</v>
      </c>
      <c r="P57" s="682">
        <v>1.4066455696202531</v>
      </c>
      <c r="Q57" s="713">
        <v>635</v>
      </c>
    </row>
    <row r="58" spans="1:17" ht="14.4" customHeight="1" x14ac:dyDescent="0.3">
      <c r="A58" s="680" t="s">
        <v>549</v>
      </c>
      <c r="B58" s="671" t="s">
        <v>5373</v>
      </c>
      <c r="C58" s="671" t="s">
        <v>5232</v>
      </c>
      <c r="D58" s="671" t="s">
        <v>5390</v>
      </c>
      <c r="E58" s="671" t="s">
        <v>5391</v>
      </c>
      <c r="F58" s="238"/>
      <c r="G58" s="238"/>
      <c r="H58" s="238"/>
      <c r="I58" s="238"/>
      <c r="J58" s="238"/>
      <c r="K58" s="238"/>
      <c r="L58" s="238"/>
      <c r="M58" s="238"/>
      <c r="N58" s="238">
        <v>1</v>
      </c>
      <c r="O58" s="238">
        <v>327</v>
      </c>
      <c r="P58" s="682"/>
      <c r="Q58" s="713">
        <v>327</v>
      </c>
    </row>
    <row r="59" spans="1:17" ht="14.4" customHeight="1" x14ac:dyDescent="0.3">
      <c r="A59" s="680" t="s">
        <v>549</v>
      </c>
      <c r="B59" s="671" t="s">
        <v>5373</v>
      </c>
      <c r="C59" s="671" t="s">
        <v>5232</v>
      </c>
      <c r="D59" s="671" t="s">
        <v>5559</v>
      </c>
      <c r="E59" s="671" t="s">
        <v>5560</v>
      </c>
      <c r="F59" s="238"/>
      <c r="G59" s="238"/>
      <c r="H59" s="238"/>
      <c r="I59" s="238"/>
      <c r="J59" s="238">
        <v>3</v>
      </c>
      <c r="K59" s="238">
        <v>315</v>
      </c>
      <c r="L59" s="238"/>
      <c r="M59" s="238">
        <v>105</v>
      </c>
      <c r="N59" s="238"/>
      <c r="O59" s="238"/>
      <c r="P59" s="682"/>
      <c r="Q59" s="713"/>
    </row>
    <row r="60" spans="1:17" ht="14.4" customHeight="1" x14ac:dyDescent="0.3">
      <c r="A60" s="680" t="s">
        <v>549</v>
      </c>
      <c r="B60" s="671" t="s">
        <v>5394</v>
      </c>
      <c r="C60" s="671" t="s">
        <v>5232</v>
      </c>
      <c r="D60" s="671" t="s">
        <v>5378</v>
      </c>
      <c r="E60" s="671" t="s">
        <v>5379</v>
      </c>
      <c r="F60" s="238">
        <v>1</v>
      </c>
      <c r="G60" s="238">
        <v>55</v>
      </c>
      <c r="H60" s="238">
        <v>1</v>
      </c>
      <c r="I60" s="238">
        <v>55</v>
      </c>
      <c r="J60" s="238"/>
      <c r="K60" s="238"/>
      <c r="L60" s="238"/>
      <c r="M60" s="238"/>
      <c r="N60" s="238">
        <v>1</v>
      </c>
      <c r="O60" s="238">
        <v>56</v>
      </c>
      <c r="P60" s="682">
        <v>1.0181818181818181</v>
      </c>
      <c r="Q60" s="713">
        <v>56</v>
      </c>
    </row>
    <row r="61" spans="1:17" ht="14.4" customHeight="1" x14ac:dyDescent="0.3">
      <c r="A61" s="680" t="s">
        <v>549</v>
      </c>
      <c r="B61" s="671" t="s">
        <v>5394</v>
      </c>
      <c r="C61" s="671" t="s">
        <v>5232</v>
      </c>
      <c r="D61" s="671" t="s">
        <v>5380</v>
      </c>
      <c r="E61" s="671" t="s">
        <v>5381</v>
      </c>
      <c r="F61" s="238"/>
      <c r="G61" s="238"/>
      <c r="H61" s="238"/>
      <c r="I61" s="238"/>
      <c r="J61" s="238">
        <v>2</v>
      </c>
      <c r="K61" s="238">
        <v>868</v>
      </c>
      <c r="L61" s="238"/>
      <c r="M61" s="238">
        <v>434</v>
      </c>
      <c r="N61" s="238">
        <v>3</v>
      </c>
      <c r="O61" s="238">
        <v>1302</v>
      </c>
      <c r="P61" s="682"/>
      <c r="Q61" s="713">
        <v>434</v>
      </c>
    </row>
    <row r="62" spans="1:17" ht="14.4" customHeight="1" x14ac:dyDescent="0.3">
      <c r="A62" s="680" t="s">
        <v>549</v>
      </c>
      <c r="B62" s="671" t="s">
        <v>5394</v>
      </c>
      <c r="C62" s="671" t="s">
        <v>5232</v>
      </c>
      <c r="D62" s="671" t="s">
        <v>5397</v>
      </c>
      <c r="E62" s="671" t="s">
        <v>5398</v>
      </c>
      <c r="F62" s="238">
        <v>19</v>
      </c>
      <c r="G62" s="238">
        <v>437</v>
      </c>
      <c r="H62" s="238">
        <v>1</v>
      </c>
      <c r="I62" s="238">
        <v>23</v>
      </c>
      <c r="J62" s="238"/>
      <c r="K62" s="238"/>
      <c r="L62" s="238"/>
      <c r="M62" s="238"/>
      <c r="N62" s="238"/>
      <c r="O62" s="238"/>
      <c r="P62" s="682"/>
      <c r="Q62" s="713"/>
    </row>
    <row r="63" spans="1:17" ht="14.4" customHeight="1" x14ac:dyDescent="0.3">
      <c r="A63" s="680" t="s">
        <v>549</v>
      </c>
      <c r="B63" s="671" t="s">
        <v>5394</v>
      </c>
      <c r="C63" s="671" t="s">
        <v>5232</v>
      </c>
      <c r="D63" s="671" t="s">
        <v>5384</v>
      </c>
      <c r="E63" s="671" t="s">
        <v>5385</v>
      </c>
      <c r="F63" s="238">
        <v>4</v>
      </c>
      <c r="G63" s="238">
        <v>668</v>
      </c>
      <c r="H63" s="238">
        <v>1</v>
      </c>
      <c r="I63" s="238">
        <v>167</v>
      </c>
      <c r="J63" s="238">
        <v>5</v>
      </c>
      <c r="K63" s="238">
        <v>840</v>
      </c>
      <c r="L63" s="238">
        <v>1.2574850299401197</v>
      </c>
      <c r="M63" s="238">
        <v>168</v>
      </c>
      <c r="N63" s="238">
        <v>5</v>
      </c>
      <c r="O63" s="238">
        <v>840</v>
      </c>
      <c r="P63" s="682">
        <v>1.2574850299401197</v>
      </c>
      <c r="Q63" s="713">
        <v>168</v>
      </c>
    </row>
    <row r="64" spans="1:17" ht="14.4" customHeight="1" x14ac:dyDescent="0.3">
      <c r="A64" s="680" t="s">
        <v>549</v>
      </c>
      <c r="B64" s="671" t="s">
        <v>5394</v>
      </c>
      <c r="C64" s="671" t="s">
        <v>5232</v>
      </c>
      <c r="D64" s="671" t="s">
        <v>5386</v>
      </c>
      <c r="E64" s="671" t="s">
        <v>5387</v>
      </c>
      <c r="F64" s="238">
        <v>1</v>
      </c>
      <c r="G64" s="238">
        <v>223</v>
      </c>
      <c r="H64" s="238">
        <v>1</v>
      </c>
      <c r="I64" s="238">
        <v>223</v>
      </c>
      <c r="J64" s="238"/>
      <c r="K64" s="238"/>
      <c r="L64" s="238"/>
      <c r="M64" s="238"/>
      <c r="N64" s="238"/>
      <c r="O64" s="238"/>
      <c r="P64" s="682"/>
      <c r="Q64" s="713"/>
    </row>
    <row r="65" spans="1:17" ht="14.4" customHeight="1" x14ac:dyDescent="0.3">
      <c r="A65" s="680" t="s">
        <v>549</v>
      </c>
      <c r="B65" s="671" t="s">
        <v>5561</v>
      </c>
      <c r="C65" s="671" t="s">
        <v>5232</v>
      </c>
      <c r="D65" s="671" t="s">
        <v>5233</v>
      </c>
      <c r="E65" s="671" t="s">
        <v>5234</v>
      </c>
      <c r="F65" s="238">
        <v>32</v>
      </c>
      <c r="G65" s="238">
        <v>0</v>
      </c>
      <c r="H65" s="238"/>
      <c r="I65" s="238">
        <v>0</v>
      </c>
      <c r="J65" s="238">
        <v>4</v>
      </c>
      <c r="K65" s="238">
        <v>0</v>
      </c>
      <c r="L65" s="238"/>
      <c r="M65" s="238">
        <v>0</v>
      </c>
      <c r="N65" s="238"/>
      <c r="O65" s="238"/>
      <c r="P65" s="682"/>
      <c r="Q65" s="713"/>
    </row>
    <row r="66" spans="1:17" ht="14.4" customHeight="1" x14ac:dyDescent="0.3">
      <c r="A66" s="680" t="s">
        <v>549</v>
      </c>
      <c r="B66" s="671" t="s">
        <v>5561</v>
      </c>
      <c r="C66" s="671" t="s">
        <v>5232</v>
      </c>
      <c r="D66" s="671" t="s">
        <v>5562</v>
      </c>
      <c r="E66" s="671" t="s">
        <v>5563</v>
      </c>
      <c r="F66" s="238">
        <v>430</v>
      </c>
      <c r="G66" s="238">
        <v>0</v>
      </c>
      <c r="H66" s="238"/>
      <c r="I66" s="238">
        <v>0</v>
      </c>
      <c r="J66" s="238">
        <v>613</v>
      </c>
      <c r="K66" s="238">
        <v>0</v>
      </c>
      <c r="L66" s="238"/>
      <c r="M66" s="238">
        <v>0</v>
      </c>
      <c r="N66" s="238"/>
      <c r="O66" s="238"/>
      <c r="P66" s="682"/>
      <c r="Q66" s="713"/>
    </row>
    <row r="67" spans="1:17" ht="14.4" customHeight="1" x14ac:dyDescent="0.3">
      <c r="A67" s="680" t="s">
        <v>549</v>
      </c>
      <c r="B67" s="671" t="s">
        <v>5564</v>
      </c>
      <c r="C67" s="671" t="s">
        <v>1920</v>
      </c>
      <c r="D67" s="671" t="s">
        <v>5565</v>
      </c>
      <c r="E67" s="671" t="s">
        <v>5566</v>
      </c>
      <c r="F67" s="238"/>
      <c r="G67" s="238"/>
      <c r="H67" s="238"/>
      <c r="I67" s="238"/>
      <c r="J67" s="238"/>
      <c r="K67" s="238"/>
      <c r="L67" s="238"/>
      <c r="M67" s="238"/>
      <c r="N67" s="238">
        <v>24</v>
      </c>
      <c r="O67" s="238">
        <v>1999.2</v>
      </c>
      <c r="P67" s="682"/>
      <c r="Q67" s="713">
        <v>83.3</v>
      </c>
    </row>
    <row r="68" spans="1:17" ht="14.4" customHeight="1" x14ac:dyDescent="0.3">
      <c r="A68" s="680" t="s">
        <v>549</v>
      </c>
      <c r="B68" s="671" t="s">
        <v>5564</v>
      </c>
      <c r="C68" s="671" t="s">
        <v>1920</v>
      </c>
      <c r="D68" s="671" t="s">
        <v>5567</v>
      </c>
      <c r="E68" s="671" t="s">
        <v>1966</v>
      </c>
      <c r="F68" s="238">
        <v>1</v>
      </c>
      <c r="G68" s="238">
        <v>253.33</v>
      </c>
      <c r="H68" s="238">
        <v>1</v>
      </c>
      <c r="I68" s="238">
        <v>253.33</v>
      </c>
      <c r="J68" s="238"/>
      <c r="K68" s="238"/>
      <c r="L68" s="238"/>
      <c r="M68" s="238"/>
      <c r="N68" s="238"/>
      <c r="O68" s="238"/>
      <c r="P68" s="682"/>
      <c r="Q68" s="713"/>
    </row>
    <row r="69" spans="1:17" ht="14.4" customHeight="1" x14ac:dyDescent="0.3">
      <c r="A69" s="680" t="s">
        <v>549</v>
      </c>
      <c r="B69" s="671" t="s">
        <v>5564</v>
      </c>
      <c r="C69" s="671" t="s">
        <v>1920</v>
      </c>
      <c r="D69" s="671" t="s">
        <v>5568</v>
      </c>
      <c r="E69" s="671" t="s">
        <v>1966</v>
      </c>
      <c r="F69" s="238">
        <v>8</v>
      </c>
      <c r="G69" s="238">
        <v>4053.2799999999997</v>
      </c>
      <c r="H69" s="238">
        <v>1</v>
      </c>
      <c r="I69" s="238">
        <v>506.65999999999997</v>
      </c>
      <c r="J69" s="238"/>
      <c r="K69" s="238"/>
      <c r="L69" s="238"/>
      <c r="M69" s="238"/>
      <c r="N69" s="238">
        <v>0.87</v>
      </c>
      <c r="O69" s="238">
        <v>444.65</v>
      </c>
      <c r="P69" s="682">
        <v>0.1097012789641969</v>
      </c>
      <c r="Q69" s="713">
        <v>511.09195402298849</v>
      </c>
    </row>
    <row r="70" spans="1:17" ht="14.4" customHeight="1" x14ac:dyDescent="0.3">
      <c r="A70" s="680" t="s">
        <v>549</v>
      </c>
      <c r="B70" s="671" t="s">
        <v>5564</v>
      </c>
      <c r="C70" s="671" t="s">
        <v>1920</v>
      </c>
      <c r="D70" s="671" t="s">
        <v>5301</v>
      </c>
      <c r="E70" s="671" t="s">
        <v>5302</v>
      </c>
      <c r="F70" s="238"/>
      <c r="G70" s="238"/>
      <c r="H70" s="238"/>
      <c r="I70" s="238"/>
      <c r="J70" s="238">
        <v>1</v>
      </c>
      <c r="K70" s="238">
        <v>140.09</v>
      </c>
      <c r="L70" s="238"/>
      <c r="M70" s="238">
        <v>140.09</v>
      </c>
      <c r="N70" s="238">
        <v>0.31</v>
      </c>
      <c r="O70" s="238">
        <v>43.42</v>
      </c>
      <c r="P70" s="682"/>
      <c r="Q70" s="713">
        <v>140.06451612903226</v>
      </c>
    </row>
    <row r="71" spans="1:17" ht="14.4" customHeight="1" x14ac:dyDescent="0.3">
      <c r="A71" s="680" t="s">
        <v>549</v>
      </c>
      <c r="B71" s="671" t="s">
        <v>5564</v>
      </c>
      <c r="C71" s="671" t="s">
        <v>1920</v>
      </c>
      <c r="D71" s="671" t="s">
        <v>5303</v>
      </c>
      <c r="E71" s="671" t="s">
        <v>5302</v>
      </c>
      <c r="F71" s="238">
        <v>8</v>
      </c>
      <c r="G71" s="238">
        <v>2210.21</v>
      </c>
      <c r="H71" s="238">
        <v>1</v>
      </c>
      <c r="I71" s="238">
        <v>276.27625</v>
      </c>
      <c r="J71" s="238">
        <v>9</v>
      </c>
      <c r="K71" s="238">
        <v>2521.62</v>
      </c>
      <c r="L71" s="238">
        <v>1.1408961139439238</v>
      </c>
      <c r="M71" s="238">
        <v>280.18</v>
      </c>
      <c r="N71" s="238">
        <v>3.84</v>
      </c>
      <c r="O71" s="238">
        <v>1075.8699999999999</v>
      </c>
      <c r="P71" s="682">
        <v>0.48677275010066912</v>
      </c>
      <c r="Q71" s="713">
        <v>280.17447916666663</v>
      </c>
    </row>
    <row r="72" spans="1:17" ht="14.4" customHeight="1" x14ac:dyDescent="0.3">
      <c r="A72" s="680" t="s">
        <v>549</v>
      </c>
      <c r="B72" s="671" t="s">
        <v>5564</v>
      </c>
      <c r="C72" s="671" t="s">
        <v>1920</v>
      </c>
      <c r="D72" s="671" t="s">
        <v>5304</v>
      </c>
      <c r="E72" s="671" t="s">
        <v>5305</v>
      </c>
      <c r="F72" s="238">
        <v>3</v>
      </c>
      <c r="G72" s="238">
        <v>2655.58</v>
      </c>
      <c r="H72" s="238">
        <v>1</v>
      </c>
      <c r="I72" s="238">
        <v>885.19333333333327</v>
      </c>
      <c r="J72" s="238"/>
      <c r="K72" s="238"/>
      <c r="L72" s="238"/>
      <c r="M72" s="238"/>
      <c r="N72" s="238"/>
      <c r="O72" s="238"/>
      <c r="P72" s="682"/>
      <c r="Q72" s="713"/>
    </row>
    <row r="73" spans="1:17" ht="14.4" customHeight="1" x14ac:dyDescent="0.3">
      <c r="A73" s="680" t="s">
        <v>549</v>
      </c>
      <c r="B73" s="671" t="s">
        <v>5564</v>
      </c>
      <c r="C73" s="671" t="s">
        <v>1920</v>
      </c>
      <c r="D73" s="671" t="s">
        <v>1696</v>
      </c>
      <c r="E73" s="671" t="s">
        <v>5308</v>
      </c>
      <c r="F73" s="238"/>
      <c r="G73" s="238"/>
      <c r="H73" s="238"/>
      <c r="I73" s="238"/>
      <c r="J73" s="238"/>
      <c r="K73" s="238"/>
      <c r="L73" s="238"/>
      <c r="M73" s="238"/>
      <c r="N73" s="238">
        <v>1</v>
      </c>
      <c r="O73" s="238">
        <v>3235.01</v>
      </c>
      <c r="P73" s="682"/>
      <c r="Q73" s="713">
        <v>3235.01</v>
      </c>
    </row>
    <row r="74" spans="1:17" ht="14.4" customHeight="1" x14ac:dyDescent="0.3">
      <c r="A74" s="680" t="s">
        <v>549</v>
      </c>
      <c r="B74" s="671" t="s">
        <v>5564</v>
      </c>
      <c r="C74" s="671" t="s">
        <v>1920</v>
      </c>
      <c r="D74" s="671" t="s">
        <v>5569</v>
      </c>
      <c r="E74" s="671" t="s">
        <v>5308</v>
      </c>
      <c r="F74" s="238">
        <v>1</v>
      </c>
      <c r="G74" s="238">
        <v>7081.06</v>
      </c>
      <c r="H74" s="238">
        <v>1</v>
      </c>
      <c r="I74" s="238">
        <v>7081.06</v>
      </c>
      <c r="J74" s="238">
        <v>2</v>
      </c>
      <c r="K74" s="238">
        <v>12940.04</v>
      </c>
      <c r="L74" s="238">
        <v>1.827415669405428</v>
      </c>
      <c r="M74" s="238">
        <v>6470.02</v>
      </c>
      <c r="N74" s="238">
        <v>1</v>
      </c>
      <c r="O74" s="238">
        <v>6470.02</v>
      </c>
      <c r="P74" s="682">
        <v>0.91370783470271399</v>
      </c>
      <c r="Q74" s="713">
        <v>6470.02</v>
      </c>
    </row>
    <row r="75" spans="1:17" ht="14.4" customHeight="1" x14ac:dyDescent="0.3">
      <c r="A75" s="680" t="s">
        <v>549</v>
      </c>
      <c r="B75" s="671" t="s">
        <v>5564</v>
      </c>
      <c r="C75" s="671" t="s">
        <v>1920</v>
      </c>
      <c r="D75" s="671" t="s">
        <v>5570</v>
      </c>
      <c r="E75" s="671" t="s">
        <v>5308</v>
      </c>
      <c r="F75" s="238">
        <v>7</v>
      </c>
      <c r="G75" s="238">
        <v>93024.44</v>
      </c>
      <c r="H75" s="238">
        <v>1</v>
      </c>
      <c r="I75" s="238">
        <v>13289.205714285714</v>
      </c>
      <c r="J75" s="238">
        <v>9</v>
      </c>
      <c r="K75" s="238">
        <v>116460.36000000002</v>
      </c>
      <c r="L75" s="238">
        <v>1.2519329328937643</v>
      </c>
      <c r="M75" s="238">
        <v>12940.04</v>
      </c>
      <c r="N75" s="238">
        <v>10</v>
      </c>
      <c r="O75" s="238">
        <v>129400.4</v>
      </c>
      <c r="P75" s="682">
        <v>1.3910365921041825</v>
      </c>
      <c r="Q75" s="713">
        <v>12940.039999999999</v>
      </c>
    </row>
    <row r="76" spans="1:17" ht="14.4" customHeight="1" x14ac:dyDescent="0.3">
      <c r="A76" s="680" t="s">
        <v>549</v>
      </c>
      <c r="B76" s="671" t="s">
        <v>5564</v>
      </c>
      <c r="C76" s="671" t="s">
        <v>1920</v>
      </c>
      <c r="D76" s="671" t="s">
        <v>5316</v>
      </c>
      <c r="E76" s="671" t="s">
        <v>1684</v>
      </c>
      <c r="F76" s="238"/>
      <c r="G76" s="238"/>
      <c r="H76" s="238"/>
      <c r="I76" s="238"/>
      <c r="J76" s="238">
        <v>9.74</v>
      </c>
      <c r="K76" s="238">
        <v>1097.2</v>
      </c>
      <c r="L76" s="238"/>
      <c r="M76" s="238">
        <v>112.64887063655031</v>
      </c>
      <c r="N76" s="238">
        <v>15.18</v>
      </c>
      <c r="O76" s="238">
        <v>1116.71</v>
      </c>
      <c r="P76" s="682"/>
      <c r="Q76" s="713">
        <v>73.56455862977603</v>
      </c>
    </row>
    <row r="77" spans="1:17" ht="14.4" customHeight="1" x14ac:dyDescent="0.3">
      <c r="A77" s="680" t="s">
        <v>549</v>
      </c>
      <c r="B77" s="671" t="s">
        <v>5564</v>
      </c>
      <c r="C77" s="671" t="s">
        <v>1920</v>
      </c>
      <c r="D77" s="671" t="s">
        <v>5571</v>
      </c>
      <c r="E77" s="671" t="s">
        <v>1977</v>
      </c>
      <c r="F77" s="238">
        <v>1</v>
      </c>
      <c r="G77" s="238">
        <v>931.82</v>
      </c>
      <c r="H77" s="238">
        <v>1</v>
      </c>
      <c r="I77" s="238">
        <v>931.82</v>
      </c>
      <c r="J77" s="238">
        <v>4</v>
      </c>
      <c r="K77" s="238">
        <v>3644.4</v>
      </c>
      <c r="L77" s="238">
        <v>3.9110557833057884</v>
      </c>
      <c r="M77" s="238">
        <v>911.1</v>
      </c>
      <c r="N77" s="238">
        <v>0.22</v>
      </c>
      <c r="O77" s="238">
        <v>140.30000000000001</v>
      </c>
      <c r="P77" s="682">
        <v>0.15056555987207831</v>
      </c>
      <c r="Q77" s="713">
        <v>637.72727272727275</v>
      </c>
    </row>
    <row r="78" spans="1:17" ht="14.4" customHeight="1" x14ac:dyDescent="0.3">
      <c r="A78" s="680" t="s">
        <v>549</v>
      </c>
      <c r="B78" s="671" t="s">
        <v>5564</v>
      </c>
      <c r="C78" s="671" t="s">
        <v>1920</v>
      </c>
      <c r="D78" s="671" t="s">
        <v>5317</v>
      </c>
      <c r="E78" s="671" t="s">
        <v>5318</v>
      </c>
      <c r="F78" s="238">
        <v>1</v>
      </c>
      <c r="G78" s="238">
        <v>279.05</v>
      </c>
      <c r="H78" s="238">
        <v>1</v>
      </c>
      <c r="I78" s="238">
        <v>279.05</v>
      </c>
      <c r="J78" s="238"/>
      <c r="K78" s="238"/>
      <c r="L78" s="238"/>
      <c r="M78" s="238"/>
      <c r="N78" s="238"/>
      <c r="O78" s="238"/>
      <c r="P78" s="682"/>
      <c r="Q78" s="713"/>
    </row>
    <row r="79" spans="1:17" ht="14.4" customHeight="1" x14ac:dyDescent="0.3">
      <c r="A79" s="680" t="s">
        <v>549</v>
      </c>
      <c r="B79" s="671" t="s">
        <v>5564</v>
      </c>
      <c r="C79" s="671" t="s">
        <v>1920</v>
      </c>
      <c r="D79" s="671" t="s">
        <v>5319</v>
      </c>
      <c r="E79" s="671" t="s">
        <v>5318</v>
      </c>
      <c r="F79" s="238">
        <v>1</v>
      </c>
      <c r="G79" s="238">
        <v>1336.49</v>
      </c>
      <c r="H79" s="238">
        <v>1</v>
      </c>
      <c r="I79" s="238">
        <v>1336.49</v>
      </c>
      <c r="J79" s="238">
        <v>3.18</v>
      </c>
      <c r="K79" s="238">
        <v>4812.7700000000004</v>
      </c>
      <c r="L79" s="238">
        <v>3.6010520093678218</v>
      </c>
      <c r="M79" s="238">
        <v>1513.4496855345913</v>
      </c>
      <c r="N79" s="238"/>
      <c r="O79" s="238"/>
      <c r="P79" s="682"/>
      <c r="Q79" s="713"/>
    </row>
    <row r="80" spans="1:17" ht="14.4" customHeight="1" x14ac:dyDescent="0.3">
      <c r="A80" s="680" t="s">
        <v>549</v>
      </c>
      <c r="B80" s="671" t="s">
        <v>5564</v>
      </c>
      <c r="C80" s="671" t="s">
        <v>1920</v>
      </c>
      <c r="D80" s="671" t="s">
        <v>5572</v>
      </c>
      <c r="E80" s="671" t="s">
        <v>1905</v>
      </c>
      <c r="F80" s="238">
        <v>3</v>
      </c>
      <c r="G80" s="238">
        <v>1205.73</v>
      </c>
      <c r="H80" s="238">
        <v>1</v>
      </c>
      <c r="I80" s="238">
        <v>401.91</v>
      </c>
      <c r="J80" s="238">
        <v>1</v>
      </c>
      <c r="K80" s="238">
        <v>405.44</v>
      </c>
      <c r="L80" s="238">
        <v>0.33626102029475918</v>
      </c>
      <c r="M80" s="238">
        <v>405.44</v>
      </c>
      <c r="N80" s="238">
        <v>1</v>
      </c>
      <c r="O80" s="238">
        <v>405.42</v>
      </c>
      <c r="P80" s="682">
        <v>0.33624443283322136</v>
      </c>
      <c r="Q80" s="713">
        <v>405.42</v>
      </c>
    </row>
    <row r="81" spans="1:17" ht="14.4" customHeight="1" x14ac:dyDescent="0.3">
      <c r="A81" s="680" t="s">
        <v>549</v>
      </c>
      <c r="B81" s="671" t="s">
        <v>5564</v>
      </c>
      <c r="C81" s="671" t="s">
        <v>1920</v>
      </c>
      <c r="D81" s="671" t="s">
        <v>5573</v>
      </c>
      <c r="E81" s="671" t="s">
        <v>1908</v>
      </c>
      <c r="F81" s="238">
        <v>3</v>
      </c>
      <c r="G81" s="238">
        <v>2411.4899999999998</v>
      </c>
      <c r="H81" s="238">
        <v>1</v>
      </c>
      <c r="I81" s="238">
        <v>803.82999999999993</v>
      </c>
      <c r="J81" s="238"/>
      <c r="K81" s="238"/>
      <c r="L81" s="238"/>
      <c r="M81" s="238"/>
      <c r="N81" s="238">
        <v>2.81</v>
      </c>
      <c r="O81" s="238">
        <v>2278.5700000000002</v>
      </c>
      <c r="P81" s="682">
        <v>0.94488055102861734</v>
      </c>
      <c r="Q81" s="713">
        <v>810.87900355871886</v>
      </c>
    </row>
    <row r="82" spans="1:17" ht="14.4" customHeight="1" x14ac:dyDescent="0.3">
      <c r="A82" s="680" t="s">
        <v>549</v>
      </c>
      <c r="B82" s="671" t="s">
        <v>5564</v>
      </c>
      <c r="C82" s="671" t="s">
        <v>1920</v>
      </c>
      <c r="D82" s="671" t="s">
        <v>5574</v>
      </c>
      <c r="E82" s="671" t="s">
        <v>1911</v>
      </c>
      <c r="F82" s="238">
        <v>2</v>
      </c>
      <c r="G82" s="238">
        <v>2598.4</v>
      </c>
      <c r="H82" s="238">
        <v>1</v>
      </c>
      <c r="I82" s="238">
        <v>1299.2</v>
      </c>
      <c r="J82" s="238">
        <v>2</v>
      </c>
      <c r="K82" s="238">
        <v>2621.17</v>
      </c>
      <c r="L82" s="238">
        <v>1.0087630849753695</v>
      </c>
      <c r="M82" s="238">
        <v>1310.585</v>
      </c>
      <c r="N82" s="238">
        <v>2</v>
      </c>
      <c r="O82" s="238">
        <v>2621.1799999999998</v>
      </c>
      <c r="P82" s="682">
        <v>1.0087669334975369</v>
      </c>
      <c r="Q82" s="713">
        <v>1310.5899999999999</v>
      </c>
    </row>
    <row r="83" spans="1:17" ht="14.4" customHeight="1" x14ac:dyDescent="0.3">
      <c r="A83" s="680" t="s">
        <v>549</v>
      </c>
      <c r="B83" s="671" t="s">
        <v>5564</v>
      </c>
      <c r="C83" s="671" t="s">
        <v>1920</v>
      </c>
      <c r="D83" s="671" t="s">
        <v>5575</v>
      </c>
      <c r="E83" s="671" t="s">
        <v>1206</v>
      </c>
      <c r="F83" s="238">
        <v>0.9</v>
      </c>
      <c r="G83" s="238">
        <v>347.61</v>
      </c>
      <c r="H83" s="238">
        <v>1</v>
      </c>
      <c r="I83" s="238">
        <v>386.23333333333335</v>
      </c>
      <c r="J83" s="238"/>
      <c r="K83" s="238"/>
      <c r="L83" s="238"/>
      <c r="M83" s="238"/>
      <c r="N83" s="238"/>
      <c r="O83" s="238"/>
      <c r="P83" s="682"/>
      <c r="Q83" s="713"/>
    </row>
    <row r="84" spans="1:17" ht="14.4" customHeight="1" x14ac:dyDescent="0.3">
      <c r="A84" s="680" t="s">
        <v>549</v>
      </c>
      <c r="B84" s="671" t="s">
        <v>5564</v>
      </c>
      <c r="C84" s="671" t="s">
        <v>1920</v>
      </c>
      <c r="D84" s="671" t="s">
        <v>5576</v>
      </c>
      <c r="E84" s="671" t="s">
        <v>2419</v>
      </c>
      <c r="F84" s="238">
        <v>2.4</v>
      </c>
      <c r="G84" s="238">
        <v>1426.12</v>
      </c>
      <c r="H84" s="238">
        <v>1</v>
      </c>
      <c r="I84" s="238">
        <v>594.2166666666667</v>
      </c>
      <c r="J84" s="238">
        <v>1.8</v>
      </c>
      <c r="K84" s="238">
        <v>683.55</v>
      </c>
      <c r="L84" s="238">
        <v>0.47930749165568115</v>
      </c>
      <c r="M84" s="238">
        <v>379.74999999999994</v>
      </c>
      <c r="N84" s="238">
        <v>1</v>
      </c>
      <c r="O84" s="238">
        <v>379.75</v>
      </c>
      <c r="P84" s="682">
        <v>0.26628193980871179</v>
      </c>
      <c r="Q84" s="713">
        <v>379.75</v>
      </c>
    </row>
    <row r="85" spans="1:17" ht="14.4" customHeight="1" x14ac:dyDescent="0.3">
      <c r="A85" s="680" t="s">
        <v>549</v>
      </c>
      <c r="B85" s="671" t="s">
        <v>5564</v>
      </c>
      <c r="C85" s="671" t="s">
        <v>1920</v>
      </c>
      <c r="D85" s="671" t="s">
        <v>5577</v>
      </c>
      <c r="E85" s="671" t="s">
        <v>935</v>
      </c>
      <c r="F85" s="238">
        <v>0.6</v>
      </c>
      <c r="G85" s="238">
        <v>178.27</v>
      </c>
      <c r="H85" s="238">
        <v>1</v>
      </c>
      <c r="I85" s="238">
        <v>297.11666666666667</v>
      </c>
      <c r="J85" s="238"/>
      <c r="K85" s="238"/>
      <c r="L85" s="238"/>
      <c r="M85" s="238"/>
      <c r="N85" s="238">
        <v>0.4</v>
      </c>
      <c r="O85" s="238">
        <v>100.6</v>
      </c>
      <c r="P85" s="682">
        <v>0.56431255960060578</v>
      </c>
      <c r="Q85" s="713">
        <v>251.49999999999997</v>
      </c>
    </row>
    <row r="86" spans="1:17" ht="14.4" customHeight="1" x14ac:dyDescent="0.3">
      <c r="A86" s="680" t="s">
        <v>549</v>
      </c>
      <c r="B86" s="671" t="s">
        <v>5564</v>
      </c>
      <c r="C86" s="671" t="s">
        <v>1920</v>
      </c>
      <c r="D86" s="671" t="s">
        <v>5578</v>
      </c>
      <c r="E86" s="671" t="s">
        <v>2423</v>
      </c>
      <c r="F86" s="238"/>
      <c r="G86" s="238"/>
      <c r="H86" s="238"/>
      <c r="I86" s="238"/>
      <c r="J86" s="238">
        <v>3</v>
      </c>
      <c r="K86" s="238">
        <v>122.85</v>
      </c>
      <c r="L86" s="238"/>
      <c r="M86" s="238">
        <v>40.949999999999996</v>
      </c>
      <c r="N86" s="238"/>
      <c r="O86" s="238"/>
      <c r="P86" s="682"/>
      <c r="Q86" s="713"/>
    </row>
    <row r="87" spans="1:17" ht="14.4" customHeight="1" x14ac:dyDescent="0.3">
      <c r="A87" s="680" t="s">
        <v>549</v>
      </c>
      <c r="B87" s="671" t="s">
        <v>5564</v>
      </c>
      <c r="C87" s="671" t="s">
        <v>1920</v>
      </c>
      <c r="D87" s="671" t="s">
        <v>5579</v>
      </c>
      <c r="E87" s="671" t="s">
        <v>2424</v>
      </c>
      <c r="F87" s="238"/>
      <c r="G87" s="238"/>
      <c r="H87" s="238"/>
      <c r="I87" s="238"/>
      <c r="J87" s="238">
        <v>12</v>
      </c>
      <c r="K87" s="238">
        <v>245.76</v>
      </c>
      <c r="L87" s="238"/>
      <c r="M87" s="238">
        <v>20.48</v>
      </c>
      <c r="N87" s="238"/>
      <c r="O87" s="238"/>
      <c r="P87" s="682"/>
      <c r="Q87" s="713"/>
    </row>
    <row r="88" spans="1:17" ht="14.4" customHeight="1" x14ac:dyDescent="0.3">
      <c r="A88" s="680" t="s">
        <v>549</v>
      </c>
      <c r="B88" s="671" t="s">
        <v>5564</v>
      </c>
      <c r="C88" s="671" t="s">
        <v>1920</v>
      </c>
      <c r="D88" s="671" t="s">
        <v>5320</v>
      </c>
      <c r="E88" s="671" t="s">
        <v>5321</v>
      </c>
      <c r="F88" s="238"/>
      <c r="G88" s="238"/>
      <c r="H88" s="238"/>
      <c r="I88" s="238"/>
      <c r="J88" s="238">
        <v>0.6</v>
      </c>
      <c r="K88" s="238">
        <v>4217.3999999999996</v>
      </c>
      <c r="L88" s="238"/>
      <c r="M88" s="238">
        <v>7029</v>
      </c>
      <c r="N88" s="238"/>
      <c r="O88" s="238"/>
      <c r="P88" s="682"/>
      <c r="Q88" s="713"/>
    </row>
    <row r="89" spans="1:17" ht="14.4" customHeight="1" x14ac:dyDescent="0.3">
      <c r="A89" s="680" t="s">
        <v>549</v>
      </c>
      <c r="B89" s="671" t="s">
        <v>5564</v>
      </c>
      <c r="C89" s="671" t="s">
        <v>1920</v>
      </c>
      <c r="D89" s="671" t="s">
        <v>5580</v>
      </c>
      <c r="E89" s="671" t="s">
        <v>5581</v>
      </c>
      <c r="F89" s="238"/>
      <c r="G89" s="238"/>
      <c r="H89" s="238"/>
      <c r="I89" s="238"/>
      <c r="J89" s="238"/>
      <c r="K89" s="238"/>
      <c r="L89" s="238"/>
      <c r="M89" s="238"/>
      <c r="N89" s="238">
        <v>3.9</v>
      </c>
      <c r="O89" s="238">
        <v>8592.09</v>
      </c>
      <c r="P89" s="682"/>
      <c r="Q89" s="713">
        <v>2203.1</v>
      </c>
    </row>
    <row r="90" spans="1:17" ht="14.4" customHeight="1" x14ac:dyDescent="0.3">
      <c r="A90" s="680" t="s">
        <v>549</v>
      </c>
      <c r="B90" s="671" t="s">
        <v>5564</v>
      </c>
      <c r="C90" s="671" t="s">
        <v>1920</v>
      </c>
      <c r="D90" s="671" t="s">
        <v>5582</v>
      </c>
      <c r="E90" s="671" t="s">
        <v>1615</v>
      </c>
      <c r="F90" s="238">
        <v>4</v>
      </c>
      <c r="G90" s="238">
        <v>1320.1599999999999</v>
      </c>
      <c r="H90" s="238">
        <v>1</v>
      </c>
      <c r="I90" s="238">
        <v>330.03999999999996</v>
      </c>
      <c r="J90" s="238">
        <v>7.36</v>
      </c>
      <c r="K90" s="238">
        <v>2503.12</v>
      </c>
      <c r="L90" s="238">
        <v>1.8960732032480914</v>
      </c>
      <c r="M90" s="238">
        <v>340.0978260869565</v>
      </c>
      <c r="N90" s="238">
        <v>6.75</v>
      </c>
      <c r="O90" s="238">
        <v>2295.67</v>
      </c>
      <c r="P90" s="682">
        <v>1.7389331596170163</v>
      </c>
      <c r="Q90" s="713">
        <v>340.09925925925927</v>
      </c>
    </row>
    <row r="91" spans="1:17" ht="14.4" customHeight="1" x14ac:dyDescent="0.3">
      <c r="A91" s="680" t="s">
        <v>549</v>
      </c>
      <c r="B91" s="671" t="s">
        <v>5564</v>
      </c>
      <c r="C91" s="671" t="s">
        <v>1920</v>
      </c>
      <c r="D91" s="671" t="s">
        <v>5583</v>
      </c>
      <c r="E91" s="671" t="s">
        <v>1847</v>
      </c>
      <c r="F91" s="238">
        <v>4</v>
      </c>
      <c r="G91" s="238">
        <v>330.03999999999996</v>
      </c>
      <c r="H91" s="238">
        <v>1</v>
      </c>
      <c r="I91" s="238">
        <v>82.509999999999991</v>
      </c>
      <c r="J91" s="238">
        <v>1.45</v>
      </c>
      <c r="K91" s="238">
        <v>123.27</v>
      </c>
      <c r="L91" s="238">
        <v>0.37350018179614597</v>
      </c>
      <c r="M91" s="238">
        <v>85.013793103448279</v>
      </c>
      <c r="N91" s="238">
        <v>3.4799999999999995</v>
      </c>
      <c r="O91" s="238">
        <v>295.83000000000004</v>
      </c>
      <c r="P91" s="682">
        <v>0.89634589746697391</v>
      </c>
      <c r="Q91" s="713">
        <v>85.008620689655189</v>
      </c>
    </row>
    <row r="92" spans="1:17" ht="14.4" customHeight="1" x14ac:dyDescent="0.3">
      <c r="A92" s="680" t="s">
        <v>549</v>
      </c>
      <c r="B92" s="671" t="s">
        <v>5564</v>
      </c>
      <c r="C92" s="671" t="s">
        <v>1920</v>
      </c>
      <c r="D92" s="671" t="s">
        <v>5584</v>
      </c>
      <c r="E92" s="671" t="s">
        <v>1851</v>
      </c>
      <c r="F92" s="238"/>
      <c r="G92" s="238"/>
      <c r="H92" s="238"/>
      <c r="I92" s="238"/>
      <c r="J92" s="238">
        <v>4.75</v>
      </c>
      <c r="K92" s="238">
        <v>807.73</v>
      </c>
      <c r="L92" s="238"/>
      <c r="M92" s="238">
        <v>170.0484210526316</v>
      </c>
      <c r="N92" s="238">
        <v>1.69</v>
      </c>
      <c r="O92" s="238">
        <v>287.37</v>
      </c>
      <c r="P92" s="682"/>
      <c r="Q92" s="713">
        <v>170.04142011834321</v>
      </c>
    </row>
    <row r="93" spans="1:17" ht="14.4" customHeight="1" x14ac:dyDescent="0.3">
      <c r="A93" s="680" t="s">
        <v>549</v>
      </c>
      <c r="B93" s="671" t="s">
        <v>5564</v>
      </c>
      <c r="C93" s="671" t="s">
        <v>1920</v>
      </c>
      <c r="D93" s="671" t="s">
        <v>5585</v>
      </c>
      <c r="E93" s="671" t="s">
        <v>5586</v>
      </c>
      <c r="F93" s="238"/>
      <c r="G93" s="238"/>
      <c r="H93" s="238"/>
      <c r="I93" s="238"/>
      <c r="J93" s="238">
        <v>1</v>
      </c>
      <c r="K93" s="238">
        <v>6470.02</v>
      </c>
      <c r="L93" s="238"/>
      <c r="M93" s="238">
        <v>6470.02</v>
      </c>
      <c r="N93" s="238"/>
      <c r="O93" s="238"/>
      <c r="P93" s="682"/>
      <c r="Q93" s="713"/>
    </row>
    <row r="94" spans="1:17" ht="14.4" customHeight="1" x14ac:dyDescent="0.3">
      <c r="A94" s="680" t="s">
        <v>549</v>
      </c>
      <c r="B94" s="671" t="s">
        <v>5564</v>
      </c>
      <c r="C94" s="671" t="s">
        <v>1920</v>
      </c>
      <c r="D94" s="671" t="s">
        <v>5587</v>
      </c>
      <c r="E94" s="671" t="s">
        <v>5586</v>
      </c>
      <c r="F94" s="238"/>
      <c r="G94" s="238"/>
      <c r="H94" s="238"/>
      <c r="I94" s="238"/>
      <c r="J94" s="238">
        <v>13</v>
      </c>
      <c r="K94" s="238">
        <v>168220.52000000002</v>
      </c>
      <c r="L94" s="238"/>
      <c r="M94" s="238">
        <v>12940.04</v>
      </c>
      <c r="N94" s="238"/>
      <c r="O94" s="238"/>
      <c r="P94" s="682"/>
      <c r="Q94" s="713"/>
    </row>
    <row r="95" spans="1:17" ht="14.4" customHeight="1" x14ac:dyDescent="0.3">
      <c r="A95" s="680" t="s">
        <v>549</v>
      </c>
      <c r="B95" s="671" t="s">
        <v>5564</v>
      </c>
      <c r="C95" s="671" t="s">
        <v>1920</v>
      </c>
      <c r="D95" s="671" t="s">
        <v>5588</v>
      </c>
      <c r="E95" s="671" t="s">
        <v>5589</v>
      </c>
      <c r="F95" s="238">
        <v>0.6</v>
      </c>
      <c r="G95" s="238">
        <v>356.53</v>
      </c>
      <c r="H95" s="238">
        <v>1</v>
      </c>
      <c r="I95" s="238">
        <v>594.2166666666667</v>
      </c>
      <c r="J95" s="238"/>
      <c r="K95" s="238"/>
      <c r="L95" s="238"/>
      <c r="M95" s="238"/>
      <c r="N95" s="238"/>
      <c r="O95" s="238"/>
      <c r="P95" s="682"/>
      <c r="Q95" s="713"/>
    </row>
    <row r="96" spans="1:17" ht="14.4" customHeight="1" x14ac:dyDescent="0.3">
      <c r="A96" s="680" t="s">
        <v>549</v>
      </c>
      <c r="B96" s="671" t="s">
        <v>5564</v>
      </c>
      <c r="C96" s="671" t="s">
        <v>1920</v>
      </c>
      <c r="D96" s="671" t="s">
        <v>5590</v>
      </c>
      <c r="E96" s="671" t="s">
        <v>5591</v>
      </c>
      <c r="F96" s="238"/>
      <c r="G96" s="238"/>
      <c r="H96" s="238"/>
      <c r="I96" s="238"/>
      <c r="J96" s="238">
        <v>0.02</v>
      </c>
      <c r="K96" s="238">
        <v>7.59</v>
      </c>
      <c r="L96" s="238"/>
      <c r="M96" s="238">
        <v>379.5</v>
      </c>
      <c r="N96" s="238"/>
      <c r="O96" s="238"/>
      <c r="P96" s="682"/>
      <c r="Q96" s="713"/>
    </row>
    <row r="97" spans="1:17" ht="14.4" customHeight="1" x14ac:dyDescent="0.3">
      <c r="A97" s="680" t="s">
        <v>549</v>
      </c>
      <c r="B97" s="671" t="s">
        <v>5564</v>
      </c>
      <c r="C97" s="671" t="s">
        <v>1920</v>
      </c>
      <c r="D97" s="671" t="s">
        <v>5592</v>
      </c>
      <c r="E97" s="671" t="s">
        <v>5228</v>
      </c>
      <c r="F97" s="238"/>
      <c r="G97" s="238"/>
      <c r="H97" s="238"/>
      <c r="I97" s="238"/>
      <c r="J97" s="238">
        <v>2.4</v>
      </c>
      <c r="K97" s="238">
        <v>2484.52</v>
      </c>
      <c r="L97" s="238"/>
      <c r="M97" s="238">
        <v>1035.2166666666667</v>
      </c>
      <c r="N97" s="238"/>
      <c r="O97" s="238"/>
      <c r="P97" s="682"/>
      <c r="Q97" s="713"/>
    </row>
    <row r="98" spans="1:17" ht="14.4" customHeight="1" x14ac:dyDescent="0.3">
      <c r="A98" s="680" t="s">
        <v>549</v>
      </c>
      <c r="B98" s="671" t="s">
        <v>5564</v>
      </c>
      <c r="C98" s="671" t="s">
        <v>1920</v>
      </c>
      <c r="D98" s="671" t="s">
        <v>5593</v>
      </c>
      <c r="E98" s="671" t="s">
        <v>1168</v>
      </c>
      <c r="F98" s="238">
        <v>0.9</v>
      </c>
      <c r="G98" s="238">
        <v>76.680000000000007</v>
      </c>
      <c r="H98" s="238">
        <v>1</v>
      </c>
      <c r="I98" s="238">
        <v>85.2</v>
      </c>
      <c r="J98" s="238"/>
      <c r="K98" s="238"/>
      <c r="L98" s="238"/>
      <c r="M98" s="238"/>
      <c r="N98" s="238"/>
      <c r="O98" s="238"/>
      <c r="P98" s="682"/>
      <c r="Q98" s="713"/>
    </row>
    <row r="99" spans="1:17" ht="14.4" customHeight="1" x14ac:dyDescent="0.3">
      <c r="A99" s="680" t="s">
        <v>549</v>
      </c>
      <c r="B99" s="671" t="s">
        <v>5564</v>
      </c>
      <c r="C99" s="671" t="s">
        <v>1920</v>
      </c>
      <c r="D99" s="671" t="s">
        <v>5594</v>
      </c>
      <c r="E99" s="671" t="s">
        <v>5228</v>
      </c>
      <c r="F99" s="238">
        <v>3.25</v>
      </c>
      <c r="G99" s="238">
        <v>843.9</v>
      </c>
      <c r="H99" s="238">
        <v>1</v>
      </c>
      <c r="I99" s="238">
        <v>259.66153846153844</v>
      </c>
      <c r="J99" s="238"/>
      <c r="K99" s="238"/>
      <c r="L99" s="238"/>
      <c r="M99" s="238"/>
      <c r="N99" s="238"/>
      <c r="O99" s="238"/>
      <c r="P99" s="682"/>
      <c r="Q99" s="713"/>
    </row>
    <row r="100" spans="1:17" ht="14.4" customHeight="1" x14ac:dyDescent="0.3">
      <c r="A100" s="680" t="s">
        <v>549</v>
      </c>
      <c r="B100" s="671" t="s">
        <v>5564</v>
      </c>
      <c r="C100" s="671" t="s">
        <v>1920</v>
      </c>
      <c r="D100" s="671" t="s">
        <v>5595</v>
      </c>
      <c r="E100" s="671" t="s">
        <v>5228</v>
      </c>
      <c r="F100" s="238">
        <v>13.33</v>
      </c>
      <c r="G100" s="238">
        <v>6734.9</v>
      </c>
      <c r="H100" s="238">
        <v>1</v>
      </c>
      <c r="I100" s="238">
        <v>505.24381095273816</v>
      </c>
      <c r="J100" s="238"/>
      <c r="K100" s="238"/>
      <c r="L100" s="238"/>
      <c r="M100" s="238"/>
      <c r="N100" s="238"/>
      <c r="O100" s="238"/>
      <c r="P100" s="682"/>
      <c r="Q100" s="713"/>
    </row>
    <row r="101" spans="1:17" ht="14.4" customHeight="1" x14ac:dyDescent="0.3">
      <c r="A101" s="680" t="s">
        <v>549</v>
      </c>
      <c r="B101" s="671" t="s">
        <v>5564</v>
      </c>
      <c r="C101" s="671" t="s">
        <v>1920</v>
      </c>
      <c r="D101" s="671" t="s">
        <v>5330</v>
      </c>
      <c r="E101" s="671" t="s">
        <v>5331</v>
      </c>
      <c r="F101" s="238">
        <v>1</v>
      </c>
      <c r="G101" s="238">
        <v>1329.69</v>
      </c>
      <c r="H101" s="238">
        <v>1</v>
      </c>
      <c r="I101" s="238">
        <v>1329.69</v>
      </c>
      <c r="J101" s="238"/>
      <c r="K101" s="238"/>
      <c r="L101" s="238"/>
      <c r="M101" s="238"/>
      <c r="N101" s="238"/>
      <c r="O101" s="238"/>
      <c r="P101" s="682"/>
      <c r="Q101" s="713"/>
    </row>
    <row r="102" spans="1:17" ht="14.4" customHeight="1" x14ac:dyDescent="0.3">
      <c r="A102" s="680" t="s">
        <v>549</v>
      </c>
      <c r="B102" s="671" t="s">
        <v>5564</v>
      </c>
      <c r="C102" s="671" t="s">
        <v>1920</v>
      </c>
      <c r="D102" s="671" t="s">
        <v>5596</v>
      </c>
      <c r="E102" s="671" t="s">
        <v>5331</v>
      </c>
      <c r="F102" s="238">
        <v>6</v>
      </c>
      <c r="G102" s="238">
        <v>1674.3</v>
      </c>
      <c r="H102" s="238">
        <v>1</v>
      </c>
      <c r="I102" s="238">
        <v>279.05</v>
      </c>
      <c r="J102" s="238"/>
      <c r="K102" s="238"/>
      <c r="L102" s="238"/>
      <c r="M102" s="238"/>
      <c r="N102" s="238"/>
      <c r="O102" s="238"/>
      <c r="P102" s="682"/>
      <c r="Q102" s="713"/>
    </row>
    <row r="103" spans="1:17" ht="14.4" customHeight="1" x14ac:dyDescent="0.3">
      <c r="A103" s="680" t="s">
        <v>549</v>
      </c>
      <c r="B103" s="671" t="s">
        <v>5564</v>
      </c>
      <c r="C103" s="671" t="s">
        <v>1920</v>
      </c>
      <c r="D103" s="671" t="s">
        <v>5597</v>
      </c>
      <c r="E103" s="671" t="s">
        <v>885</v>
      </c>
      <c r="F103" s="238"/>
      <c r="G103" s="238"/>
      <c r="H103" s="238"/>
      <c r="I103" s="238"/>
      <c r="J103" s="238">
        <v>0.01</v>
      </c>
      <c r="K103" s="238">
        <v>9.6999999999999993</v>
      </c>
      <c r="L103" s="238"/>
      <c r="M103" s="238">
        <v>969.99999999999989</v>
      </c>
      <c r="N103" s="238"/>
      <c r="O103" s="238"/>
      <c r="P103" s="682"/>
      <c r="Q103" s="713"/>
    </row>
    <row r="104" spans="1:17" ht="14.4" customHeight="1" x14ac:dyDescent="0.3">
      <c r="A104" s="680" t="s">
        <v>549</v>
      </c>
      <c r="B104" s="671" t="s">
        <v>5564</v>
      </c>
      <c r="C104" s="671" t="s">
        <v>1920</v>
      </c>
      <c r="D104" s="671" t="s">
        <v>5598</v>
      </c>
      <c r="E104" s="671" t="s">
        <v>5599</v>
      </c>
      <c r="F104" s="238">
        <v>2</v>
      </c>
      <c r="G104" s="238">
        <v>7010.2</v>
      </c>
      <c r="H104" s="238">
        <v>1</v>
      </c>
      <c r="I104" s="238">
        <v>3505.1</v>
      </c>
      <c r="J104" s="238"/>
      <c r="K104" s="238"/>
      <c r="L104" s="238"/>
      <c r="M104" s="238"/>
      <c r="N104" s="238"/>
      <c r="O104" s="238"/>
      <c r="P104" s="682"/>
      <c r="Q104" s="713"/>
    </row>
    <row r="105" spans="1:17" ht="14.4" customHeight="1" x14ac:dyDescent="0.3">
      <c r="A105" s="680" t="s">
        <v>549</v>
      </c>
      <c r="B105" s="671" t="s">
        <v>5564</v>
      </c>
      <c r="C105" s="671" t="s">
        <v>1920</v>
      </c>
      <c r="D105" s="671" t="s">
        <v>5334</v>
      </c>
      <c r="E105" s="671" t="s">
        <v>5333</v>
      </c>
      <c r="F105" s="238"/>
      <c r="G105" s="238"/>
      <c r="H105" s="238"/>
      <c r="I105" s="238"/>
      <c r="J105" s="238">
        <v>1.18</v>
      </c>
      <c r="K105" s="238">
        <v>1201.99</v>
      </c>
      <c r="L105" s="238"/>
      <c r="M105" s="238">
        <v>1018.635593220339</v>
      </c>
      <c r="N105" s="238">
        <v>0.9</v>
      </c>
      <c r="O105" s="238">
        <v>916.77</v>
      </c>
      <c r="P105" s="682"/>
      <c r="Q105" s="713">
        <v>1018.6333333333333</v>
      </c>
    </row>
    <row r="106" spans="1:17" ht="14.4" customHeight="1" x14ac:dyDescent="0.3">
      <c r="A106" s="680" t="s">
        <v>549</v>
      </c>
      <c r="B106" s="671" t="s">
        <v>5564</v>
      </c>
      <c r="C106" s="671" t="s">
        <v>1920</v>
      </c>
      <c r="D106" s="671" t="s">
        <v>5335</v>
      </c>
      <c r="E106" s="671" t="s">
        <v>1618</v>
      </c>
      <c r="F106" s="238"/>
      <c r="G106" s="238"/>
      <c r="H106" s="238"/>
      <c r="I106" s="238"/>
      <c r="J106" s="238"/>
      <c r="K106" s="238"/>
      <c r="L106" s="238"/>
      <c r="M106" s="238"/>
      <c r="N106" s="238">
        <v>7.6000000000000005</v>
      </c>
      <c r="O106" s="238">
        <v>45958.34</v>
      </c>
      <c r="P106" s="682"/>
      <c r="Q106" s="713">
        <v>6047.1499999999987</v>
      </c>
    </row>
    <row r="107" spans="1:17" ht="14.4" customHeight="1" x14ac:dyDescent="0.3">
      <c r="A107" s="680" t="s">
        <v>549</v>
      </c>
      <c r="B107" s="671" t="s">
        <v>5564</v>
      </c>
      <c r="C107" s="671" t="s">
        <v>1920</v>
      </c>
      <c r="D107" s="671" t="s">
        <v>5600</v>
      </c>
      <c r="E107" s="671" t="s">
        <v>1669</v>
      </c>
      <c r="F107" s="238">
        <v>8</v>
      </c>
      <c r="G107" s="238">
        <v>1175.23</v>
      </c>
      <c r="H107" s="238">
        <v>1</v>
      </c>
      <c r="I107" s="238">
        <v>146.90375</v>
      </c>
      <c r="J107" s="238">
        <v>6.48</v>
      </c>
      <c r="K107" s="238">
        <v>1038.02</v>
      </c>
      <c r="L107" s="238">
        <v>0.8832483854224279</v>
      </c>
      <c r="M107" s="238">
        <v>160.18827160493825</v>
      </c>
      <c r="N107" s="238">
        <v>9.879999999999999</v>
      </c>
      <c r="O107" s="238">
        <v>1582.64</v>
      </c>
      <c r="P107" s="682">
        <v>1.3466640572483686</v>
      </c>
      <c r="Q107" s="713">
        <v>160.18623481781378</v>
      </c>
    </row>
    <row r="108" spans="1:17" ht="14.4" customHeight="1" x14ac:dyDescent="0.3">
      <c r="A108" s="680" t="s">
        <v>549</v>
      </c>
      <c r="B108" s="671" t="s">
        <v>5564</v>
      </c>
      <c r="C108" s="671" t="s">
        <v>1920</v>
      </c>
      <c r="D108" s="671" t="s">
        <v>5601</v>
      </c>
      <c r="E108" s="671" t="s">
        <v>1914</v>
      </c>
      <c r="F108" s="238">
        <v>6</v>
      </c>
      <c r="G108" s="238">
        <v>2838.08</v>
      </c>
      <c r="H108" s="238">
        <v>1</v>
      </c>
      <c r="I108" s="238">
        <v>473.01333333333332</v>
      </c>
      <c r="J108" s="238">
        <v>9.5</v>
      </c>
      <c r="K108" s="238">
        <v>4908.74</v>
      </c>
      <c r="L108" s="238">
        <v>1.7295988837523959</v>
      </c>
      <c r="M108" s="238">
        <v>516.70947368421048</v>
      </c>
      <c r="N108" s="238">
        <v>5.78</v>
      </c>
      <c r="O108" s="238">
        <v>2986.58</v>
      </c>
      <c r="P108" s="682">
        <v>1.0523241064381554</v>
      </c>
      <c r="Q108" s="713">
        <v>516.70934256055364</v>
      </c>
    </row>
    <row r="109" spans="1:17" ht="14.4" customHeight="1" x14ac:dyDescent="0.3">
      <c r="A109" s="680" t="s">
        <v>549</v>
      </c>
      <c r="B109" s="671" t="s">
        <v>5564</v>
      </c>
      <c r="C109" s="671" t="s">
        <v>1920</v>
      </c>
      <c r="D109" s="671" t="s">
        <v>5602</v>
      </c>
      <c r="E109" s="671" t="s">
        <v>1914</v>
      </c>
      <c r="F109" s="238">
        <v>5</v>
      </c>
      <c r="G109" s="238">
        <v>11908.95</v>
      </c>
      <c r="H109" s="238">
        <v>1</v>
      </c>
      <c r="I109" s="238">
        <v>2381.79</v>
      </c>
      <c r="J109" s="238">
        <v>4</v>
      </c>
      <c r="K109" s="238">
        <v>10334.120000000001</v>
      </c>
      <c r="L109" s="238">
        <v>0.86776080174994441</v>
      </c>
      <c r="M109" s="238">
        <v>2583.5300000000002</v>
      </c>
      <c r="N109" s="238"/>
      <c r="O109" s="238"/>
      <c r="P109" s="682"/>
      <c r="Q109" s="713"/>
    </row>
    <row r="110" spans="1:17" ht="14.4" customHeight="1" x14ac:dyDescent="0.3">
      <c r="A110" s="680" t="s">
        <v>549</v>
      </c>
      <c r="B110" s="671" t="s">
        <v>5564</v>
      </c>
      <c r="C110" s="671" t="s">
        <v>1920</v>
      </c>
      <c r="D110" s="671" t="s">
        <v>5603</v>
      </c>
      <c r="E110" s="671" t="s">
        <v>1979</v>
      </c>
      <c r="F110" s="238"/>
      <c r="G110" s="238"/>
      <c r="H110" s="238"/>
      <c r="I110" s="238"/>
      <c r="J110" s="238">
        <v>0.63</v>
      </c>
      <c r="K110" s="238">
        <v>145.15</v>
      </c>
      <c r="L110" s="238"/>
      <c r="M110" s="238">
        <v>230.39682539682539</v>
      </c>
      <c r="N110" s="238">
        <v>2.39</v>
      </c>
      <c r="O110" s="238">
        <v>550.69000000000005</v>
      </c>
      <c r="P110" s="682"/>
      <c r="Q110" s="713">
        <v>230.41422594142261</v>
      </c>
    </row>
    <row r="111" spans="1:17" ht="14.4" customHeight="1" x14ac:dyDescent="0.3">
      <c r="A111" s="680" t="s">
        <v>549</v>
      </c>
      <c r="B111" s="671" t="s">
        <v>5564</v>
      </c>
      <c r="C111" s="671" t="s">
        <v>1920</v>
      </c>
      <c r="D111" s="671" t="s">
        <v>5604</v>
      </c>
      <c r="E111" s="671" t="s">
        <v>1979</v>
      </c>
      <c r="F111" s="238"/>
      <c r="G111" s="238"/>
      <c r="H111" s="238"/>
      <c r="I111" s="238"/>
      <c r="J111" s="238"/>
      <c r="K111" s="238"/>
      <c r="L111" s="238"/>
      <c r="M111" s="238"/>
      <c r="N111" s="238">
        <v>0.04</v>
      </c>
      <c r="O111" s="238">
        <v>31.46</v>
      </c>
      <c r="P111" s="682"/>
      <c r="Q111" s="713">
        <v>786.5</v>
      </c>
    </row>
    <row r="112" spans="1:17" ht="14.4" customHeight="1" x14ac:dyDescent="0.3">
      <c r="A112" s="680" t="s">
        <v>549</v>
      </c>
      <c r="B112" s="671" t="s">
        <v>5564</v>
      </c>
      <c r="C112" s="671" t="s">
        <v>1920</v>
      </c>
      <c r="D112" s="671" t="s">
        <v>5605</v>
      </c>
      <c r="E112" s="671" t="s">
        <v>5606</v>
      </c>
      <c r="F112" s="238"/>
      <c r="G112" s="238"/>
      <c r="H112" s="238"/>
      <c r="I112" s="238"/>
      <c r="J112" s="238">
        <v>0.75</v>
      </c>
      <c r="K112" s="238">
        <v>2721.03</v>
      </c>
      <c r="L112" s="238"/>
      <c r="M112" s="238">
        <v>3628.0400000000004</v>
      </c>
      <c r="N112" s="238"/>
      <c r="O112" s="238"/>
      <c r="P112" s="682"/>
      <c r="Q112" s="713"/>
    </row>
    <row r="113" spans="1:17" ht="14.4" customHeight="1" x14ac:dyDescent="0.3">
      <c r="A113" s="680" t="s">
        <v>549</v>
      </c>
      <c r="B113" s="671" t="s">
        <v>5564</v>
      </c>
      <c r="C113" s="671" t="s">
        <v>1920</v>
      </c>
      <c r="D113" s="671" t="s">
        <v>5339</v>
      </c>
      <c r="E113" s="671" t="s">
        <v>1618</v>
      </c>
      <c r="F113" s="238"/>
      <c r="G113" s="238"/>
      <c r="H113" s="238"/>
      <c r="I113" s="238"/>
      <c r="J113" s="238">
        <v>0.5</v>
      </c>
      <c r="K113" s="238">
        <v>3023.55</v>
      </c>
      <c r="L113" s="238"/>
      <c r="M113" s="238">
        <v>6047.1</v>
      </c>
      <c r="N113" s="238"/>
      <c r="O113" s="238"/>
      <c r="P113" s="682"/>
      <c r="Q113" s="713"/>
    </row>
    <row r="114" spans="1:17" ht="14.4" customHeight="1" x14ac:dyDescent="0.3">
      <c r="A114" s="680" t="s">
        <v>549</v>
      </c>
      <c r="B114" s="671" t="s">
        <v>5564</v>
      </c>
      <c r="C114" s="671" t="s">
        <v>1920</v>
      </c>
      <c r="D114" s="671" t="s">
        <v>5607</v>
      </c>
      <c r="E114" s="671" t="s">
        <v>5341</v>
      </c>
      <c r="F114" s="238"/>
      <c r="G114" s="238"/>
      <c r="H114" s="238"/>
      <c r="I114" s="238"/>
      <c r="J114" s="238"/>
      <c r="K114" s="238"/>
      <c r="L114" s="238"/>
      <c r="M114" s="238"/>
      <c r="N114" s="238">
        <v>27.6</v>
      </c>
      <c r="O114" s="238">
        <v>928398</v>
      </c>
      <c r="P114" s="682"/>
      <c r="Q114" s="713">
        <v>33637.608695652176</v>
      </c>
    </row>
    <row r="115" spans="1:17" ht="14.4" customHeight="1" x14ac:dyDescent="0.3">
      <c r="A115" s="680" t="s">
        <v>549</v>
      </c>
      <c r="B115" s="671" t="s">
        <v>5564</v>
      </c>
      <c r="C115" s="671" t="s">
        <v>1920</v>
      </c>
      <c r="D115" s="671" t="s">
        <v>5340</v>
      </c>
      <c r="E115" s="671" t="s">
        <v>5341</v>
      </c>
      <c r="F115" s="238">
        <v>2</v>
      </c>
      <c r="G115" s="238">
        <v>84265.22</v>
      </c>
      <c r="H115" s="238">
        <v>1</v>
      </c>
      <c r="I115" s="238">
        <v>42132.61</v>
      </c>
      <c r="J115" s="238">
        <v>20.8</v>
      </c>
      <c r="K115" s="238">
        <v>285453.57999999996</v>
      </c>
      <c r="L115" s="238">
        <v>3.3875610839205068</v>
      </c>
      <c r="M115" s="238">
        <v>13723.729807692305</v>
      </c>
      <c r="N115" s="238">
        <v>8.89</v>
      </c>
      <c r="O115" s="238">
        <v>101539.73999999999</v>
      </c>
      <c r="P115" s="682">
        <v>1.2050017789071219</v>
      </c>
      <c r="Q115" s="713">
        <v>11421.793025871764</v>
      </c>
    </row>
    <row r="116" spans="1:17" ht="14.4" customHeight="1" x14ac:dyDescent="0.3">
      <c r="A116" s="680" t="s">
        <v>549</v>
      </c>
      <c r="B116" s="671" t="s">
        <v>5564</v>
      </c>
      <c r="C116" s="671" t="s">
        <v>1920</v>
      </c>
      <c r="D116" s="671" t="s">
        <v>2330</v>
      </c>
      <c r="E116" s="671" t="s">
        <v>5608</v>
      </c>
      <c r="F116" s="238"/>
      <c r="G116" s="238"/>
      <c r="H116" s="238"/>
      <c r="I116" s="238"/>
      <c r="J116" s="238"/>
      <c r="K116" s="238"/>
      <c r="L116" s="238"/>
      <c r="M116" s="238"/>
      <c r="N116" s="238">
        <v>4</v>
      </c>
      <c r="O116" s="238">
        <v>14013.56</v>
      </c>
      <c r="P116" s="682"/>
      <c r="Q116" s="713">
        <v>3503.39</v>
      </c>
    </row>
    <row r="117" spans="1:17" ht="14.4" customHeight="1" x14ac:dyDescent="0.3">
      <c r="A117" s="680" t="s">
        <v>549</v>
      </c>
      <c r="B117" s="671" t="s">
        <v>5564</v>
      </c>
      <c r="C117" s="671" t="s">
        <v>1920</v>
      </c>
      <c r="D117" s="671" t="s">
        <v>5609</v>
      </c>
      <c r="E117" s="671" t="s">
        <v>5608</v>
      </c>
      <c r="F117" s="238"/>
      <c r="G117" s="238"/>
      <c r="H117" s="238"/>
      <c r="I117" s="238"/>
      <c r="J117" s="238"/>
      <c r="K117" s="238"/>
      <c r="L117" s="238"/>
      <c r="M117" s="238"/>
      <c r="N117" s="238">
        <v>1</v>
      </c>
      <c r="O117" s="238">
        <v>7006.78</v>
      </c>
      <c r="P117" s="682"/>
      <c r="Q117" s="713">
        <v>7006.78</v>
      </c>
    </row>
    <row r="118" spans="1:17" ht="14.4" customHeight="1" x14ac:dyDescent="0.3">
      <c r="A118" s="680" t="s">
        <v>549</v>
      </c>
      <c r="B118" s="671" t="s">
        <v>5564</v>
      </c>
      <c r="C118" s="671" t="s">
        <v>1920</v>
      </c>
      <c r="D118" s="671" t="s">
        <v>5610</v>
      </c>
      <c r="E118" s="671" t="s">
        <v>5599</v>
      </c>
      <c r="F118" s="238"/>
      <c r="G118" s="238"/>
      <c r="H118" s="238"/>
      <c r="I118" s="238"/>
      <c r="J118" s="238">
        <v>3</v>
      </c>
      <c r="K118" s="238">
        <v>21215.040000000001</v>
      </c>
      <c r="L118" s="238"/>
      <c r="M118" s="238">
        <v>7071.68</v>
      </c>
      <c r="N118" s="238"/>
      <c r="O118" s="238"/>
      <c r="P118" s="682"/>
      <c r="Q118" s="713"/>
    </row>
    <row r="119" spans="1:17" ht="14.4" customHeight="1" x14ac:dyDescent="0.3">
      <c r="A119" s="680" t="s">
        <v>549</v>
      </c>
      <c r="B119" s="671" t="s">
        <v>5564</v>
      </c>
      <c r="C119" s="671" t="s">
        <v>1920</v>
      </c>
      <c r="D119" s="671" t="s">
        <v>5611</v>
      </c>
      <c r="E119" s="671" t="s">
        <v>2013</v>
      </c>
      <c r="F119" s="238"/>
      <c r="G119" s="238"/>
      <c r="H119" s="238"/>
      <c r="I119" s="238"/>
      <c r="J119" s="238"/>
      <c r="K119" s="238"/>
      <c r="L119" s="238"/>
      <c r="M119" s="238"/>
      <c r="N119" s="238">
        <v>3.6</v>
      </c>
      <c r="O119" s="238">
        <v>247.46</v>
      </c>
      <c r="P119" s="682"/>
      <c r="Q119" s="713">
        <v>68.738888888888894</v>
      </c>
    </row>
    <row r="120" spans="1:17" ht="14.4" customHeight="1" x14ac:dyDescent="0.3">
      <c r="A120" s="680" t="s">
        <v>549</v>
      </c>
      <c r="B120" s="671" t="s">
        <v>5564</v>
      </c>
      <c r="C120" s="671" t="s">
        <v>5342</v>
      </c>
      <c r="D120" s="671" t="s">
        <v>5343</v>
      </c>
      <c r="E120" s="671" t="s">
        <v>5344</v>
      </c>
      <c r="F120" s="238">
        <v>6</v>
      </c>
      <c r="G120" s="238">
        <v>15478.920000000002</v>
      </c>
      <c r="H120" s="238">
        <v>1</v>
      </c>
      <c r="I120" s="238">
        <v>2579.8200000000002</v>
      </c>
      <c r="J120" s="238">
        <v>19</v>
      </c>
      <c r="K120" s="238">
        <v>50788.5</v>
      </c>
      <c r="L120" s="238">
        <v>3.2811397694412783</v>
      </c>
      <c r="M120" s="238">
        <v>2673.0789473684213</v>
      </c>
      <c r="N120" s="238">
        <v>18</v>
      </c>
      <c r="O120" s="238">
        <v>49116.78</v>
      </c>
      <c r="P120" s="682">
        <v>3.1731399865106864</v>
      </c>
      <c r="Q120" s="713">
        <v>2728.71</v>
      </c>
    </row>
    <row r="121" spans="1:17" ht="14.4" customHeight="1" x14ac:dyDescent="0.3">
      <c r="A121" s="680" t="s">
        <v>549</v>
      </c>
      <c r="B121" s="671" t="s">
        <v>5564</v>
      </c>
      <c r="C121" s="671" t="s">
        <v>5342</v>
      </c>
      <c r="D121" s="671" t="s">
        <v>5345</v>
      </c>
      <c r="E121" s="671" t="s">
        <v>5344</v>
      </c>
      <c r="F121" s="238"/>
      <c r="G121" s="238"/>
      <c r="H121" s="238"/>
      <c r="I121" s="238"/>
      <c r="J121" s="238">
        <v>1</v>
      </c>
      <c r="K121" s="238">
        <v>1614.05</v>
      </c>
      <c r="L121" s="238"/>
      <c r="M121" s="238">
        <v>1614.05</v>
      </c>
      <c r="N121" s="238"/>
      <c r="O121" s="238"/>
      <c r="P121" s="682"/>
      <c r="Q121" s="713"/>
    </row>
    <row r="122" spans="1:17" ht="14.4" customHeight="1" x14ac:dyDescent="0.3">
      <c r="A122" s="680" t="s">
        <v>549</v>
      </c>
      <c r="B122" s="671" t="s">
        <v>5564</v>
      </c>
      <c r="C122" s="671" t="s">
        <v>5342</v>
      </c>
      <c r="D122" s="671" t="s">
        <v>5346</v>
      </c>
      <c r="E122" s="671" t="s">
        <v>5347</v>
      </c>
      <c r="F122" s="238">
        <v>1</v>
      </c>
      <c r="G122" s="238">
        <v>9039.01</v>
      </c>
      <c r="H122" s="238">
        <v>1</v>
      </c>
      <c r="I122" s="238">
        <v>9039.01</v>
      </c>
      <c r="J122" s="238">
        <v>8</v>
      </c>
      <c r="K122" s="238">
        <v>74478.170000000013</v>
      </c>
      <c r="L122" s="238">
        <v>8.2396379692023807</v>
      </c>
      <c r="M122" s="238">
        <v>9309.7712500000016</v>
      </c>
      <c r="N122" s="238">
        <v>38</v>
      </c>
      <c r="O122" s="238">
        <v>368071.80000000005</v>
      </c>
      <c r="P122" s="682">
        <v>40.720366500313645</v>
      </c>
      <c r="Q122" s="713">
        <v>9686.1</v>
      </c>
    </row>
    <row r="123" spans="1:17" ht="14.4" customHeight="1" x14ac:dyDescent="0.3">
      <c r="A123" s="680" t="s">
        <v>549</v>
      </c>
      <c r="B123" s="671" t="s">
        <v>5564</v>
      </c>
      <c r="C123" s="671" t="s">
        <v>5342</v>
      </c>
      <c r="D123" s="671" t="s">
        <v>5348</v>
      </c>
      <c r="E123" s="671" t="s">
        <v>5349</v>
      </c>
      <c r="F123" s="238">
        <v>7</v>
      </c>
      <c r="G123" s="238">
        <v>1326.08</v>
      </c>
      <c r="H123" s="238">
        <v>1</v>
      </c>
      <c r="I123" s="238">
        <v>189.44</v>
      </c>
      <c r="J123" s="238">
        <v>28</v>
      </c>
      <c r="K123" s="238">
        <v>6620.2199999999993</v>
      </c>
      <c r="L123" s="238">
        <v>4.9923232384169882</v>
      </c>
      <c r="M123" s="238">
        <v>236.43642857142854</v>
      </c>
      <c r="N123" s="238">
        <v>56</v>
      </c>
      <c r="O123" s="238">
        <v>13366.080000000002</v>
      </c>
      <c r="P123" s="682">
        <v>10.079391891891893</v>
      </c>
      <c r="Q123" s="713">
        <v>238.68000000000004</v>
      </c>
    </row>
    <row r="124" spans="1:17" ht="14.4" customHeight="1" x14ac:dyDescent="0.3">
      <c r="A124" s="680" t="s">
        <v>549</v>
      </c>
      <c r="B124" s="671" t="s">
        <v>5564</v>
      </c>
      <c r="C124" s="671" t="s">
        <v>5350</v>
      </c>
      <c r="D124" s="671" t="s">
        <v>5612</v>
      </c>
      <c r="E124" s="671" t="s">
        <v>5613</v>
      </c>
      <c r="F124" s="238">
        <v>3</v>
      </c>
      <c r="G124" s="238">
        <v>279</v>
      </c>
      <c r="H124" s="238">
        <v>1</v>
      </c>
      <c r="I124" s="238">
        <v>93</v>
      </c>
      <c r="J124" s="238"/>
      <c r="K124" s="238"/>
      <c r="L124" s="238"/>
      <c r="M124" s="238"/>
      <c r="N124" s="238"/>
      <c r="O124" s="238"/>
      <c r="P124" s="682"/>
      <c r="Q124" s="713"/>
    </row>
    <row r="125" spans="1:17" ht="14.4" customHeight="1" x14ac:dyDescent="0.3">
      <c r="A125" s="680" t="s">
        <v>549</v>
      </c>
      <c r="B125" s="671" t="s">
        <v>5564</v>
      </c>
      <c r="C125" s="671" t="s">
        <v>5350</v>
      </c>
      <c r="D125" s="671" t="s">
        <v>5614</v>
      </c>
      <c r="E125" s="671" t="s">
        <v>5615</v>
      </c>
      <c r="F125" s="238"/>
      <c r="G125" s="238"/>
      <c r="H125" s="238"/>
      <c r="I125" s="238"/>
      <c r="J125" s="238"/>
      <c r="K125" s="238"/>
      <c r="L125" s="238"/>
      <c r="M125" s="238"/>
      <c r="N125" s="238">
        <v>1</v>
      </c>
      <c r="O125" s="238">
        <v>3672.46</v>
      </c>
      <c r="P125" s="682"/>
      <c r="Q125" s="713">
        <v>3672.46</v>
      </c>
    </row>
    <row r="126" spans="1:17" ht="14.4" customHeight="1" x14ac:dyDescent="0.3">
      <c r="A126" s="680" t="s">
        <v>549</v>
      </c>
      <c r="B126" s="671" t="s">
        <v>5564</v>
      </c>
      <c r="C126" s="671" t="s">
        <v>5350</v>
      </c>
      <c r="D126" s="671" t="s">
        <v>5616</v>
      </c>
      <c r="E126" s="671" t="s">
        <v>5617</v>
      </c>
      <c r="F126" s="238"/>
      <c r="G126" s="238"/>
      <c r="H126" s="238"/>
      <c r="I126" s="238"/>
      <c r="J126" s="238">
        <v>1</v>
      </c>
      <c r="K126" s="238">
        <v>8730.2999999999993</v>
      </c>
      <c r="L126" s="238"/>
      <c r="M126" s="238">
        <v>8730.2999999999993</v>
      </c>
      <c r="N126" s="238"/>
      <c r="O126" s="238"/>
      <c r="P126" s="682"/>
      <c r="Q126" s="713"/>
    </row>
    <row r="127" spans="1:17" ht="14.4" customHeight="1" x14ac:dyDescent="0.3">
      <c r="A127" s="680" t="s">
        <v>549</v>
      </c>
      <c r="B127" s="671" t="s">
        <v>5564</v>
      </c>
      <c r="C127" s="671" t="s">
        <v>5350</v>
      </c>
      <c r="D127" s="671" t="s">
        <v>5618</v>
      </c>
      <c r="E127" s="671" t="s">
        <v>5619</v>
      </c>
      <c r="F127" s="238"/>
      <c r="G127" s="238"/>
      <c r="H127" s="238"/>
      <c r="I127" s="238"/>
      <c r="J127" s="238">
        <v>2</v>
      </c>
      <c r="K127" s="238">
        <v>4147.5200000000004</v>
      </c>
      <c r="L127" s="238"/>
      <c r="M127" s="238">
        <v>2073.7600000000002</v>
      </c>
      <c r="N127" s="238"/>
      <c r="O127" s="238"/>
      <c r="P127" s="682"/>
      <c r="Q127" s="713"/>
    </row>
    <row r="128" spans="1:17" ht="14.4" customHeight="1" x14ac:dyDescent="0.3">
      <c r="A128" s="680" t="s">
        <v>549</v>
      </c>
      <c r="B128" s="671" t="s">
        <v>5564</v>
      </c>
      <c r="C128" s="671" t="s">
        <v>5350</v>
      </c>
      <c r="D128" s="671" t="s">
        <v>5620</v>
      </c>
      <c r="E128" s="671" t="s">
        <v>5621</v>
      </c>
      <c r="F128" s="238"/>
      <c r="G128" s="238"/>
      <c r="H128" s="238"/>
      <c r="I128" s="238"/>
      <c r="J128" s="238">
        <v>1</v>
      </c>
      <c r="K128" s="238">
        <v>247</v>
      </c>
      <c r="L128" s="238"/>
      <c r="M128" s="238">
        <v>247</v>
      </c>
      <c r="N128" s="238"/>
      <c r="O128" s="238"/>
      <c r="P128" s="682"/>
      <c r="Q128" s="713"/>
    </row>
    <row r="129" spans="1:17" ht="14.4" customHeight="1" x14ac:dyDescent="0.3">
      <c r="A129" s="680" t="s">
        <v>549</v>
      </c>
      <c r="B129" s="671" t="s">
        <v>5564</v>
      </c>
      <c r="C129" s="671" t="s">
        <v>5232</v>
      </c>
      <c r="D129" s="671" t="s">
        <v>5622</v>
      </c>
      <c r="E129" s="671" t="s">
        <v>5623</v>
      </c>
      <c r="F129" s="238">
        <v>46</v>
      </c>
      <c r="G129" s="238">
        <v>7866</v>
      </c>
      <c r="H129" s="238">
        <v>1</v>
      </c>
      <c r="I129" s="238">
        <v>171</v>
      </c>
      <c r="J129" s="238">
        <v>27</v>
      </c>
      <c r="K129" s="238">
        <v>4671</v>
      </c>
      <c r="L129" s="238">
        <v>0.59382151029748287</v>
      </c>
      <c r="M129" s="238">
        <v>173</v>
      </c>
      <c r="N129" s="238">
        <v>98</v>
      </c>
      <c r="O129" s="238">
        <v>16954</v>
      </c>
      <c r="P129" s="682">
        <v>2.1553521484871601</v>
      </c>
      <c r="Q129" s="713">
        <v>173</v>
      </c>
    </row>
    <row r="130" spans="1:17" ht="14.4" customHeight="1" x14ac:dyDescent="0.3">
      <c r="A130" s="680" t="s">
        <v>549</v>
      </c>
      <c r="B130" s="671" t="s">
        <v>5564</v>
      </c>
      <c r="C130" s="671" t="s">
        <v>5232</v>
      </c>
      <c r="D130" s="671" t="s">
        <v>5624</v>
      </c>
      <c r="E130" s="671" t="s">
        <v>5625</v>
      </c>
      <c r="F130" s="238">
        <v>0</v>
      </c>
      <c r="G130" s="238">
        <v>0</v>
      </c>
      <c r="H130" s="238"/>
      <c r="I130" s="238"/>
      <c r="J130" s="238">
        <v>0</v>
      </c>
      <c r="K130" s="238">
        <v>0</v>
      </c>
      <c r="L130" s="238"/>
      <c r="M130" s="238"/>
      <c r="N130" s="238">
        <v>0</v>
      </c>
      <c r="O130" s="238">
        <v>0</v>
      </c>
      <c r="P130" s="682"/>
      <c r="Q130" s="713"/>
    </row>
    <row r="131" spans="1:17" ht="14.4" customHeight="1" x14ac:dyDescent="0.3">
      <c r="A131" s="680" t="s">
        <v>549</v>
      </c>
      <c r="B131" s="671" t="s">
        <v>5564</v>
      </c>
      <c r="C131" s="671" t="s">
        <v>5232</v>
      </c>
      <c r="D131" s="671" t="s">
        <v>5626</v>
      </c>
      <c r="E131" s="671" t="s">
        <v>5627</v>
      </c>
      <c r="F131" s="238">
        <v>59</v>
      </c>
      <c r="G131" s="238">
        <v>0</v>
      </c>
      <c r="H131" s="238"/>
      <c r="I131" s="238">
        <v>0</v>
      </c>
      <c r="J131" s="238">
        <v>33</v>
      </c>
      <c r="K131" s="238">
        <v>0</v>
      </c>
      <c r="L131" s="238"/>
      <c r="M131" s="238">
        <v>0</v>
      </c>
      <c r="N131" s="238">
        <v>340</v>
      </c>
      <c r="O131" s="238">
        <v>0</v>
      </c>
      <c r="P131" s="682"/>
      <c r="Q131" s="713">
        <v>0</v>
      </c>
    </row>
    <row r="132" spans="1:17" ht="14.4" customHeight="1" x14ac:dyDescent="0.3">
      <c r="A132" s="680" t="s">
        <v>549</v>
      </c>
      <c r="B132" s="671" t="s">
        <v>5564</v>
      </c>
      <c r="C132" s="671" t="s">
        <v>5232</v>
      </c>
      <c r="D132" s="671" t="s">
        <v>5628</v>
      </c>
      <c r="E132" s="671" t="s">
        <v>5629</v>
      </c>
      <c r="F132" s="238"/>
      <c r="G132" s="238"/>
      <c r="H132" s="238"/>
      <c r="I132" s="238"/>
      <c r="J132" s="238">
        <v>1</v>
      </c>
      <c r="K132" s="238">
        <v>0</v>
      </c>
      <c r="L132" s="238"/>
      <c r="M132" s="238">
        <v>0</v>
      </c>
      <c r="N132" s="238"/>
      <c r="O132" s="238"/>
      <c r="P132" s="682"/>
      <c r="Q132" s="713"/>
    </row>
    <row r="133" spans="1:17" ht="14.4" customHeight="1" x14ac:dyDescent="0.3">
      <c r="A133" s="680" t="s">
        <v>549</v>
      </c>
      <c r="B133" s="671" t="s">
        <v>5564</v>
      </c>
      <c r="C133" s="671" t="s">
        <v>5232</v>
      </c>
      <c r="D133" s="671" t="s">
        <v>5562</v>
      </c>
      <c r="E133" s="671" t="s">
        <v>5563</v>
      </c>
      <c r="F133" s="238">
        <v>12</v>
      </c>
      <c r="G133" s="238">
        <v>0</v>
      </c>
      <c r="H133" s="238"/>
      <c r="I133" s="238">
        <v>0</v>
      </c>
      <c r="J133" s="238">
        <v>5</v>
      </c>
      <c r="K133" s="238">
        <v>0</v>
      </c>
      <c r="L133" s="238"/>
      <c r="M133" s="238">
        <v>0</v>
      </c>
      <c r="N133" s="238"/>
      <c r="O133" s="238"/>
      <c r="P133" s="682"/>
      <c r="Q133" s="713"/>
    </row>
    <row r="134" spans="1:17" ht="14.4" customHeight="1" x14ac:dyDescent="0.3">
      <c r="A134" s="680" t="s">
        <v>549</v>
      </c>
      <c r="B134" s="671" t="s">
        <v>5564</v>
      </c>
      <c r="C134" s="671" t="s">
        <v>5232</v>
      </c>
      <c r="D134" s="671" t="s">
        <v>5403</v>
      </c>
      <c r="E134" s="671" t="s">
        <v>5404</v>
      </c>
      <c r="F134" s="238">
        <v>1</v>
      </c>
      <c r="G134" s="238">
        <v>328</v>
      </c>
      <c r="H134" s="238">
        <v>1</v>
      </c>
      <c r="I134" s="238">
        <v>328</v>
      </c>
      <c r="J134" s="238"/>
      <c r="K134" s="238"/>
      <c r="L134" s="238"/>
      <c r="M134" s="238"/>
      <c r="N134" s="238"/>
      <c r="O134" s="238"/>
      <c r="P134" s="682"/>
      <c r="Q134" s="713"/>
    </row>
    <row r="135" spans="1:17" ht="14.4" customHeight="1" x14ac:dyDescent="0.3">
      <c r="A135" s="680" t="s">
        <v>549</v>
      </c>
      <c r="B135" s="671" t="s">
        <v>5564</v>
      </c>
      <c r="C135" s="671" t="s">
        <v>5232</v>
      </c>
      <c r="D135" s="671" t="s">
        <v>5630</v>
      </c>
      <c r="E135" s="671" t="s">
        <v>5631</v>
      </c>
      <c r="F135" s="238">
        <v>48</v>
      </c>
      <c r="G135" s="238">
        <v>351120</v>
      </c>
      <c r="H135" s="238">
        <v>1</v>
      </c>
      <c r="I135" s="238">
        <v>7315</v>
      </c>
      <c r="J135" s="238">
        <v>74</v>
      </c>
      <c r="K135" s="238">
        <v>541523</v>
      </c>
      <c r="L135" s="238">
        <v>1.54227329687856</v>
      </c>
      <c r="M135" s="238">
        <v>7317.8783783783783</v>
      </c>
      <c r="N135" s="238">
        <v>158</v>
      </c>
      <c r="O135" s="238">
        <v>1156244</v>
      </c>
      <c r="P135" s="682">
        <v>3.2930166324903167</v>
      </c>
      <c r="Q135" s="713">
        <v>7318</v>
      </c>
    </row>
    <row r="136" spans="1:17" ht="14.4" customHeight="1" x14ac:dyDescent="0.3">
      <c r="A136" s="680" t="s">
        <v>549</v>
      </c>
      <c r="B136" s="671" t="s">
        <v>5564</v>
      </c>
      <c r="C136" s="671" t="s">
        <v>5232</v>
      </c>
      <c r="D136" s="671" t="s">
        <v>5632</v>
      </c>
      <c r="E136" s="671" t="s">
        <v>5633</v>
      </c>
      <c r="F136" s="238">
        <v>34</v>
      </c>
      <c r="G136" s="238">
        <v>5814</v>
      </c>
      <c r="H136" s="238">
        <v>1</v>
      </c>
      <c r="I136" s="238">
        <v>171</v>
      </c>
      <c r="J136" s="238">
        <v>83</v>
      </c>
      <c r="K136" s="238">
        <v>14359</v>
      </c>
      <c r="L136" s="238">
        <v>2.4697282421740625</v>
      </c>
      <c r="M136" s="238">
        <v>173</v>
      </c>
      <c r="N136" s="238">
        <v>55</v>
      </c>
      <c r="O136" s="238">
        <v>9515</v>
      </c>
      <c r="P136" s="682">
        <v>1.6365669074647402</v>
      </c>
      <c r="Q136" s="713">
        <v>173</v>
      </c>
    </row>
    <row r="137" spans="1:17" ht="14.4" customHeight="1" x14ac:dyDescent="0.3">
      <c r="A137" s="680" t="s">
        <v>549</v>
      </c>
      <c r="B137" s="671" t="s">
        <v>5564</v>
      </c>
      <c r="C137" s="671" t="s">
        <v>5232</v>
      </c>
      <c r="D137" s="671" t="s">
        <v>5634</v>
      </c>
      <c r="E137" s="671" t="s">
        <v>5635</v>
      </c>
      <c r="F137" s="238">
        <v>9</v>
      </c>
      <c r="G137" s="238">
        <v>1296</v>
      </c>
      <c r="H137" s="238">
        <v>1</v>
      </c>
      <c r="I137" s="238">
        <v>144</v>
      </c>
      <c r="J137" s="238">
        <v>15</v>
      </c>
      <c r="K137" s="238">
        <v>2173</v>
      </c>
      <c r="L137" s="238">
        <v>1.6766975308641976</v>
      </c>
      <c r="M137" s="238">
        <v>144.86666666666667</v>
      </c>
      <c r="N137" s="238">
        <v>10</v>
      </c>
      <c r="O137" s="238">
        <v>1450</v>
      </c>
      <c r="P137" s="682">
        <v>1.1188271604938271</v>
      </c>
      <c r="Q137" s="713">
        <v>145</v>
      </c>
    </row>
    <row r="138" spans="1:17" ht="14.4" customHeight="1" x14ac:dyDescent="0.3">
      <c r="A138" s="680" t="s">
        <v>549</v>
      </c>
      <c r="B138" s="671" t="s">
        <v>5564</v>
      </c>
      <c r="C138" s="671" t="s">
        <v>5232</v>
      </c>
      <c r="D138" s="671" t="s">
        <v>5636</v>
      </c>
      <c r="E138" s="671" t="s">
        <v>5637</v>
      </c>
      <c r="F138" s="238">
        <v>175</v>
      </c>
      <c r="G138" s="238">
        <v>1196650</v>
      </c>
      <c r="H138" s="238">
        <v>1</v>
      </c>
      <c r="I138" s="238">
        <v>6838</v>
      </c>
      <c r="J138" s="238">
        <v>188</v>
      </c>
      <c r="K138" s="238">
        <v>1287332</v>
      </c>
      <c r="L138" s="238">
        <v>1.0757798855137257</v>
      </c>
      <c r="M138" s="238">
        <v>6847.510638297872</v>
      </c>
      <c r="N138" s="238">
        <v>205</v>
      </c>
      <c r="O138" s="238">
        <v>1403840</v>
      </c>
      <c r="P138" s="682">
        <v>1.1731416872101283</v>
      </c>
      <c r="Q138" s="713">
        <v>6848</v>
      </c>
    </row>
    <row r="139" spans="1:17" ht="14.4" customHeight="1" x14ac:dyDescent="0.3">
      <c r="A139" s="680" t="s">
        <v>549</v>
      </c>
      <c r="B139" s="671" t="s">
        <v>5564</v>
      </c>
      <c r="C139" s="671" t="s">
        <v>5232</v>
      </c>
      <c r="D139" s="671" t="s">
        <v>5448</v>
      </c>
      <c r="E139" s="671" t="s">
        <v>5228</v>
      </c>
      <c r="F139" s="238">
        <v>1</v>
      </c>
      <c r="G139" s="238">
        <v>215</v>
      </c>
      <c r="H139" s="238">
        <v>1</v>
      </c>
      <c r="I139" s="238">
        <v>215</v>
      </c>
      <c r="J139" s="238"/>
      <c r="K139" s="238"/>
      <c r="L139" s="238"/>
      <c r="M139" s="238"/>
      <c r="N139" s="238"/>
      <c r="O139" s="238"/>
      <c r="P139" s="682"/>
      <c r="Q139" s="713"/>
    </row>
    <row r="140" spans="1:17" ht="14.4" customHeight="1" x14ac:dyDescent="0.3">
      <c r="A140" s="680" t="s">
        <v>549</v>
      </c>
      <c r="B140" s="671" t="s">
        <v>5409</v>
      </c>
      <c r="C140" s="671" t="s">
        <v>5232</v>
      </c>
      <c r="D140" s="671" t="s">
        <v>5244</v>
      </c>
      <c r="E140" s="671" t="s">
        <v>5245</v>
      </c>
      <c r="F140" s="238">
        <v>5</v>
      </c>
      <c r="G140" s="238">
        <v>170</v>
      </c>
      <c r="H140" s="238">
        <v>1</v>
      </c>
      <c r="I140" s="238">
        <v>34</v>
      </c>
      <c r="J140" s="238">
        <v>1</v>
      </c>
      <c r="K140" s="238">
        <v>34</v>
      </c>
      <c r="L140" s="238">
        <v>0.2</v>
      </c>
      <c r="M140" s="238">
        <v>34</v>
      </c>
      <c r="N140" s="238">
        <v>4</v>
      </c>
      <c r="O140" s="238">
        <v>136</v>
      </c>
      <c r="P140" s="682">
        <v>0.8</v>
      </c>
      <c r="Q140" s="713">
        <v>34</v>
      </c>
    </row>
    <row r="141" spans="1:17" ht="14.4" customHeight="1" x14ac:dyDescent="0.3">
      <c r="A141" s="680" t="s">
        <v>549</v>
      </c>
      <c r="B141" s="671" t="s">
        <v>5409</v>
      </c>
      <c r="C141" s="671" t="s">
        <v>5232</v>
      </c>
      <c r="D141" s="671" t="s">
        <v>5638</v>
      </c>
      <c r="E141" s="671" t="s">
        <v>5639</v>
      </c>
      <c r="F141" s="238"/>
      <c r="G141" s="238"/>
      <c r="H141" s="238"/>
      <c r="I141" s="238"/>
      <c r="J141" s="238"/>
      <c r="K141" s="238"/>
      <c r="L141" s="238"/>
      <c r="M141" s="238"/>
      <c r="N141" s="238">
        <v>16</v>
      </c>
      <c r="O141" s="238">
        <v>80</v>
      </c>
      <c r="P141" s="682"/>
      <c r="Q141" s="713">
        <v>5</v>
      </c>
    </row>
    <row r="142" spans="1:17" ht="14.4" customHeight="1" x14ac:dyDescent="0.3">
      <c r="A142" s="680" t="s">
        <v>549</v>
      </c>
      <c r="B142" s="671" t="s">
        <v>5409</v>
      </c>
      <c r="C142" s="671" t="s">
        <v>5232</v>
      </c>
      <c r="D142" s="671" t="s">
        <v>5640</v>
      </c>
      <c r="E142" s="671" t="s">
        <v>5641</v>
      </c>
      <c r="F142" s="238"/>
      <c r="G142" s="238"/>
      <c r="H142" s="238"/>
      <c r="I142" s="238"/>
      <c r="J142" s="238"/>
      <c r="K142" s="238"/>
      <c r="L142" s="238"/>
      <c r="M142" s="238"/>
      <c r="N142" s="238">
        <v>13</v>
      </c>
      <c r="O142" s="238">
        <v>65</v>
      </c>
      <c r="P142" s="682"/>
      <c r="Q142" s="713">
        <v>5</v>
      </c>
    </row>
    <row r="143" spans="1:17" ht="14.4" customHeight="1" x14ac:dyDescent="0.3">
      <c r="A143" s="680" t="s">
        <v>549</v>
      </c>
      <c r="B143" s="671" t="s">
        <v>5409</v>
      </c>
      <c r="C143" s="671" t="s">
        <v>5232</v>
      </c>
      <c r="D143" s="671" t="s">
        <v>5428</v>
      </c>
      <c r="E143" s="671" t="s">
        <v>5429</v>
      </c>
      <c r="F143" s="238"/>
      <c r="G143" s="238"/>
      <c r="H143" s="238"/>
      <c r="I143" s="238"/>
      <c r="J143" s="238">
        <v>2</v>
      </c>
      <c r="K143" s="238">
        <v>248</v>
      </c>
      <c r="L143" s="238"/>
      <c r="M143" s="238">
        <v>124</v>
      </c>
      <c r="N143" s="238"/>
      <c r="O143" s="238"/>
      <c r="P143" s="682"/>
      <c r="Q143" s="713"/>
    </row>
    <row r="144" spans="1:17" ht="14.4" customHeight="1" x14ac:dyDescent="0.3">
      <c r="A144" s="680" t="s">
        <v>549</v>
      </c>
      <c r="B144" s="671" t="s">
        <v>5409</v>
      </c>
      <c r="C144" s="671" t="s">
        <v>5232</v>
      </c>
      <c r="D144" s="671" t="s">
        <v>5401</v>
      </c>
      <c r="E144" s="671" t="s">
        <v>5402</v>
      </c>
      <c r="F144" s="238">
        <v>1</v>
      </c>
      <c r="G144" s="238">
        <v>163</v>
      </c>
      <c r="H144" s="238">
        <v>1</v>
      </c>
      <c r="I144" s="238">
        <v>163</v>
      </c>
      <c r="J144" s="238"/>
      <c r="K144" s="238"/>
      <c r="L144" s="238"/>
      <c r="M144" s="238"/>
      <c r="N144" s="238"/>
      <c r="O144" s="238"/>
      <c r="P144" s="682"/>
      <c r="Q144" s="713"/>
    </row>
    <row r="145" spans="1:17" ht="14.4" customHeight="1" x14ac:dyDescent="0.3">
      <c r="A145" s="680" t="s">
        <v>549</v>
      </c>
      <c r="B145" s="671" t="s">
        <v>5409</v>
      </c>
      <c r="C145" s="671" t="s">
        <v>5232</v>
      </c>
      <c r="D145" s="671" t="s">
        <v>5403</v>
      </c>
      <c r="E145" s="671" t="s">
        <v>5404</v>
      </c>
      <c r="F145" s="238">
        <v>53</v>
      </c>
      <c r="G145" s="238">
        <v>17382</v>
      </c>
      <c r="H145" s="238">
        <v>1</v>
      </c>
      <c r="I145" s="238">
        <v>327.96226415094338</v>
      </c>
      <c r="J145" s="238">
        <v>96</v>
      </c>
      <c r="K145" s="238">
        <v>31393</v>
      </c>
      <c r="L145" s="238">
        <v>1.8060637441030951</v>
      </c>
      <c r="M145" s="238">
        <v>327.01041666666669</v>
      </c>
      <c r="N145" s="238">
        <v>85</v>
      </c>
      <c r="O145" s="238">
        <v>27795</v>
      </c>
      <c r="P145" s="682">
        <v>1.5990680013807388</v>
      </c>
      <c r="Q145" s="713">
        <v>327</v>
      </c>
    </row>
    <row r="146" spans="1:17" ht="14.4" customHeight="1" x14ac:dyDescent="0.3">
      <c r="A146" s="680" t="s">
        <v>549</v>
      </c>
      <c r="B146" s="671" t="s">
        <v>5409</v>
      </c>
      <c r="C146" s="671" t="s">
        <v>5232</v>
      </c>
      <c r="D146" s="671" t="s">
        <v>5435</v>
      </c>
      <c r="E146" s="671" t="s">
        <v>5436</v>
      </c>
      <c r="F146" s="238">
        <v>284</v>
      </c>
      <c r="G146" s="238">
        <v>182882</v>
      </c>
      <c r="H146" s="238">
        <v>1</v>
      </c>
      <c r="I146" s="238">
        <v>643.95070422535207</v>
      </c>
      <c r="J146" s="238">
        <v>574</v>
      </c>
      <c r="K146" s="238">
        <v>370219</v>
      </c>
      <c r="L146" s="238">
        <v>2.024359969816603</v>
      </c>
      <c r="M146" s="238">
        <v>644.98083623693378</v>
      </c>
      <c r="N146" s="238">
        <v>508</v>
      </c>
      <c r="O146" s="238">
        <v>327660</v>
      </c>
      <c r="P146" s="682">
        <v>1.7916470729760172</v>
      </c>
      <c r="Q146" s="713">
        <v>645</v>
      </c>
    </row>
    <row r="147" spans="1:17" ht="14.4" customHeight="1" x14ac:dyDescent="0.3">
      <c r="A147" s="680" t="s">
        <v>549</v>
      </c>
      <c r="B147" s="671" t="s">
        <v>5409</v>
      </c>
      <c r="C147" s="671" t="s">
        <v>5232</v>
      </c>
      <c r="D147" s="671" t="s">
        <v>5443</v>
      </c>
      <c r="E147" s="671" t="s">
        <v>5228</v>
      </c>
      <c r="F147" s="238">
        <v>177</v>
      </c>
      <c r="G147" s="238">
        <v>73974</v>
      </c>
      <c r="H147" s="238">
        <v>1</v>
      </c>
      <c r="I147" s="238">
        <v>417.93220338983053</v>
      </c>
      <c r="J147" s="238">
        <v>3</v>
      </c>
      <c r="K147" s="238">
        <v>1254</v>
      </c>
      <c r="L147" s="238">
        <v>1.6951902019628519E-2</v>
      </c>
      <c r="M147" s="238">
        <v>418</v>
      </c>
      <c r="N147" s="238"/>
      <c r="O147" s="238"/>
      <c r="P147" s="682"/>
      <c r="Q147" s="713"/>
    </row>
    <row r="148" spans="1:17" ht="14.4" customHeight="1" x14ac:dyDescent="0.3">
      <c r="A148" s="680" t="s">
        <v>549</v>
      </c>
      <c r="B148" s="671" t="s">
        <v>5409</v>
      </c>
      <c r="C148" s="671" t="s">
        <v>5232</v>
      </c>
      <c r="D148" s="671" t="s">
        <v>5444</v>
      </c>
      <c r="E148" s="671" t="s">
        <v>5445</v>
      </c>
      <c r="F148" s="238">
        <v>13</v>
      </c>
      <c r="G148" s="238">
        <v>702</v>
      </c>
      <c r="H148" s="238">
        <v>1</v>
      </c>
      <c r="I148" s="238">
        <v>54</v>
      </c>
      <c r="J148" s="238">
        <v>5</v>
      </c>
      <c r="K148" s="238">
        <v>275</v>
      </c>
      <c r="L148" s="238">
        <v>0.39173789173789175</v>
      </c>
      <c r="M148" s="238">
        <v>55</v>
      </c>
      <c r="N148" s="238">
        <v>6</v>
      </c>
      <c r="O148" s="238">
        <v>330</v>
      </c>
      <c r="P148" s="682">
        <v>0.47008547008547008</v>
      </c>
      <c r="Q148" s="713">
        <v>55</v>
      </c>
    </row>
    <row r="149" spans="1:17" ht="14.4" customHeight="1" x14ac:dyDescent="0.3">
      <c r="A149" s="680" t="s">
        <v>549</v>
      </c>
      <c r="B149" s="671" t="s">
        <v>5409</v>
      </c>
      <c r="C149" s="671" t="s">
        <v>5232</v>
      </c>
      <c r="D149" s="671" t="s">
        <v>5448</v>
      </c>
      <c r="E149" s="671" t="s">
        <v>5228</v>
      </c>
      <c r="F149" s="238">
        <v>27</v>
      </c>
      <c r="G149" s="238">
        <v>5803</v>
      </c>
      <c r="H149" s="238">
        <v>1</v>
      </c>
      <c r="I149" s="238">
        <v>214.92592592592592</v>
      </c>
      <c r="J149" s="238">
        <v>2</v>
      </c>
      <c r="K149" s="238">
        <v>430</v>
      </c>
      <c r="L149" s="238">
        <v>7.4099603653282789E-2</v>
      </c>
      <c r="M149" s="238">
        <v>215</v>
      </c>
      <c r="N149" s="238"/>
      <c r="O149" s="238"/>
      <c r="P149" s="682"/>
      <c r="Q149" s="713"/>
    </row>
    <row r="150" spans="1:17" ht="14.4" customHeight="1" x14ac:dyDescent="0.3">
      <c r="A150" s="680" t="s">
        <v>549</v>
      </c>
      <c r="B150" s="671" t="s">
        <v>5451</v>
      </c>
      <c r="C150" s="671" t="s">
        <v>5232</v>
      </c>
      <c r="D150" s="671" t="s">
        <v>5454</v>
      </c>
      <c r="E150" s="671" t="s">
        <v>5455</v>
      </c>
      <c r="F150" s="238"/>
      <c r="G150" s="238"/>
      <c r="H150" s="238"/>
      <c r="I150" s="238"/>
      <c r="J150" s="238">
        <v>1</v>
      </c>
      <c r="K150" s="238">
        <v>411</v>
      </c>
      <c r="L150" s="238"/>
      <c r="M150" s="238">
        <v>411</v>
      </c>
      <c r="N150" s="238">
        <v>3</v>
      </c>
      <c r="O150" s="238">
        <v>1233</v>
      </c>
      <c r="P150" s="682"/>
      <c r="Q150" s="713">
        <v>411</v>
      </c>
    </row>
    <row r="151" spans="1:17" ht="14.4" customHeight="1" x14ac:dyDescent="0.3">
      <c r="A151" s="680" t="s">
        <v>549</v>
      </c>
      <c r="B151" s="671" t="s">
        <v>5451</v>
      </c>
      <c r="C151" s="671" t="s">
        <v>5232</v>
      </c>
      <c r="D151" s="671" t="s">
        <v>5456</v>
      </c>
      <c r="E151" s="671" t="s">
        <v>5457</v>
      </c>
      <c r="F151" s="238">
        <v>40</v>
      </c>
      <c r="G151" s="238">
        <v>39120</v>
      </c>
      <c r="H151" s="238">
        <v>1</v>
      </c>
      <c r="I151" s="238">
        <v>978</v>
      </c>
      <c r="J151" s="238">
        <v>48</v>
      </c>
      <c r="K151" s="238">
        <v>47040</v>
      </c>
      <c r="L151" s="238">
        <v>1.2024539877300613</v>
      </c>
      <c r="M151" s="238">
        <v>980</v>
      </c>
      <c r="N151" s="238">
        <v>44</v>
      </c>
      <c r="O151" s="238">
        <v>43120</v>
      </c>
      <c r="P151" s="682">
        <v>1.1022494887525562</v>
      </c>
      <c r="Q151" s="713">
        <v>980</v>
      </c>
    </row>
    <row r="152" spans="1:17" ht="14.4" customHeight="1" x14ac:dyDescent="0.3">
      <c r="A152" s="680" t="s">
        <v>549</v>
      </c>
      <c r="B152" s="671" t="s">
        <v>5451</v>
      </c>
      <c r="C152" s="671" t="s">
        <v>5232</v>
      </c>
      <c r="D152" s="671" t="s">
        <v>5458</v>
      </c>
      <c r="E152" s="671" t="s">
        <v>5459</v>
      </c>
      <c r="F152" s="238">
        <v>1</v>
      </c>
      <c r="G152" s="238">
        <v>175</v>
      </c>
      <c r="H152" s="238">
        <v>1</v>
      </c>
      <c r="I152" s="238">
        <v>175</v>
      </c>
      <c r="J152" s="238">
        <v>3</v>
      </c>
      <c r="K152" s="238">
        <v>489</v>
      </c>
      <c r="L152" s="238">
        <v>2.7942857142857145</v>
      </c>
      <c r="M152" s="238">
        <v>163</v>
      </c>
      <c r="N152" s="238">
        <v>2</v>
      </c>
      <c r="O152" s="238">
        <v>326</v>
      </c>
      <c r="P152" s="682">
        <v>1.8628571428571428</v>
      </c>
      <c r="Q152" s="713">
        <v>163</v>
      </c>
    </row>
    <row r="153" spans="1:17" ht="14.4" customHeight="1" x14ac:dyDescent="0.3">
      <c r="A153" s="680" t="s">
        <v>549</v>
      </c>
      <c r="B153" s="671" t="s">
        <v>5451</v>
      </c>
      <c r="C153" s="671" t="s">
        <v>5232</v>
      </c>
      <c r="D153" s="671" t="s">
        <v>5460</v>
      </c>
      <c r="E153" s="671" t="s">
        <v>5461</v>
      </c>
      <c r="F153" s="238">
        <v>40</v>
      </c>
      <c r="G153" s="238">
        <v>14040</v>
      </c>
      <c r="H153" s="238">
        <v>1</v>
      </c>
      <c r="I153" s="238">
        <v>351</v>
      </c>
      <c r="J153" s="238">
        <v>49</v>
      </c>
      <c r="K153" s="238">
        <v>16023</v>
      </c>
      <c r="L153" s="238">
        <v>1.1412393162393162</v>
      </c>
      <c r="M153" s="238">
        <v>327</v>
      </c>
      <c r="N153" s="238">
        <v>47</v>
      </c>
      <c r="O153" s="238">
        <v>15369</v>
      </c>
      <c r="P153" s="682">
        <v>1.0946581196581198</v>
      </c>
      <c r="Q153" s="713">
        <v>327</v>
      </c>
    </row>
    <row r="154" spans="1:17" ht="14.4" customHeight="1" x14ac:dyDescent="0.3">
      <c r="A154" s="680" t="s">
        <v>549</v>
      </c>
      <c r="B154" s="671" t="s">
        <v>5451</v>
      </c>
      <c r="C154" s="671" t="s">
        <v>5232</v>
      </c>
      <c r="D154" s="671" t="s">
        <v>5462</v>
      </c>
      <c r="E154" s="671" t="s">
        <v>5463</v>
      </c>
      <c r="F154" s="238"/>
      <c r="G154" s="238"/>
      <c r="H154" s="238"/>
      <c r="I154" s="238"/>
      <c r="J154" s="238"/>
      <c r="K154" s="238"/>
      <c r="L154" s="238"/>
      <c r="M154" s="238"/>
      <c r="N154" s="238">
        <v>3</v>
      </c>
      <c r="O154" s="238">
        <v>1587</v>
      </c>
      <c r="P154" s="682"/>
      <c r="Q154" s="713">
        <v>529</v>
      </c>
    </row>
    <row r="155" spans="1:17" ht="14.4" customHeight="1" x14ac:dyDescent="0.3">
      <c r="A155" s="680" t="s">
        <v>549</v>
      </c>
      <c r="B155" s="671" t="s">
        <v>5451</v>
      </c>
      <c r="C155" s="671" t="s">
        <v>5232</v>
      </c>
      <c r="D155" s="671" t="s">
        <v>5464</v>
      </c>
      <c r="E155" s="671" t="s">
        <v>5465</v>
      </c>
      <c r="F155" s="238">
        <v>1</v>
      </c>
      <c r="G155" s="238">
        <v>826</v>
      </c>
      <c r="H155" s="238">
        <v>1</v>
      </c>
      <c r="I155" s="238">
        <v>826</v>
      </c>
      <c r="J155" s="238"/>
      <c r="K155" s="238"/>
      <c r="L155" s="238"/>
      <c r="M155" s="238"/>
      <c r="N155" s="238"/>
      <c r="O155" s="238"/>
      <c r="P155" s="682"/>
      <c r="Q155" s="713"/>
    </row>
    <row r="156" spans="1:17" ht="14.4" customHeight="1" x14ac:dyDescent="0.3">
      <c r="A156" s="680" t="s">
        <v>549</v>
      </c>
      <c r="B156" s="671" t="s">
        <v>5451</v>
      </c>
      <c r="C156" s="671" t="s">
        <v>5232</v>
      </c>
      <c r="D156" s="671" t="s">
        <v>5466</v>
      </c>
      <c r="E156" s="671" t="s">
        <v>5467</v>
      </c>
      <c r="F156" s="238"/>
      <c r="G156" s="238"/>
      <c r="H156" s="238"/>
      <c r="I156" s="238"/>
      <c r="J156" s="238"/>
      <c r="K156" s="238"/>
      <c r="L156" s="238"/>
      <c r="M156" s="238"/>
      <c r="N156" s="238">
        <v>1</v>
      </c>
      <c r="O156" s="238">
        <v>645</v>
      </c>
      <c r="P156" s="682"/>
      <c r="Q156" s="713">
        <v>645</v>
      </c>
    </row>
    <row r="157" spans="1:17" ht="14.4" customHeight="1" x14ac:dyDescent="0.3">
      <c r="A157" s="680" t="s">
        <v>549</v>
      </c>
      <c r="B157" s="671" t="s">
        <v>5642</v>
      </c>
      <c r="C157" s="671" t="s">
        <v>1920</v>
      </c>
      <c r="D157" s="671" t="s">
        <v>5643</v>
      </c>
      <c r="E157" s="671" t="s">
        <v>5644</v>
      </c>
      <c r="F157" s="238"/>
      <c r="G157" s="238"/>
      <c r="H157" s="238"/>
      <c r="I157" s="238"/>
      <c r="J157" s="238">
        <v>1</v>
      </c>
      <c r="K157" s="238">
        <v>99.2</v>
      </c>
      <c r="L157" s="238"/>
      <c r="M157" s="238">
        <v>99.2</v>
      </c>
      <c r="N157" s="238">
        <v>0.3</v>
      </c>
      <c r="O157" s="238">
        <v>29.76</v>
      </c>
      <c r="P157" s="682"/>
      <c r="Q157" s="713">
        <v>99.2</v>
      </c>
    </row>
    <row r="158" spans="1:17" ht="14.4" customHeight="1" x14ac:dyDescent="0.3">
      <c r="A158" s="680" t="s">
        <v>549</v>
      </c>
      <c r="B158" s="671" t="s">
        <v>5642</v>
      </c>
      <c r="C158" s="671" t="s">
        <v>1920</v>
      </c>
      <c r="D158" s="671" t="s">
        <v>5565</v>
      </c>
      <c r="E158" s="671" t="s">
        <v>5566</v>
      </c>
      <c r="F158" s="238">
        <v>62.9</v>
      </c>
      <c r="G158" s="238">
        <v>10247.02</v>
      </c>
      <c r="H158" s="238">
        <v>1</v>
      </c>
      <c r="I158" s="238">
        <v>162.90969793322736</v>
      </c>
      <c r="J158" s="238"/>
      <c r="K158" s="238"/>
      <c r="L158" s="238"/>
      <c r="M158" s="238"/>
      <c r="N158" s="238"/>
      <c r="O158" s="238"/>
      <c r="P158" s="682"/>
      <c r="Q158" s="713"/>
    </row>
    <row r="159" spans="1:17" ht="14.4" customHeight="1" x14ac:dyDescent="0.3">
      <c r="A159" s="680" t="s">
        <v>549</v>
      </c>
      <c r="B159" s="671" t="s">
        <v>5642</v>
      </c>
      <c r="C159" s="671" t="s">
        <v>1920</v>
      </c>
      <c r="D159" s="671" t="s">
        <v>5645</v>
      </c>
      <c r="E159" s="671" t="s">
        <v>5646</v>
      </c>
      <c r="F159" s="238"/>
      <c r="G159" s="238"/>
      <c r="H159" s="238"/>
      <c r="I159" s="238"/>
      <c r="J159" s="238">
        <v>10</v>
      </c>
      <c r="K159" s="238">
        <v>829.2</v>
      </c>
      <c r="L159" s="238"/>
      <c r="M159" s="238">
        <v>82.92</v>
      </c>
      <c r="N159" s="238"/>
      <c r="O159" s="238"/>
      <c r="P159" s="682"/>
      <c r="Q159" s="713"/>
    </row>
    <row r="160" spans="1:17" ht="14.4" customHeight="1" x14ac:dyDescent="0.3">
      <c r="A160" s="680" t="s">
        <v>549</v>
      </c>
      <c r="B160" s="671" t="s">
        <v>5642</v>
      </c>
      <c r="C160" s="671" t="s">
        <v>1920</v>
      </c>
      <c r="D160" s="671" t="s">
        <v>5647</v>
      </c>
      <c r="E160" s="671" t="s">
        <v>5646</v>
      </c>
      <c r="F160" s="238"/>
      <c r="G160" s="238"/>
      <c r="H160" s="238"/>
      <c r="I160" s="238"/>
      <c r="J160" s="238">
        <v>10</v>
      </c>
      <c r="K160" s="238">
        <v>1179.5999999999999</v>
      </c>
      <c r="L160" s="238"/>
      <c r="M160" s="238">
        <v>117.96</v>
      </c>
      <c r="N160" s="238"/>
      <c r="O160" s="238"/>
      <c r="P160" s="682"/>
      <c r="Q160" s="713"/>
    </row>
    <row r="161" spans="1:17" ht="14.4" customHeight="1" x14ac:dyDescent="0.3">
      <c r="A161" s="680" t="s">
        <v>549</v>
      </c>
      <c r="B161" s="671" t="s">
        <v>5642</v>
      </c>
      <c r="C161" s="671" t="s">
        <v>1920</v>
      </c>
      <c r="D161" s="671" t="s">
        <v>5648</v>
      </c>
      <c r="E161" s="671" t="s">
        <v>5646</v>
      </c>
      <c r="F161" s="238">
        <v>16.5</v>
      </c>
      <c r="G161" s="238">
        <v>3451.31</v>
      </c>
      <c r="H161" s="238">
        <v>1</v>
      </c>
      <c r="I161" s="238">
        <v>209.17030303030302</v>
      </c>
      <c r="J161" s="238"/>
      <c r="K161" s="238"/>
      <c r="L161" s="238"/>
      <c r="M161" s="238"/>
      <c r="N161" s="238"/>
      <c r="O161" s="238"/>
      <c r="P161" s="682"/>
      <c r="Q161" s="713"/>
    </row>
    <row r="162" spans="1:17" ht="14.4" customHeight="1" x14ac:dyDescent="0.3">
      <c r="A162" s="680" t="s">
        <v>549</v>
      </c>
      <c r="B162" s="671" t="s">
        <v>5642</v>
      </c>
      <c r="C162" s="671" t="s">
        <v>1920</v>
      </c>
      <c r="D162" s="671" t="s">
        <v>5568</v>
      </c>
      <c r="E162" s="671" t="s">
        <v>1966</v>
      </c>
      <c r="F162" s="238">
        <v>4</v>
      </c>
      <c r="G162" s="238">
        <v>2026.64</v>
      </c>
      <c r="H162" s="238">
        <v>1</v>
      </c>
      <c r="I162" s="238">
        <v>506.66</v>
      </c>
      <c r="J162" s="238"/>
      <c r="K162" s="238"/>
      <c r="L162" s="238"/>
      <c r="M162" s="238"/>
      <c r="N162" s="238">
        <v>0.89</v>
      </c>
      <c r="O162" s="238">
        <v>454.87</v>
      </c>
      <c r="P162" s="682">
        <v>0.22444538743930839</v>
      </c>
      <c r="Q162" s="713">
        <v>511.08988764044943</v>
      </c>
    </row>
    <row r="163" spans="1:17" ht="14.4" customHeight="1" x14ac:dyDescent="0.3">
      <c r="A163" s="680" t="s">
        <v>549</v>
      </c>
      <c r="B163" s="671" t="s">
        <v>5642</v>
      </c>
      <c r="C163" s="671" t="s">
        <v>1920</v>
      </c>
      <c r="D163" s="671" t="s">
        <v>5649</v>
      </c>
      <c r="E163" s="671" t="s">
        <v>5650</v>
      </c>
      <c r="F163" s="238">
        <v>2.25</v>
      </c>
      <c r="G163" s="238">
        <v>1297.04</v>
      </c>
      <c r="H163" s="238">
        <v>1</v>
      </c>
      <c r="I163" s="238">
        <v>576.46222222222218</v>
      </c>
      <c r="J163" s="238">
        <v>1.4</v>
      </c>
      <c r="K163" s="238">
        <v>865.90000000000009</v>
      </c>
      <c r="L163" s="238">
        <v>0.66759699006969719</v>
      </c>
      <c r="M163" s="238">
        <v>618.50000000000011</v>
      </c>
      <c r="N163" s="238"/>
      <c r="O163" s="238"/>
      <c r="P163" s="682"/>
      <c r="Q163" s="713"/>
    </row>
    <row r="164" spans="1:17" ht="14.4" customHeight="1" x14ac:dyDescent="0.3">
      <c r="A164" s="680" t="s">
        <v>549</v>
      </c>
      <c r="B164" s="671" t="s">
        <v>5642</v>
      </c>
      <c r="C164" s="671" t="s">
        <v>1920</v>
      </c>
      <c r="D164" s="671" t="s">
        <v>5651</v>
      </c>
      <c r="E164" s="671" t="s">
        <v>5652</v>
      </c>
      <c r="F164" s="238"/>
      <c r="G164" s="238"/>
      <c r="H164" s="238"/>
      <c r="I164" s="238"/>
      <c r="J164" s="238">
        <v>5</v>
      </c>
      <c r="K164" s="238">
        <v>420.4</v>
      </c>
      <c r="L164" s="238"/>
      <c r="M164" s="238">
        <v>84.08</v>
      </c>
      <c r="N164" s="238">
        <v>2</v>
      </c>
      <c r="O164" s="238">
        <v>168.16</v>
      </c>
      <c r="P164" s="682"/>
      <c r="Q164" s="713">
        <v>84.08</v>
      </c>
    </row>
    <row r="165" spans="1:17" ht="14.4" customHeight="1" x14ac:dyDescent="0.3">
      <c r="A165" s="680" t="s">
        <v>549</v>
      </c>
      <c r="B165" s="671" t="s">
        <v>5642</v>
      </c>
      <c r="C165" s="671" t="s">
        <v>1920</v>
      </c>
      <c r="D165" s="671" t="s">
        <v>5653</v>
      </c>
      <c r="E165" s="671" t="s">
        <v>5654</v>
      </c>
      <c r="F165" s="238"/>
      <c r="G165" s="238"/>
      <c r="H165" s="238"/>
      <c r="I165" s="238"/>
      <c r="J165" s="238">
        <v>18.5</v>
      </c>
      <c r="K165" s="238">
        <v>3411.7700000000004</v>
      </c>
      <c r="L165" s="238"/>
      <c r="M165" s="238">
        <v>184.42000000000002</v>
      </c>
      <c r="N165" s="238"/>
      <c r="O165" s="238"/>
      <c r="P165" s="682"/>
      <c r="Q165" s="713"/>
    </row>
    <row r="166" spans="1:17" ht="14.4" customHeight="1" x14ac:dyDescent="0.3">
      <c r="A166" s="680" t="s">
        <v>549</v>
      </c>
      <c r="B166" s="671" t="s">
        <v>5642</v>
      </c>
      <c r="C166" s="671" t="s">
        <v>1920</v>
      </c>
      <c r="D166" s="671" t="s">
        <v>5655</v>
      </c>
      <c r="E166" s="671" t="s">
        <v>5228</v>
      </c>
      <c r="F166" s="238">
        <v>1.6</v>
      </c>
      <c r="G166" s="238">
        <v>109.12</v>
      </c>
      <c r="H166" s="238">
        <v>1</v>
      </c>
      <c r="I166" s="238">
        <v>68.2</v>
      </c>
      <c r="J166" s="238"/>
      <c r="K166" s="238"/>
      <c r="L166" s="238"/>
      <c r="M166" s="238"/>
      <c r="N166" s="238"/>
      <c r="O166" s="238"/>
      <c r="P166" s="682"/>
      <c r="Q166" s="713"/>
    </row>
    <row r="167" spans="1:17" ht="14.4" customHeight="1" x14ac:dyDescent="0.3">
      <c r="A167" s="680" t="s">
        <v>549</v>
      </c>
      <c r="B167" s="671" t="s">
        <v>5642</v>
      </c>
      <c r="C167" s="671" t="s">
        <v>1920</v>
      </c>
      <c r="D167" s="671" t="s">
        <v>5307</v>
      </c>
      <c r="E167" s="671" t="s">
        <v>1665</v>
      </c>
      <c r="F167" s="238"/>
      <c r="G167" s="238"/>
      <c r="H167" s="238"/>
      <c r="I167" s="238"/>
      <c r="J167" s="238">
        <v>0.1</v>
      </c>
      <c r="K167" s="238">
        <v>87.79</v>
      </c>
      <c r="L167" s="238"/>
      <c r="M167" s="238">
        <v>877.9</v>
      </c>
      <c r="N167" s="238"/>
      <c r="O167" s="238"/>
      <c r="P167" s="682"/>
      <c r="Q167" s="713"/>
    </row>
    <row r="168" spans="1:17" ht="14.4" customHeight="1" x14ac:dyDescent="0.3">
      <c r="A168" s="680" t="s">
        <v>549</v>
      </c>
      <c r="B168" s="671" t="s">
        <v>5642</v>
      </c>
      <c r="C168" s="671" t="s">
        <v>1920</v>
      </c>
      <c r="D168" s="671" t="s">
        <v>5656</v>
      </c>
      <c r="E168" s="671" t="s">
        <v>5657</v>
      </c>
      <c r="F168" s="238"/>
      <c r="G168" s="238"/>
      <c r="H168" s="238"/>
      <c r="I168" s="238"/>
      <c r="J168" s="238">
        <v>4</v>
      </c>
      <c r="K168" s="238">
        <v>51760.160000000003</v>
      </c>
      <c r="L168" s="238"/>
      <c r="M168" s="238">
        <v>12940.04</v>
      </c>
      <c r="N168" s="238">
        <v>4</v>
      </c>
      <c r="O168" s="238">
        <v>51760.160000000003</v>
      </c>
      <c r="P168" s="682"/>
      <c r="Q168" s="713">
        <v>12940.04</v>
      </c>
    </row>
    <row r="169" spans="1:17" ht="14.4" customHeight="1" x14ac:dyDescent="0.3">
      <c r="A169" s="680" t="s">
        <v>549</v>
      </c>
      <c r="B169" s="671" t="s">
        <v>5642</v>
      </c>
      <c r="C169" s="671" t="s">
        <v>1920</v>
      </c>
      <c r="D169" s="671" t="s">
        <v>5658</v>
      </c>
      <c r="E169" s="671" t="s">
        <v>5657</v>
      </c>
      <c r="F169" s="238">
        <v>3</v>
      </c>
      <c r="G169" s="238">
        <v>21243.18</v>
      </c>
      <c r="H169" s="238">
        <v>1</v>
      </c>
      <c r="I169" s="238">
        <v>7081.06</v>
      </c>
      <c r="J169" s="238">
        <v>2</v>
      </c>
      <c r="K169" s="238">
        <v>12940.04</v>
      </c>
      <c r="L169" s="238">
        <v>0.60913855646847603</v>
      </c>
      <c r="M169" s="238">
        <v>6470.02</v>
      </c>
      <c r="N169" s="238"/>
      <c r="O169" s="238"/>
      <c r="P169" s="682"/>
      <c r="Q169" s="713"/>
    </row>
    <row r="170" spans="1:17" ht="14.4" customHeight="1" x14ac:dyDescent="0.3">
      <c r="A170" s="680" t="s">
        <v>549</v>
      </c>
      <c r="B170" s="671" t="s">
        <v>5642</v>
      </c>
      <c r="C170" s="671" t="s">
        <v>1920</v>
      </c>
      <c r="D170" s="671" t="s">
        <v>5659</v>
      </c>
      <c r="E170" s="671" t="s">
        <v>5228</v>
      </c>
      <c r="F170" s="238">
        <v>4.3</v>
      </c>
      <c r="G170" s="238">
        <v>26798.880000000001</v>
      </c>
      <c r="H170" s="238">
        <v>1</v>
      </c>
      <c r="I170" s="238">
        <v>6232.2976744186053</v>
      </c>
      <c r="J170" s="238"/>
      <c r="K170" s="238"/>
      <c r="L170" s="238"/>
      <c r="M170" s="238"/>
      <c r="N170" s="238"/>
      <c r="O170" s="238"/>
      <c r="P170" s="682"/>
      <c r="Q170" s="713"/>
    </row>
    <row r="171" spans="1:17" ht="14.4" customHeight="1" x14ac:dyDescent="0.3">
      <c r="A171" s="680" t="s">
        <v>549</v>
      </c>
      <c r="B171" s="671" t="s">
        <v>5642</v>
      </c>
      <c r="C171" s="671" t="s">
        <v>1920</v>
      </c>
      <c r="D171" s="671" t="s">
        <v>5660</v>
      </c>
      <c r="E171" s="671" t="s">
        <v>5308</v>
      </c>
      <c r="F171" s="238">
        <v>4</v>
      </c>
      <c r="G171" s="238">
        <v>5664.84</v>
      </c>
      <c r="H171" s="238">
        <v>1</v>
      </c>
      <c r="I171" s="238">
        <v>1416.21</v>
      </c>
      <c r="J171" s="238"/>
      <c r="K171" s="238"/>
      <c r="L171" s="238"/>
      <c r="M171" s="238"/>
      <c r="N171" s="238"/>
      <c r="O171" s="238"/>
      <c r="P171" s="682"/>
      <c r="Q171" s="713"/>
    </row>
    <row r="172" spans="1:17" ht="14.4" customHeight="1" x14ac:dyDescent="0.3">
      <c r="A172" s="680" t="s">
        <v>549</v>
      </c>
      <c r="B172" s="671" t="s">
        <v>5642</v>
      </c>
      <c r="C172" s="671" t="s">
        <v>1920</v>
      </c>
      <c r="D172" s="671" t="s">
        <v>1696</v>
      </c>
      <c r="E172" s="671" t="s">
        <v>5308</v>
      </c>
      <c r="F172" s="238">
        <v>1</v>
      </c>
      <c r="G172" s="238">
        <v>3121.5</v>
      </c>
      <c r="H172" s="238">
        <v>1</v>
      </c>
      <c r="I172" s="238">
        <v>3121.5</v>
      </c>
      <c r="J172" s="238"/>
      <c r="K172" s="238"/>
      <c r="L172" s="238"/>
      <c r="M172" s="238"/>
      <c r="N172" s="238"/>
      <c r="O172" s="238"/>
      <c r="P172" s="682"/>
      <c r="Q172" s="713"/>
    </row>
    <row r="173" spans="1:17" ht="14.4" customHeight="1" x14ac:dyDescent="0.3">
      <c r="A173" s="680" t="s">
        <v>549</v>
      </c>
      <c r="B173" s="671" t="s">
        <v>5642</v>
      </c>
      <c r="C173" s="671" t="s">
        <v>1920</v>
      </c>
      <c r="D173" s="671" t="s">
        <v>5569</v>
      </c>
      <c r="E173" s="671" t="s">
        <v>5308</v>
      </c>
      <c r="F173" s="238">
        <v>1</v>
      </c>
      <c r="G173" s="238">
        <v>6243</v>
      </c>
      <c r="H173" s="238">
        <v>1</v>
      </c>
      <c r="I173" s="238">
        <v>6243</v>
      </c>
      <c r="J173" s="238">
        <v>4</v>
      </c>
      <c r="K173" s="238">
        <v>25880.080000000002</v>
      </c>
      <c r="L173" s="238">
        <v>4.1454557103956438</v>
      </c>
      <c r="M173" s="238">
        <v>6470.02</v>
      </c>
      <c r="N173" s="238">
        <v>3</v>
      </c>
      <c r="O173" s="238">
        <v>19410.060000000001</v>
      </c>
      <c r="P173" s="682">
        <v>3.1090917827967326</v>
      </c>
      <c r="Q173" s="713">
        <v>6470.02</v>
      </c>
    </row>
    <row r="174" spans="1:17" ht="14.4" customHeight="1" x14ac:dyDescent="0.3">
      <c r="A174" s="680" t="s">
        <v>549</v>
      </c>
      <c r="B174" s="671" t="s">
        <v>5642</v>
      </c>
      <c r="C174" s="671" t="s">
        <v>1920</v>
      </c>
      <c r="D174" s="671" t="s">
        <v>5570</v>
      </c>
      <c r="E174" s="671" t="s">
        <v>5308</v>
      </c>
      <c r="F174" s="238">
        <v>1</v>
      </c>
      <c r="G174" s="238">
        <v>12486</v>
      </c>
      <c r="H174" s="238">
        <v>1</v>
      </c>
      <c r="I174" s="238">
        <v>12486</v>
      </c>
      <c r="J174" s="238">
        <v>1</v>
      </c>
      <c r="K174" s="238">
        <v>12940.04</v>
      </c>
      <c r="L174" s="238">
        <v>1.0363639275989109</v>
      </c>
      <c r="M174" s="238">
        <v>12940.04</v>
      </c>
      <c r="N174" s="238">
        <v>3</v>
      </c>
      <c r="O174" s="238">
        <v>38820.120000000003</v>
      </c>
      <c r="P174" s="682">
        <v>3.1090917827967326</v>
      </c>
      <c r="Q174" s="713">
        <v>12940.04</v>
      </c>
    </row>
    <row r="175" spans="1:17" ht="14.4" customHeight="1" x14ac:dyDescent="0.3">
      <c r="A175" s="680" t="s">
        <v>549</v>
      </c>
      <c r="B175" s="671" t="s">
        <v>5642</v>
      </c>
      <c r="C175" s="671" t="s">
        <v>1920</v>
      </c>
      <c r="D175" s="671" t="s">
        <v>5661</v>
      </c>
      <c r="E175" s="671" t="s">
        <v>5662</v>
      </c>
      <c r="F175" s="238">
        <v>0</v>
      </c>
      <c r="G175" s="238">
        <v>1.1641532182693481E-10</v>
      </c>
      <c r="H175" s="238">
        <v>1</v>
      </c>
      <c r="I175" s="238"/>
      <c r="J175" s="238">
        <v>0</v>
      </c>
      <c r="K175" s="238">
        <v>-1.4551915228366852E-11</v>
      </c>
      <c r="L175" s="238">
        <v>-0.125</v>
      </c>
      <c r="M175" s="238"/>
      <c r="N175" s="238">
        <v>0</v>
      </c>
      <c r="O175" s="238">
        <v>0</v>
      </c>
      <c r="P175" s="682">
        <v>0</v>
      </c>
      <c r="Q175" s="713"/>
    </row>
    <row r="176" spans="1:17" ht="14.4" customHeight="1" x14ac:dyDescent="0.3">
      <c r="A176" s="680" t="s">
        <v>549</v>
      </c>
      <c r="B176" s="671" t="s">
        <v>5642</v>
      </c>
      <c r="C176" s="671" t="s">
        <v>1920</v>
      </c>
      <c r="D176" s="671" t="s">
        <v>5661</v>
      </c>
      <c r="E176" s="671" t="s">
        <v>2343</v>
      </c>
      <c r="F176" s="238">
        <v>57</v>
      </c>
      <c r="G176" s="238">
        <v>873497.2300000001</v>
      </c>
      <c r="H176" s="238">
        <v>1</v>
      </c>
      <c r="I176" s="238">
        <v>15324.512807017545</v>
      </c>
      <c r="J176" s="238">
        <v>42</v>
      </c>
      <c r="K176" s="238">
        <v>636691.9800000001</v>
      </c>
      <c r="L176" s="238">
        <v>0.72889982719235413</v>
      </c>
      <c r="M176" s="238">
        <v>15159.332857142859</v>
      </c>
      <c r="N176" s="238">
        <v>32</v>
      </c>
      <c r="O176" s="238">
        <v>487571.20000000001</v>
      </c>
      <c r="P176" s="682">
        <v>0.55818288055704535</v>
      </c>
      <c r="Q176" s="713">
        <v>15236.6</v>
      </c>
    </row>
    <row r="177" spans="1:17" ht="14.4" customHeight="1" x14ac:dyDescent="0.3">
      <c r="A177" s="680" t="s">
        <v>549</v>
      </c>
      <c r="B177" s="671" t="s">
        <v>5642</v>
      </c>
      <c r="C177" s="671" t="s">
        <v>1920</v>
      </c>
      <c r="D177" s="671" t="s">
        <v>5316</v>
      </c>
      <c r="E177" s="671" t="s">
        <v>1684</v>
      </c>
      <c r="F177" s="238"/>
      <c r="G177" s="238"/>
      <c r="H177" s="238"/>
      <c r="I177" s="238"/>
      <c r="J177" s="238">
        <v>8.89</v>
      </c>
      <c r="K177" s="238">
        <v>1001.43</v>
      </c>
      <c r="L177" s="238"/>
      <c r="M177" s="238">
        <v>112.64679415073114</v>
      </c>
      <c r="N177" s="238">
        <v>3.39</v>
      </c>
      <c r="O177" s="238">
        <v>249.35</v>
      </c>
      <c r="P177" s="682"/>
      <c r="Q177" s="713">
        <v>73.554572271386419</v>
      </c>
    </row>
    <row r="178" spans="1:17" ht="14.4" customHeight="1" x14ac:dyDescent="0.3">
      <c r="A178" s="680" t="s">
        <v>549</v>
      </c>
      <c r="B178" s="671" t="s">
        <v>5642</v>
      </c>
      <c r="C178" s="671" t="s">
        <v>1920</v>
      </c>
      <c r="D178" s="671" t="s">
        <v>5571</v>
      </c>
      <c r="E178" s="671" t="s">
        <v>1977</v>
      </c>
      <c r="F178" s="238"/>
      <c r="G178" s="238"/>
      <c r="H178" s="238"/>
      <c r="I178" s="238"/>
      <c r="J178" s="238"/>
      <c r="K178" s="238"/>
      <c r="L178" s="238"/>
      <c r="M178" s="238"/>
      <c r="N178" s="238">
        <v>0.56999999999999995</v>
      </c>
      <c r="O178" s="238">
        <v>363.52</v>
      </c>
      <c r="P178" s="682"/>
      <c r="Q178" s="713">
        <v>637.75438596491233</v>
      </c>
    </row>
    <row r="179" spans="1:17" ht="14.4" customHeight="1" x14ac:dyDescent="0.3">
      <c r="A179" s="680" t="s">
        <v>549</v>
      </c>
      <c r="B179" s="671" t="s">
        <v>5642</v>
      </c>
      <c r="C179" s="671" t="s">
        <v>1920</v>
      </c>
      <c r="D179" s="671" t="s">
        <v>5572</v>
      </c>
      <c r="E179" s="671" t="s">
        <v>1905</v>
      </c>
      <c r="F179" s="238">
        <v>1</v>
      </c>
      <c r="G179" s="238">
        <v>401.91</v>
      </c>
      <c r="H179" s="238">
        <v>1</v>
      </c>
      <c r="I179" s="238">
        <v>401.91</v>
      </c>
      <c r="J179" s="238"/>
      <c r="K179" s="238"/>
      <c r="L179" s="238"/>
      <c r="M179" s="238"/>
      <c r="N179" s="238"/>
      <c r="O179" s="238"/>
      <c r="P179" s="682"/>
      <c r="Q179" s="713"/>
    </row>
    <row r="180" spans="1:17" ht="14.4" customHeight="1" x14ac:dyDescent="0.3">
      <c r="A180" s="680" t="s">
        <v>549</v>
      </c>
      <c r="B180" s="671" t="s">
        <v>5642</v>
      </c>
      <c r="C180" s="671" t="s">
        <v>1920</v>
      </c>
      <c r="D180" s="671" t="s">
        <v>5573</v>
      </c>
      <c r="E180" s="671" t="s">
        <v>1908</v>
      </c>
      <c r="F180" s="238">
        <v>1</v>
      </c>
      <c r="G180" s="238">
        <v>803.83</v>
      </c>
      <c r="H180" s="238">
        <v>1</v>
      </c>
      <c r="I180" s="238">
        <v>803.83</v>
      </c>
      <c r="J180" s="238"/>
      <c r="K180" s="238"/>
      <c r="L180" s="238"/>
      <c r="M180" s="238"/>
      <c r="N180" s="238"/>
      <c r="O180" s="238"/>
      <c r="P180" s="682"/>
      <c r="Q180" s="713"/>
    </row>
    <row r="181" spans="1:17" ht="14.4" customHeight="1" x14ac:dyDescent="0.3">
      <c r="A181" s="680" t="s">
        <v>549</v>
      </c>
      <c r="B181" s="671" t="s">
        <v>5642</v>
      </c>
      <c r="C181" s="671" t="s">
        <v>1920</v>
      </c>
      <c r="D181" s="671" t="s">
        <v>5663</v>
      </c>
      <c r="E181" s="671" t="s">
        <v>5228</v>
      </c>
      <c r="F181" s="238">
        <v>1.84</v>
      </c>
      <c r="G181" s="238">
        <v>586.96</v>
      </c>
      <c r="H181" s="238">
        <v>1</v>
      </c>
      <c r="I181" s="238">
        <v>319</v>
      </c>
      <c r="J181" s="238">
        <v>2.5</v>
      </c>
      <c r="K181" s="238">
        <v>685.66</v>
      </c>
      <c r="L181" s="238">
        <v>1.1681545590840943</v>
      </c>
      <c r="M181" s="238">
        <v>274.26400000000001</v>
      </c>
      <c r="N181" s="238"/>
      <c r="O181" s="238"/>
      <c r="P181" s="682"/>
      <c r="Q181" s="713"/>
    </row>
    <row r="182" spans="1:17" ht="14.4" customHeight="1" x14ac:dyDescent="0.3">
      <c r="A182" s="680" t="s">
        <v>549</v>
      </c>
      <c r="B182" s="671" t="s">
        <v>5642</v>
      </c>
      <c r="C182" s="671" t="s">
        <v>1920</v>
      </c>
      <c r="D182" s="671" t="s">
        <v>5575</v>
      </c>
      <c r="E182" s="671" t="s">
        <v>1206</v>
      </c>
      <c r="F182" s="238">
        <v>1.61</v>
      </c>
      <c r="G182" s="238">
        <v>614.91999999999996</v>
      </c>
      <c r="H182" s="238">
        <v>1</v>
      </c>
      <c r="I182" s="238">
        <v>381.93788819875772</v>
      </c>
      <c r="J182" s="238">
        <v>9.8000000000000007</v>
      </c>
      <c r="K182" s="238">
        <v>3960.5200000000004</v>
      </c>
      <c r="L182" s="238">
        <v>6.4407077343394272</v>
      </c>
      <c r="M182" s="238">
        <v>404.13469387755106</v>
      </c>
      <c r="N182" s="238">
        <v>1.76</v>
      </c>
      <c r="O182" s="238">
        <v>711.38</v>
      </c>
      <c r="P182" s="682">
        <v>1.156865933780004</v>
      </c>
      <c r="Q182" s="713">
        <v>404.19318181818181</v>
      </c>
    </row>
    <row r="183" spans="1:17" ht="14.4" customHeight="1" x14ac:dyDescent="0.3">
      <c r="A183" s="680" t="s">
        <v>549</v>
      </c>
      <c r="B183" s="671" t="s">
        <v>5642</v>
      </c>
      <c r="C183" s="671" t="s">
        <v>1920</v>
      </c>
      <c r="D183" s="671" t="s">
        <v>5664</v>
      </c>
      <c r="E183" s="671" t="s">
        <v>5591</v>
      </c>
      <c r="F183" s="238">
        <v>1.6</v>
      </c>
      <c r="G183" s="238">
        <v>1773.33</v>
      </c>
      <c r="H183" s="238">
        <v>1</v>
      </c>
      <c r="I183" s="238">
        <v>1108.33125</v>
      </c>
      <c r="J183" s="238">
        <v>0.7</v>
      </c>
      <c r="K183" s="238">
        <v>402.71000000000004</v>
      </c>
      <c r="L183" s="238">
        <v>0.22709253212881983</v>
      </c>
      <c r="M183" s="238">
        <v>575.30000000000007</v>
      </c>
      <c r="N183" s="238"/>
      <c r="O183" s="238"/>
      <c r="P183" s="682"/>
      <c r="Q183" s="713"/>
    </row>
    <row r="184" spans="1:17" ht="14.4" customHeight="1" x14ac:dyDescent="0.3">
      <c r="A184" s="680" t="s">
        <v>549</v>
      </c>
      <c r="B184" s="671" t="s">
        <v>5642</v>
      </c>
      <c r="C184" s="671" t="s">
        <v>1920</v>
      </c>
      <c r="D184" s="671" t="s">
        <v>5665</v>
      </c>
      <c r="E184" s="671" t="s">
        <v>5666</v>
      </c>
      <c r="F184" s="238"/>
      <c r="G184" s="238"/>
      <c r="H184" s="238"/>
      <c r="I184" s="238"/>
      <c r="J184" s="238"/>
      <c r="K184" s="238"/>
      <c r="L184" s="238"/>
      <c r="M184" s="238"/>
      <c r="N184" s="238">
        <v>0.4</v>
      </c>
      <c r="O184" s="238">
        <v>112.98</v>
      </c>
      <c r="P184" s="682"/>
      <c r="Q184" s="713">
        <v>282.45</v>
      </c>
    </row>
    <row r="185" spans="1:17" ht="14.4" customHeight="1" x14ac:dyDescent="0.3">
      <c r="A185" s="680" t="s">
        <v>549</v>
      </c>
      <c r="B185" s="671" t="s">
        <v>5642</v>
      </c>
      <c r="C185" s="671" t="s">
        <v>1920</v>
      </c>
      <c r="D185" s="671" t="s">
        <v>5667</v>
      </c>
      <c r="E185" s="671" t="s">
        <v>5668</v>
      </c>
      <c r="F185" s="238">
        <v>0.3</v>
      </c>
      <c r="G185" s="238">
        <v>35.090000000000003</v>
      </c>
      <c r="H185" s="238">
        <v>1</v>
      </c>
      <c r="I185" s="238">
        <v>116.96666666666668</v>
      </c>
      <c r="J185" s="238"/>
      <c r="K185" s="238"/>
      <c r="L185" s="238"/>
      <c r="M185" s="238"/>
      <c r="N185" s="238">
        <v>1.1499999999999999</v>
      </c>
      <c r="O185" s="238">
        <v>162.38</v>
      </c>
      <c r="P185" s="682">
        <v>4.6275292106013106</v>
      </c>
      <c r="Q185" s="713">
        <v>141.20000000000002</v>
      </c>
    </row>
    <row r="186" spans="1:17" ht="14.4" customHeight="1" x14ac:dyDescent="0.3">
      <c r="A186" s="680" t="s">
        <v>549</v>
      </c>
      <c r="B186" s="671" t="s">
        <v>5642</v>
      </c>
      <c r="C186" s="671" t="s">
        <v>1920</v>
      </c>
      <c r="D186" s="671" t="s">
        <v>5576</v>
      </c>
      <c r="E186" s="671" t="s">
        <v>2419</v>
      </c>
      <c r="F186" s="238">
        <v>34.4</v>
      </c>
      <c r="G186" s="238">
        <v>20431.039999999997</v>
      </c>
      <c r="H186" s="238">
        <v>1</v>
      </c>
      <c r="I186" s="238">
        <v>593.92558139534879</v>
      </c>
      <c r="J186" s="238">
        <v>44.3</v>
      </c>
      <c r="K186" s="238">
        <v>16812.350000000002</v>
      </c>
      <c r="L186" s="238">
        <v>0.82288273137343981</v>
      </c>
      <c r="M186" s="238">
        <v>379.51128668171566</v>
      </c>
      <c r="N186" s="238">
        <v>36.400000000000006</v>
      </c>
      <c r="O186" s="238">
        <v>13822.9</v>
      </c>
      <c r="P186" s="682">
        <v>0.6765636991557944</v>
      </c>
      <c r="Q186" s="713">
        <v>379.74999999999994</v>
      </c>
    </row>
    <row r="187" spans="1:17" ht="14.4" customHeight="1" x14ac:dyDescent="0.3">
      <c r="A187" s="680" t="s">
        <v>549</v>
      </c>
      <c r="B187" s="671" t="s">
        <v>5642</v>
      </c>
      <c r="C187" s="671" t="s">
        <v>1920</v>
      </c>
      <c r="D187" s="671" t="s">
        <v>5577</v>
      </c>
      <c r="E187" s="671" t="s">
        <v>935</v>
      </c>
      <c r="F187" s="238">
        <v>2.3200000000000003</v>
      </c>
      <c r="G187" s="238">
        <v>676.77</v>
      </c>
      <c r="H187" s="238">
        <v>1</v>
      </c>
      <c r="I187" s="238">
        <v>291.71120689655169</v>
      </c>
      <c r="J187" s="238">
        <v>20.9</v>
      </c>
      <c r="K187" s="238">
        <v>5256.31</v>
      </c>
      <c r="L187" s="238">
        <v>7.7667597558993462</v>
      </c>
      <c r="M187" s="238">
        <v>251.49808612440194</v>
      </c>
      <c r="N187" s="238">
        <v>25.990000000000002</v>
      </c>
      <c r="O187" s="238">
        <v>6537.15</v>
      </c>
      <c r="P187" s="682">
        <v>9.659337736601799</v>
      </c>
      <c r="Q187" s="713">
        <v>251.52558676414003</v>
      </c>
    </row>
    <row r="188" spans="1:17" ht="14.4" customHeight="1" x14ac:dyDescent="0.3">
      <c r="A188" s="680" t="s">
        <v>549</v>
      </c>
      <c r="B188" s="671" t="s">
        <v>5642</v>
      </c>
      <c r="C188" s="671" t="s">
        <v>1920</v>
      </c>
      <c r="D188" s="671" t="s">
        <v>5669</v>
      </c>
      <c r="E188" s="671" t="s">
        <v>5670</v>
      </c>
      <c r="F188" s="238">
        <v>154</v>
      </c>
      <c r="G188" s="238">
        <v>39049.74</v>
      </c>
      <c r="H188" s="238">
        <v>1</v>
      </c>
      <c r="I188" s="238">
        <v>253.56974025974026</v>
      </c>
      <c r="J188" s="238"/>
      <c r="K188" s="238"/>
      <c r="L188" s="238"/>
      <c r="M188" s="238"/>
      <c r="N188" s="238"/>
      <c r="O188" s="238"/>
      <c r="P188" s="682"/>
      <c r="Q188" s="713"/>
    </row>
    <row r="189" spans="1:17" ht="14.4" customHeight="1" x14ac:dyDescent="0.3">
      <c r="A189" s="680" t="s">
        <v>549</v>
      </c>
      <c r="B189" s="671" t="s">
        <v>5642</v>
      </c>
      <c r="C189" s="671" t="s">
        <v>1920</v>
      </c>
      <c r="D189" s="671" t="s">
        <v>5578</v>
      </c>
      <c r="E189" s="671" t="s">
        <v>2423</v>
      </c>
      <c r="F189" s="238">
        <v>32</v>
      </c>
      <c r="G189" s="238">
        <v>2525.0700000000002</v>
      </c>
      <c r="H189" s="238">
        <v>1</v>
      </c>
      <c r="I189" s="238">
        <v>78.908437500000005</v>
      </c>
      <c r="J189" s="238">
        <v>22</v>
      </c>
      <c r="K189" s="238">
        <v>900.90000000000009</v>
      </c>
      <c r="L189" s="238">
        <v>0.35678218821656432</v>
      </c>
      <c r="M189" s="238">
        <v>40.950000000000003</v>
      </c>
      <c r="N189" s="238">
        <v>60</v>
      </c>
      <c r="O189" s="238">
        <v>3576.99</v>
      </c>
      <c r="P189" s="682">
        <v>1.4165904311563637</v>
      </c>
      <c r="Q189" s="713">
        <v>59.616499999999995</v>
      </c>
    </row>
    <row r="190" spans="1:17" ht="14.4" customHeight="1" x14ac:dyDescent="0.3">
      <c r="A190" s="680" t="s">
        <v>549</v>
      </c>
      <c r="B190" s="671" t="s">
        <v>5642</v>
      </c>
      <c r="C190" s="671" t="s">
        <v>1920</v>
      </c>
      <c r="D190" s="671" t="s">
        <v>5671</v>
      </c>
      <c r="E190" s="671" t="s">
        <v>5672</v>
      </c>
      <c r="F190" s="238"/>
      <c r="G190" s="238"/>
      <c r="H190" s="238"/>
      <c r="I190" s="238"/>
      <c r="J190" s="238"/>
      <c r="K190" s="238"/>
      <c r="L190" s="238"/>
      <c r="M190" s="238"/>
      <c r="N190" s="238">
        <v>1.2000000000000002</v>
      </c>
      <c r="O190" s="238">
        <v>6552.96</v>
      </c>
      <c r="P190" s="682"/>
      <c r="Q190" s="713">
        <v>5460.7999999999993</v>
      </c>
    </row>
    <row r="191" spans="1:17" ht="14.4" customHeight="1" x14ac:dyDescent="0.3">
      <c r="A191" s="680" t="s">
        <v>549</v>
      </c>
      <c r="B191" s="671" t="s">
        <v>5642</v>
      </c>
      <c r="C191" s="671" t="s">
        <v>1920</v>
      </c>
      <c r="D191" s="671" t="s">
        <v>5673</v>
      </c>
      <c r="E191" s="671" t="s">
        <v>5228</v>
      </c>
      <c r="F191" s="238">
        <v>82</v>
      </c>
      <c r="G191" s="238">
        <v>1251.76</v>
      </c>
      <c r="H191" s="238">
        <v>1</v>
      </c>
      <c r="I191" s="238">
        <v>15.265365853658537</v>
      </c>
      <c r="J191" s="238"/>
      <c r="K191" s="238"/>
      <c r="L191" s="238"/>
      <c r="M191" s="238"/>
      <c r="N191" s="238"/>
      <c r="O191" s="238"/>
      <c r="P191" s="682"/>
      <c r="Q191" s="713"/>
    </row>
    <row r="192" spans="1:17" ht="14.4" customHeight="1" x14ac:dyDescent="0.3">
      <c r="A192" s="680" t="s">
        <v>549</v>
      </c>
      <c r="B192" s="671" t="s">
        <v>5642</v>
      </c>
      <c r="C192" s="671" t="s">
        <v>1920</v>
      </c>
      <c r="D192" s="671" t="s">
        <v>5579</v>
      </c>
      <c r="E192" s="671" t="s">
        <v>2424</v>
      </c>
      <c r="F192" s="238">
        <v>63.92</v>
      </c>
      <c r="G192" s="238">
        <v>2712.7799999999997</v>
      </c>
      <c r="H192" s="238">
        <v>1</v>
      </c>
      <c r="I192" s="238">
        <v>42.440237797246553</v>
      </c>
      <c r="J192" s="238">
        <v>167.2</v>
      </c>
      <c r="K192" s="238">
        <v>3424.21</v>
      </c>
      <c r="L192" s="238">
        <v>1.262251269914995</v>
      </c>
      <c r="M192" s="238">
        <v>20.479724880382776</v>
      </c>
      <c r="N192" s="238">
        <v>124.7</v>
      </c>
      <c r="O192" s="238">
        <v>3744.5299999999997</v>
      </c>
      <c r="P192" s="682">
        <v>1.3803294037850471</v>
      </c>
      <c r="Q192" s="713">
        <v>30.028307939053725</v>
      </c>
    </row>
    <row r="193" spans="1:17" ht="14.4" customHeight="1" x14ac:dyDescent="0.3">
      <c r="A193" s="680" t="s">
        <v>549</v>
      </c>
      <c r="B193" s="671" t="s">
        <v>5642</v>
      </c>
      <c r="C193" s="671" t="s">
        <v>1920</v>
      </c>
      <c r="D193" s="671" t="s">
        <v>5320</v>
      </c>
      <c r="E193" s="671" t="s">
        <v>5321</v>
      </c>
      <c r="F193" s="238"/>
      <c r="G193" s="238"/>
      <c r="H193" s="238"/>
      <c r="I193" s="238"/>
      <c r="J193" s="238">
        <v>0.2</v>
      </c>
      <c r="K193" s="238">
        <v>1405.8</v>
      </c>
      <c r="L193" s="238"/>
      <c r="M193" s="238">
        <v>7028.9999999999991</v>
      </c>
      <c r="N193" s="238"/>
      <c r="O193" s="238"/>
      <c r="P193" s="682"/>
      <c r="Q193" s="713"/>
    </row>
    <row r="194" spans="1:17" ht="14.4" customHeight="1" x14ac:dyDescent="0.3">
      <c r="A194" s="680" t="s">
        <v>549</v>
      </c>
      <c r="B194" s="671" t="s">
        <v>5642</v>
      </c>
      <c r="C194" s="671" t="s">
        <v>1920</v>
      </c>
      <c r="D194" s="671" t="s">
        <v>5674</v>
      </c>
      <c r="E194" s="671" t="s">
        <v>2013</v>
      </c>
      <c r="F194" s="238"/>
      <c r="G194" s="238"/>
      <c r="H194" s="238"/>
      <c r="I194" s="238"/>
      <c r="J194" s="238"/>
      <c r="K194" s="238"/>
      <c r="L194" s="238"/>
      <c r="M194" s="238"/>
      <c r="N194" s="238">
        <v>5</v>
      </c>
      <c r="O194" s="238">
        <v>343.7</v>
      </c>
      <c r="P194" s="682"/>
      <c r="Q194" s="713">
        <v>68.739999999999995</v>
      </c>
    </row>
    <row r="195" spans="1:17" ht="14.4" customHeight="1" x14ac:dyDescent="0.3">
      <c r="A195" s="680" t="s">
        <v>549</v>
      </c>
      <c r="B195" s="671" t="s">
        <v>5642</v>
      </c>
      <c r="C195" s="671" t="s">
        <v>1920</v>
      </c>
      <c r="D195" s="671" t="s">
        <v>5675</v>
      </c>
      <c r="E195" s="671" t="s">
        <v>5676</v>
      </c>
      <c r="F195" s="238"/>
      <c r="G195" s="238"/>
      <c r="H195" s="238"/>
      <c r="I195" s="238"/>
      <c r="J195" s="238"/>
      <c r="K195" s="238"/>
      <c r="L195" s="238"/>
      <c r="M195" s="238"/>
      <c r="N195" s="238">
        <v>0.9</v>
      </c>
      <c r="O195" s="238">
        <v>3533.28</v>
      </c>
      <c r="P195" s="682"/>
      <c r="Q195" s="713">
        <v>3925.8666666666668</v>
      </c>
    </row>
    <row r="196" spans="1:17" ht="14.4" customHeight="1" x14ac:dyDescent="0.3">
      <c r="A196" s="680" t="s">
        <v>549</v>
      </c>
      <c r="B196" s="671" t="s">
        <v>5642</v>
      </c>
      <c r="C196" s="671" t="s">
        <v>1920</v>
      </c>
      <c r="D196" s="671" t="s">
        <v>5582</v>
      </c>
      <c r="E196" s="671" t="s">
        <v>1615</v>
      </c>
      <c r="F196" s="238">
        <v>2</v>
      </c>
      <c r="G196" s="238">
        <v>674.28</v>
      </c>
      <c r="H196" s="238">
        <v>1</v>
      </c>
      <c r="I196" s="238">
        <v>337.14</v>
      </c>
      <c r="J196" s="238"/>
      <c r="K196" s="238"/>
      <c r="L196" s="238"/>
      <c r="M196" s="238"/>
      <c r="N196" s="238">
        <v>3.73</v>
      </c>
      <c r="O196" s="238">
        <v>1268.57</v>
      </c>
      <c r="P196" s="682">
        <v>1.8813697573708252</v>
      </c>
      <c r="Q196" s="713">
        <v>340.09919571045577</v>
      </c>
    </row>
    <row r="197" spans="1:17" ht="14.4" customHeight="1" x14ac:dyDescent="0.3">
      <c r="A197" s="680" t="s">
        <v>549</v>
      </c>
      <c r="B197" s="671" t="s">
        <v>5642</v>
      </c>
      <c r="C197" s="671" t="s">
        <v>1920</v>
      </c>
      <c r="D197" s="671" t="s">
        <v>5583</v>
      </c>
      <c r="E197" s="671" t="s">
        <v>1847</v>
      </c>
      <c r="F197" s="238">
        <v>1</v>
      </c>
      <c r="G197" s="238">
        <v>84.28</v>
      </c>
      <c r="H197" s="238">
        <v>1</v>
      </c>
      <c r="I197" s="238">
        <v>84.28</v>
      </c>
      <c r="J197" s="238"/>
      <c r="K197" s="238"/>
      <c r="L197" s="238"/>
      <c r="M197" s="238"/>
      <c r="N197" s="238"/>
      <c r="O197" s="238"/>
      <c r="P197" s="682"/>
      <c r="Q197" s="713"/>
    </row>
    <row r="198" spans="1:17" ht="14.4" customHeight="1" x14ac:dyDescent="0.3">
      <c r="A198" s="680" t="s">
        <v>549</v>
      </c>
      <c r="B198" s="671" t="s">
        <v>5642</v>
      </c>
      <c r="C198" s="671" t="s">
        <v>1920</v>
      </c>
      <c r="D198" s="671" t="s">
        <v>5588</v>
      </c>
      <c r="E198" s="671" t="s">
        <v>5589</v>
      </c>
      <c r="F198" s="238">
        <v>8.36</v>
      </c>
      <c r="G198" s="238">
        <v>4950.24</v>
      </c>
      <c r="H198" s="238">
        <v>1</v>
      </c>
      <c r="I198" s="238">
        <v>592.13397129186603</v>
      </c>
      <c r="J198" s="238">
        <v>8.09</v>
      </c>
      <c r="K198" s="238">
        <v>3576.49</v>
      </c>
      <c r="L198" s="238">
        <v>0.72248820259219759</v>
      </c>
      <c r="M198" s="238">
        <v>442.0877626699629</v>
      </c>
      <c r="N198" s="238"/>
      <c r="O198" s="238"/>
      <c r="P198" s="682"/>
      <c r="Q198" s="713"/>
    </row>
    <row r="199" spans="1:17" ht="14.4" customHeight="1" x14ac:dyDescent="0.3">
      <c r="A199" s="680" t="s">
        <v>549</v>
      </c>
      <c r="B199" s="671" t="s">
        <v>5642</v>
      </c>
      <c r="C199" s="671" t="s">
        <v>1920</v>
      </c>
      <c r="D199" s="671" t="s">
        <v>5677</v>
      </c>
      <c r="E199" s="671" t="s">
        <v>5678</v>
      </c>
      <c r="F199" s="238"/>
      <c r="G199" s="238"/>
      <c r="H199" s="238"/>
      <c r="I199" s="238"/>
      <c r="J199" s="238"/>
      <c r="K199" s="238"/>
      <c r="L199" s="238"/>
      <c r="M199" s="238"/>
      <c r="N199" s="238">
        <v>4</v>
      </c>
      <c r="O199" s="238">
        <v>458.32</v>
      </c>
      <c r="P199" s="682"/>
      <c r="Q199" s="713">
        <v>114.58</v>
      </c>
    </row>
    <row r="200" spans="1:17" ht="14.4" customHeight="1" x14ac:dyDescent="0.3">
      <c r="A200" s="680" t="s">
        <v>549</v>
      </c>
      <c r="B200" s="671" t="s">
        <v>5642</v>
      </c>
      <c r="C200" s="671" t="s">
        <v>1920</v>
      </c>
      <c r="D200" s="671" t="s">
        <v>5679</v>
      </c>
      <c r="E200" s="671" t="s">
        <v>5680</v>
      </c>
      <c r="F200" s="238">
        <v>2.44</v>
      </c>
      <c r="G200" s="238">
        <v>186.7</v>
      </c>
      <c r="H200" s="238">
        <v>1</v>
      </c>
      <c r="I200" s="238">
        <v>76.516393442622942</v>
      </c>
      <c r="J200" s="238">
        <v>2.7</v>
      </c>
      <c r="K200" s="238">
        <v>130.84</v>
      </c>
      <c r="L200" s="238">
        <v>0.70080342795929307</v>
      </c>
      <c r="M200" s="238">
        <v>48.459259259259255</v>
      </c>
      <c r="N200" s="238">
        <v>1.5</v>
      </c>
      <c r="O200" s="238">
        <v>72.599999999999994</v>
      </c>
      <c r="P200" s="682">
        <v>0.38885913229780394</v>
      </c>
      <c r="Q200" s="713">
        <v>48.4</v>
      </c>
    </row>
    <row r="201" spans="1:17" ht="14.4" customHeight="1" x14ac:dyDescent="0.3">
      <c r="A201" s="680" t="s">
        <v>549</v>
      </c>
      <c r="B201" s="671" t="s">
        <v>5642</v>
      </c>
      <c r="C201" s="671" t="s">
        <v>1920</v>
      </c>
      <c r="D201" s="671" t="s">
        <v>5593</v>
      </c>
      <c r="E201" s="671" t="s">
        <v>1168</v>
      </c>
      <c r="F201" s="238">
        <v>8.5</v>
      </c>
      <c r="G201" s="238">
        <v>756.31</v>
      </c>
      <c r="H201" s="238">
        <v>1</v>
      </c>
      <c r="I201" s="238">
        <v>88.977647058823521</v>
      </c>
      <c r="J201" s="238">
        <v>11.100000000000001</v>
      </c>
      <c r="K201" s="238">
        <v>1075.77</v>
      </c>
      <c r="L201" s="238">
        <v>1.4223929341143182</v>
      </c>
      <c r="M201" s="238">
        <v>96.916216216216199</v>
      </c>
      <c r="N201" s="238">
        <v>19.600000000000001</v>
      </c>
      <c r="O201" s="238">
        <v>1900.46</v>
      </c>
      <c r="P201" s="682">
        <v>2.5128055955891107</v>
      </c>
      <c r="Q201" s="713">
        <v>96.962244897959181</v>
      </c>
    </row>
    <row r="202" spans="1:17" ht="14.4" customHeight="1" x14ac:dyDescent="0.3">
      <c r="A202" s="680" t="s">
        <v>549</v>
      </c>
      <c r="B202" s="671" t="s">
        <v>5642</v>
      </c>
      <c r="C202" s="671" t="s">
        <v>1920</v>
      </c>
      <c r="D202" s="671" t="s">
        <v>5681</v>
      </c>
      <c r="E202" s="671" t="s">
        <v>5682</v>
      </c>
      <c r="F202" s="238">
        <v>1</v>
      </c>
      <c r="G202" s="238">
        <v>1752.84</v>
      </c>
      <c r="H202" s="238">
        <v>1</v>
      </c>
      <c r="I202" s="238">
        <v>1752.84</v>
      </c>
      <c r="J202" s="238"/>
      <c r="K202" s="238"/>
      <c r="L202" s="238"/>
      <c r="M202" s="238"/>
      <c r="N202" s="238"/>
      <c r="O202" s="238"/>
      <c r="P202" s="682"/>
      <c r="Q202" s="713"/>
    </row>
    <row r="203" spans="1:17" ht="14.4" customHeight="1" x14ac:dyDescent="0.3">
      <c r="A203" s="680" t="s">
        <v>549</v>
      </c>
      <c r="B203" s="671" t="s">
        <v>5642</v>
      </c>
      <c r="C203" s="671" t="s">
        <v>1920</v>
      </c>
      <c r="D203" s="671" t="s">
        <v>5683</v>
      </c>
      <c r="E203" s="671" t="s">
        <v>5305</v>
      </c>
      <c r="F203" s="238">
        <v>2</v>
      </c>
      <c r="G203" s="238">
        <v>3415.46</v>
      </c>
      <c r="H203" s="238">
        <v>1</v>
      </c>
      <c r="I203" s="238">
        <v>1707.73</v>
      </c>
      <c r="J203" s="238"/>
      <c r="K203" s="238"/>
      <c r="L203" s="238"/>
      <c r="M203" s="238"/>
      <c r="N203" s="238"/>
      <c r="O203" s="238"/>
      <c r="P203" s="682"/>
      <c r="Q203" s="713"/>
    </row>
    <row r="204" spans="1:17" ht="14.4" customHeight="1" x14ac:dyDescent="0.3">
      <c r="A204" s="680" t="s">
        <v>549</v>
      </c>
      <c r="B204" s="671" t="s">
        <v>5642</v>
      </c>
      <c r="C204" s="671" t="s">
        <v>1920</v>
      </c>
      <c r="D204" s="671" t="s">
        <v>5330</v>
      </c>
      <c r="E204" s="671" t="s">
        <v>5331</v>
      </c>
      <c r="F204" s="238">
        <v>1</v>
      </c>
      <c r="G204" s="238">
        <v>1329.69</v>
      </c>
      <c r="H204" s="238">
        <v>1</v>
      </c>
      <c r="I204" s="238">
        <v>1329.69</v>
      </c>
      <c r="J204" s="238"/>
      <c r="K204" s="238"/>
      <c r="L204" s="238"/>
      <c r="M204" s="238"/>
      <c r="N204" s="238"/>
      <c r="O204" s="238"/>
      <c r="P204" s="682"/>
      <c r="Q204" s="713"/>
    </row>
    <row r="205" spans="1:17" ht="14.4" customHeight="1" x14ac:dyDescent="0.3">
      <c r="A205" s="680" t="s">
        <v>549</v>
      </c>
      <c r="B205" s="671" t="s">
        <v>5642</v>
      </c>
      <c r="C205" s="671" t="s">
        <v>1920</v>
      </c>
      <c r="D205" s="671" t="s">
        <v>5597</v>
      </c>
      <c r="E205" s="671" t="s">
        <v>885</v>
      </c>
      <c r="F205" s="238">
        <v>0.1</v>
      </c>
      <c r="G205" s="238">
        <v>102.25</v>
      </c>
      <c r="H205" s="238">
        <v>1</v>
      </c>
      <c r="I205" s="238">
        <v>1022.5</v>
      </c>
      <c r="J205" s="238">
        <v>0.8</v>
      </c>
      <c r="K205" s="238">
        <v>776.4</v>
      </c>
      <c r="L205" s="238">
        <v>7.5931540342298289</v>
      </c>
      <c r="M205" s="238">
        <v>970.49999999999989</v>
      </c>
      <c r="N205" s="238">
        <v>8.1999999999999993</v>
      </c>
      <c r="O205" s="238">
        <v>7958.1</v>
      </c>
      <c r="P205" s="682">
        <v>77.829828850855748</v>
      </c>
      <c r="Q205" s="713">
        <v>970.50000000000011</v>
      </c>
    </row>
    <row r="206" spans="1:17" ht="14.4" customHeight="1" x14ac:dyDescent="0.3">
      <c r="A206" s="680" t="s">
        <v>549</v>
      </c>
      <c r="B206" s="671" t="s">
        <v>5642</v>
      </c>
      <c r="C206" s="671" t="s">
        <v>1920</v>
      </c>
      <c r="D206" s="671" t="s">
        <v>5684</v>
      </c>
      <c r="E206" s="671" t="s">
        <v>5685</v>
      </c>
      <c r="F206" s="238">
        <v>0.1</v>
      </c>
      <c r="G206" s="238">
        <v>86.29</v>
      </c>
      <c r="H206" s="238">
        <v>1</v>
      </c>
      <c r="I206" s="238">
        <v>862.9</v>
      </c>
      <c r="J206" s="238"/>
      <c r="K206" s="238"/>
      <c r="L206" s="238"/>
      <c r="M206" s="238"/>
      <c r="N206" s="238"/>
      <c r="O206" s="238"/>
      <c r="P206" s="682"/>
      <c r="Q206" s="713"/>
    </row>
    <row r="207" spans="1:17" ht="14.4" customHeight="1" x14ac:dyDescent="0.3">
      <c r="A207" s="680" t="s">
        <v>549</v>
      </c>
      <c r="B207" s="671" t="s">
        <v>5642</v>
      </c>
      <c r="C207" s="671" t="s">
        <v>1920</v>
      </c>
      <c r="D207" s="671" t="s">
        <v>5686</v>
      </c>
      <c r="E207" s="671" t="s">
        <v>881</v>
      </c>
      <c r="F207" s="238"/>
      <c r="G207" s="238"/>
      <c r="H207" s="238"/>
      <c r="I207" s="238"/>
      <c r="J207" s="238"/>
      <c r="K207" s="238"/>
      <c r="L207" s="238"/>
      <c r="M207" s="238"/>
      <c r="N207" s="238">
        <v>0.92</v>
      </c>
      <c r="O207" s="238">
        <v>556.69000000000005</v>
      </c>
      <c r="P207" s="682"/>
      <c r="Q207" s="713">
        <v>605.0978260869565</v>
      </c>
    </row>
    <row r="208" spans="1:17" ht="14.4" customHeight="1" x14ac:dyDescent="0.3">
      <c r="A208" s="680" t="s">
        <v>549</v>
      </c>
      <c r="B208" s="671" t="s">
        <v>5642</v>
      </c>
      <c r="C208" s="671" t="s">
        <v>1920</v>
      </c>
      <c r="D208" s="671" t="s">
        <v>5687</v>
      </c>
      <c r="E208" s="671" t="s">
        <v>1494</v>
      </c>
      <c r="F208" s="238"/>
      <c r="G208" s="238"/>
      <c r="H208" s="238"/>
      <c r="I208" s="238"/>
      <c r="J208" s="238"/>
      <c r="K208" s="238"/>
      <c r="L208" s="238"/>
      <c r="M208" s="238"/>
      <c r="N208" s="238">
        <v>6.6</v>
      </c>
      <c r="O208" s="238">
        <v>5518.34</v>
      </c>
      <c r="P208" s="682"/>
      <c r="Q208" s="713">
        <v>836.11212121212122</v>
      </c>
    </row>
    <row r="209" spans="1:17" ht="14.4" customHeight="1" x14ac:dyDescent="0.3">
      <c r="A209" s="680" t="s">
        <v>549</v>
      </c>
      <c r="B209" s="671" t="s">
        <v>5642</v>
      </c>
      <c r="C209" s="671" t="s">
        <v>1920</v>
      </c>
      <c r="D209" s="671" t="s">
        <v>5598</v>
      </c>
      <c r="E209" s="671" t="s">
        <v>5599</v>
      </c>
      <c r="F209" s="238"/>
      <c r="G209" s="238"/>
      <c r="H209" s="238"/>
      <c r="I209" s="238"/>
      <c r="J209" s="238">
        <v>1</v>
      </c>
      <c r="K209" s="238">
        <v>3535.84</v>
      </c>
      <c r="L209" s="238"/>
      <c r="M209" s="238">
        <v>3535.84</v>
      </c>
      <c r="N209" s="238"/>
      <c r="O209" s="238"/>
      <c r="P209" s="682"/>
      <c r="Q209" s="713"/>
    </row>
    <row r="210" spans="1:17" ht="14.4" customHeight="1" x14ac:dyDescent="0.3">
      <c r="A210" s="680" t="s">
        <v>549</v>
      </c>
      <c r="B210" s="671" t="s">
        <v>5642</v>
      </c>
      <c r="C210" s="671" t="s">
        <v>1920</v>
      </c>
      <c r="D210" s="671" t="s">
        <v>5688</v>
      </c>
      <c r="E210" s="671" t="s">
        <v>917</v>
      </c>
      <c r="F210" s="238"/>
      <c r="G210" s="238"/>
      <c r="H210" s="238"/>
      <c r="I210" s="238"/>
      <c r="J210" s="238">
        <v>3.5</v>
      </c>
      <c r="K210" s="238">
        <v>959.93999999999994</v>
      </c>
      <c r="L210" s="238"/>
      <c r="M210" s="238">
        <v>274.26857142857142</v>
      </c>
      <c r="N210" s="238">
        <v>6.1899999999999995</v>
      </c>
      <c r="O210" s="238">
        <v>864.81000000000006</v>
      </c>
      <c r="P210" s="682"/>
      <c r="Q210" s="713">
        <v>139.71082390953151</v>
      </c>
    </row>
    <row r="211" spans="1:17" ht="14.4" customHeight="1" x14ac:dyDescent="0.3">
      <c r="A211" s="680" t="s">
        <v>549</v>
      </c>
      <c r="B211" s="671" t="s">
        <v>5642</v>
      </c>
      <c r="C211" s="671" t="s">
        <v>1920</v>
      </c>
      <c r="D211" s="671" t="s">
        <v>5334</v>
      </c>
      <c r="E211" s="671" t="s">
        <v>5333</v>
      </c>
      <c r="F211" s="238"/>
      <c r="G211" s="238"/>
      <c r="H211" s="238"/>
      <c r="I211" s="238"/>
      <c r="J211" s="238"/>
      <c r="K211" s="238"/>
      <c r="L211" s="238"/>
      <c r="M211" s="238"/>
      <c r="N211" s="238">
        <v>0.89</v>
      </c>
      <c r="O211" s="238">
        <v>906.58</v>
      </c>
      <c r="P211" s="682"/>
      <c r="Q211" s="713">
        <v>1018.6292134831461</v>
      </c>
    </row>
    <row r="212" spans="1:17" ht="14.4" customHeight="1" x14ac:dyDescent="0.3">
      <c r="A212" s="680" t="s">
        <v>549</v>
      </c>
      <c r="B212" s="671" t="s">
        <v>5642</v>
      </c>
      <c r="C212" s="671" t="s">
        <v>1920</v>
      </c>
      <c r="D212" s="671" t="s">
        <v>5335</v>
      </c>
      <c r="E212" s="671" t="s">
        <v>1618</v>
      </c>
      <c r="F212" s="238"/>
      <c r="G212" s="238"/>
      <c r="H212" s="238"/>
      <c r="I212" s="238"/>
      <c r="J212" s="238"/>
      <c r="K212" s="238"/>
      <c r="L212" s="238"/>
      <c r="M212" s="238"/>
      <c r="N212" s="238">
        <v>0.2</v>
      </c>
      <c r="O212" s="238">
        <v>1209.43</v>
      </c>
      <c r="P212" s="682"/>
      <c r="Q212" s="713">
        <v>6047.15</v>
      </c>
    </row>
    <row r="213" spans="1:17" ht="14.4" customHeight="1" x14ac:dyDescent="0.3">
      <c r="A213" s="680" t="s">
        <v>549</v>
      </c>
      <c r="B213" s="671" t="s">
        <v>5642</v>
      </c>
      <c r="C213" s="671" t="s">
        <v>1920</v>
      </c>
      <c r="D213" s="671" t="s">
        <v>5689</v>
      </c>
      <c r="E213" s="671" t="s">
        <v>1391</v>
      </c>
      <c r="F213" s="238"/>
      <c r="G213" s="238"/>
      <c r="H213" s="238"/>
      <c r="I213" s="238"/>
      <c r="J213" s="238"/>
      <c r="K213" s="238"/>
      <c r="L213" s="238"/>
      <c r="M213" s="238"/>
      <c r="N213" s="238">
        <v>16.759999999999998</v>
      </c>
      <c r="O213" s="238">
        <v>17350.37</v>
      </c>
      <c r="P213" s="682"/>
      <c r="Q213" s="713">
        <v>1035.2249403341289</v>
      </c>
    </row>
    <row r="214" spans="1:17" ht="14.4" customHeight="1" x14ac:dyDescent="0.3">
      <c r="A214" s="680" t="s">
        <v>549</v>
      </c>
      <c r="B214" s="671" t="s">
        <v>5642</v>
      </c>
      <c r="C214" s="671" t="s">
        <v>1920</v>
      </c>
      <c r="D214" s="671" t="s">
        <v>5600</v>
      </c>
      <c r="E214" s="671" t="s">
        <v>1669</v>
      </c>
      <c r="F214" s="238">
        <v>1</v>
      </c>
      <c r="G214" s="238">
        <v>147.68</v>
      </c>
      <c r="H214" s="238">
        <v>1</v>
      </c>
      <c r="I214" s="238">
        <v>147.68</v>
      </c>
      <c r="J214" s="238">
        <v>1</v>
      </c>
      <c r="K214" s="238">
        <v>160.19</v>
      </c>
      <c r="L214" s="238">
        <v>1.084710184182015</v>
      </c>
      <c r="M214" s="238">
        <v>160.19</v>
      </c>
      <c r="N214" s="238">
        <v>1.24</v>
      </c>
      <c r="O214" s="238">
        <v>198.63</v>
      </c>
      <c r="P214" s="682">
        <v>1.3450027085590466</v>
      </c>
      <c r="Q214" s="713">
        <v>160.18548387096774</v>
      </c>
    </row>
    <row r="215" spans="1:17" ht="14.4" customHeight="1" x14ac:dyDescent="0.3">
      <c r="A215" s="680" t="s">
        <v>549</v>
      </c>
      <c r="B215" s="671" t="s">
        <v>5642</v>
      </c>
      <c r="C215" s="671" t="s">
        <v>1920</v>
      </c>
      <c r="D215" s="671" t="s">
        <v>5603</v>
      </c>
      <c r="E215" s="671" t="s">
        <v>1979</v>
      </c>
      <c r="F215" s="238"/>
      <c r="G215" s="238"/>
      <c r="H215" s="238"/>
      <c r="I215" s="238"/>
      <c r="J215" s="238">
        <v>0.39</v>
      </c>
      <c r="K215" s="238">
        <v>89.85</v>
      </c>
      <c r="L215" s="238"/>
      <c r="M215" s="238">
        <v>230.38461538461536</v>
      </c>
      <c r="N215" s="238"/>
      <c r="O215" s="238"/>
      <c r="P215" s="682"/>
      <c r="Q215" s="713"/>
    </row>
    <row r="216" spans="1:17" ht="14.4" customHeight="1" x14ac:dyDescent="0.3">
      <c r="A216" s="680" t="s">
        <v>549</v>
      </c>
      <c r="B216" s="671" t="s">
        <v>5642</v>
      </c>
      <c r="C216" s="671" t="s">
        <v>1920</v>
      </c>
      <c r="D216" s="671" t="s">
        <v>5605</v>
      </c>
      <c r="E216" s="671" t="s">
        <v>5606</v>
      </c>
      <c r="F216" s="238"/>
      <c r="G216" s="238"/>
      <c r="H216" s="238"/>
      <c r="I216" s="238"/>
      <c r="J216" s="238">
        <v>4.16</v>
      </c>
      <c r="K216" s="238">
        <v>15103.52</v>
      </c>
      <c r="L216" s="238"/>
      <c r="M216" s="238">
        <v>3630.6538461538462</v>
      </c>
      <c r="N216" s="238">
        <v>5</v>
      </c>
      <c r="O216" s="238">
        <v>18140.189999999999</v>
      </c>
      <c r="P216" s="682"/>
      <c r="Q216" s="713">
        <v>3628.0379999999996</v>
      </c>
    </row>
    <row r="217" spans="1:17" ht="14.4" customHeight="1" x14ac:dyDescent="0.3">
      <c r="A217" s="680" t="s">
        <v>549</v>
      </c>
      <c r="B217" s="671" t="s">
        <v>5642</v>
      </c>
      <c r="C217" s="671" t="s">
        <v>1920</v>
      </c>
      <c r="D217" s="671" t="s">
        <v>5690</v>
      </c>
      <c r="E217" s="671" t="s">
        <v>5657</v>
      </c>
      <c r="F217" s="238">
        <v>2</v>
      </c>
      <c r="G217" s="238">
        <v>7081.06</v>
      </c>
      <c r="H217" s="238">
        <v>1</v>
      </c>
      <c r="I217" s="238">
        <v>3540.53</v>
      </c>
      <c r="J217" s="238"/>
      <c r="K217" s="238"/>
      <c r="L217" s="238"/>
      <c r="M217" s="238"/>
      <c r="N217" s="238"/>
      <c r="O217" s="238"/>
      <c r="P217" s="682"/>
      <c r="Q217" s="713"/>
    </row>
    <row r="218" spans="1:17" ht="14.4" customHeight="1" x14ac:dyDescent="0.3">
      <c r="A218" s="680" t="s">
        <v>549</v>
      </c>
      <c r="B218" s="671" t="s">
        <v>5642</v>
      </c>
      <c r="C218" s="671" t="s">
        <v>1920</v>
      </c>
      <c r="D218" s="671" t="s">
        <v>5691</v>
      </c>
      <c r="E218" s="671" t="s">
        <v>5228</v>
      </c>
      <c r="F218" s="238">
        <v>26.5</v>
      </c>
      <c r="G218" s="238">
        <v>6880.99</v>
      </c>
      <c r="H218" s="238">
        <v>1</v>
      </c>
      <c r="I218" s="238">
        <v>259.65999999999997</v>
      </c>
      <c r="J218" s="238"/>
      <c r="K218" s="238"/>
      <c r="L218" s="238"/>
      <c r="M218" s="238"/>
      <c r="N218" s="238"/>
      <c r="O218" s="238"/>
      <c r="P218" s="682"/>
      <c r="Q218" s="713"/>
    </row>
    <row r="219" spans="1:17" ht="14.4" customHeight="1" x14ac:dyDescent="0.3">
      <c r="A219" s="680" t="s">
        <v>549</v>
      </c>
      <c r="B219" s="671" t="s">
        <v>5642</v>
      </c>
      <c r="C219" s="671" t="s">
        <v>1920</v>
      </c>
      <c r="D219" s="671" t="s">
        <v>5610</v>
      </c>
      <c r="E219" s="671" t="s">
        <v>5599</v>
      </c>
      <c r="F219" s="238"/>
      <c r="G219" s="238"/>
      <c r="H219" s="238"/>
      <c r="I219" s="238"/>
      <c r="J219" s="238">
        <v>2</v>
      </c>
      <c r="K219" s="238">
        <v>14143.36</v>
      </c>
      <c r="L219" s="238"/>
      <c r="M219" s="238">
        <v>7071.68</v>
      </c>
      <c r="N219" s="238"/>
      <c r="O219" s="238"/>
      <c r="P219" s="682"/>
      <c r="Q219" s="713"/>
    </row>
    <row r="220" spans="1:17" ht="14.4" customHeight="1" x14ac:dyDescent="0.3">
      <c r="A220" s="680" t="s">
        <v>549</v>
      </c>
      <c r="B220" s="671" t="s">
        <v>5642</v>
      </c>
      <c r="C220" s="671" t="s">
        <v>5342</v>
      </c>
      <c r="D220" s="671" t="s">
        <v>5343</v>
      </c>
      <c r="E220" s="671" t="s">
        <v>5344</v>
      </c>
      <c r="F220" s="238">
        <v>5</v>
      </c>
      <c r="G220" s="238">
        <v>12899.1</v>
      </c>
      <c r="H220" s="238">
        <v>1</v>
      </c>
      <c r="I220" s="238">
        <v>2579.8200000000002</v>
      </c>
      <c r="J220" s="238">
        <v>5</v>
      </c>
      <c r="K220" s="238">
        <v>13547.46</v>
      </c>
      <c r="L220" s="238">
        <v>1.0502639719050166</v>
      </c>
      <c r="M220" s="238">
        <v>2709.4919999999997</v>
      </c>
      <c r="N220" s="238">
        <v>2</v>
      </c>
      <c r="O220" s="238">
        <v>5457.42</v>
      </c>
      <c r="P220" s="682">
        <v>0.42308533153475825</v>
      </c>
      <c r="Q220" s="713">
        <v>2728.71</v>
      </c>
    </row>
    <row r="221" spans="1:17" ht="14.4" customHeight="1" x14ac:dyDescent="0.3">
      <c r="A221" s="680" t="s">
        <v>549</v>
      </c>
      <c r="B221" s="671" t="s">
        <v>5642</v>
      </c>
      <c r="C221" s="671" t="s">
        <v>5342</v>
      </c>
      <c r="D221" s="671" t="s">
        <v>5345</v>
      </c>
      <c r="E221" s="671" t="s">
        <v>5344</v>
      </c>
      <c r="F221" s="238"/>
      <c r="G221" s="238"/>
      <c r="H221" s="238"/>
      <c r="I221" s="238"/>
      <c r="J221" s="238">
        <v>2</v>
      </c>
      <c r="K221" s="238">
        <v>3092.48</v>
      </c>
      <c r="L221" s="238"/>
      <c r="M221" s="238">
        <v>1546.24</v>
      </c>
      <c r="N221" s="238">
        <v>1</v>
      </c>
      <c r="O221" s="238">
        <v>1614.05</v>
      </c>
      <c r="P221" s="682"/>
      <c r="Q221" s="713">
        <v>1614.05</v>
      </c>
    </row>
    <row r="222" spans="1:17" ht="14.4" customHeight="1" x14ac:dyDescent="0.3">
      <c r="A222" s="680" t="s">
        <v>549</v>
      </c>
      <c r="B222" s="671" t="s">
        <v>5642</v>
      </c>
      <c r="C222" s="671" t="s">
        <v>5342</v>
      </c>
      <c r="D222" s="671" t="s">
        <v>5346</v>
      </c>
      <c r="E222" s="671" t="s">
        <v>5347</v>
      </c>
      <c r="F222" s="238">
        <v>3</v>
      </c>
      <c r="G222" s="238">
        <v>27117.03</v>
      </c>
      <c r="H222" s="238">
        <v>1</v>
      </c>
      <c r="I222" s="238">
        <v>9039.01</v>
      </c>
      <c r="J222" s="238"/>
      <c r="K222" s="238"/>
      <c r="L222" s="238"/>
      <c r="M222" s="238"/>
      <c r="N222" s="238"/>
      <c r="O222" s="238"/>
      <c r="P222" s="682"/>
      <c r="Q222" s="713"/>
    </row>
    <row r="223" spans="1:17" ht="14.4" customHeight="1" x14ac:dyDescent="0.3">
      <c r="A223" s="680" t="s">
        <v>549</v>
      </c>
      <c r="B223" s="671" t="s">
        <v>5642</v>
      </c>
      <c r="C223" s="671" t="s">
        <v>5342</v>
      </c>
      <c r="D223" s="671" t="s">
        <v>5348</v>
      </c>
      <c r="E223" s="671" t="s">
        <v>5349</v>
      </c>
      <c r="F223" s="238">
        <v>8</v>
      </c>
      <c r="G223" s="238">
        <v>1515.5200000000002</v>
      </c>
      <c r="H223" s="238">
        <v>1</v>
      </c>
      <c r="I223" s="238">
        <v>189.44000000000003</v>
      </c>
      <c r="J223" s="238">
        <v>7</v>
      </c>
      <c r="K223" s="238">
        <v>1660.2900000000002</v>
      </c>
      <c r="L223" s="238">
        <v>1.0955249683277026</v>
      </c>
      <c r="M223" s="238">
        <v>237.18428571428575</v>
      </c>
      <c r="N223" s="238">
        <v>3</v>
      </c>
      <c r="O223" s="238">
        <v>716.04</v>
      </c>
      <c r="P223" s="682">
        <v>0.47247149493243235</v>
      </c>
      <c r="Q223" s="713">
        <v>238.67999999999998</v>
      </c>
    </row>
    <row r="224" spans="1:17" ht="14.4" customHeight="1" x14ac:dyDescent="0.3">
      <c r="A224" s="680" t="s">
        <v>549</v>
      </c>
      <c r="B224" s="671" t="s">
        <v>5642</v>
      </c>
      <c r="C224" s="671" t="s">
        <v>5350</v>
      </c>
      <c r="D224" s="671" t="s">
        <v>5692</v>
      </c>
      <c r="E224" s="671" t="s">
        <v>5693</v>
      </c>
      <c r="F224" s="238"/>
      <c r="G224" s="238"/>
      <c r="H224" s="238"/>
      <c r="I224" s="238"/>
      <c r="J224" s="238">
        <v>2</v>
      </c>
      <c r="K224" s="238">
        <v>659.96</v>
      </c>
      <c r="L224" s="238"/>
      <c r="M224" s="238">
        <v>329.98</v>
      </c>
      <c r="N224" s="238"/>
      <c r="O224" s="238"/>
      <c r="P224" s="682"/>
      <c r="Q224" s="713"/>
    </row>
    <row r="225" spans="1:17" ht="14.4" customHeight="1" x14ac:dyDescent="0.3">
      <c r="A225" s="680" t="s">
        <v>549</v>
      </c>
      <c r="B225" s="671" t="s">
        <v>5642</v>
      </c>
      <c r="C225" s="671" t="s">
        <v>5350</v>
      </c>
      <c r="D225" s="671" t="s">
        <v>5694</v>
      </c>
      <c r="E225" s="671" t="s">
        <v>5695</v>
      </c>
      <c r="F225" s="238"/>
      <c r="G225" s="238"/>
      <c r="H225" s="238"/>
      <c r="I225" s="238"/>
      <c r="J225" s="238"/>
      <c r="K225" s="238"/>
      <c r="L225" s="238"/>
      <c r="M225" s="238"/>
      <c r="N225" s="238">
        <v>3</v>
      </c>
      <c r="O225" s="238">
        <v>1417.44</v>
      </c>
      <c r="P225" s="682"/>
      <c r="Q225" s="713">
        <v>472.48</v>
      </c>
    </row>
    <row r="226" spans="1:17" ht="14.4" customHeight="1" x14ac:dyDescent="0.3">
      <c r="A226" s="680" t="s">
        <v>549</v>
      </c>
      <c r="B226" s="671" t="s">
        <v>5642</v>
      </c>
      <c r="C226" s="671" t="s">
        <v>5350</v>
      </c>
      <c r="D226" s="671" t="s">
        <v>5696</v>
      </c>
      <c r="E226" s="671" t="s">
        <v>5613</v>
      </c>
      <c r="F226" s="238"/>
      <c r="G226" s="238"/>
      <c r="H226" s="238"/>
      <c r="I226" s="238"/>
      <c r="J226" s="238">
        <v>2</v>
      </c>
      <c r="K226" s="238">
        <v>174.1</v>
      </c>
      <c r="L226" s="238"/>
      <c r="M226" s="238">
        <v>87.05</v>
      </c>
      <c r="N226" s="238"/>
      <c r="O226" s="238"/>
      <c r="P226" s="682"/>
      <c r="Q226" s="713"/>
    </row>
    <row r="227" spans="1:17" ht="14.4" customHeight="1" x14ac:dyDescent="0.3">
      <c r="A227" s="680" t="s">
        <v>549</v>
      </c>
      <c r="B227" s="671" t="s">
        <v>5642</v>
      </c>
      <c r="C227" s="671" t="s">
        <v>5350</v>
      </c>
      <c r="D227" s="671" t="s">
        <v>5697</v>
      </c>
      <c r="E227" s="671" t="s">
        <v>5698</v>
      </c>
      <c r="F227" s="238"/>
      <c r="G227" s="238"/>
      <c r="H227" s="238"/>
      <c r="I227" s="238"/>
      <c r="J227" s="238">
        <v>5</v>
      </c>
      <c r="K227" s="238">
        <v>5171.45</v>
      </c>
      <c r="L227" s="238"/>
      <c r="M227" s="238">
        <v>1034.29</v>
      </c>
      <c r="N227" s="238"/>
      <c r="O227" s="238"/>
      <c r="P227" s="682"/>
      <c r="Q227" s="713"/>
    </row>
    <row r="228" spans="1:17" ht="14.4" customHeight="1" x14ac:dyDescent="0.3">
      <c r="A228" s="680" t="s">
        <v>549</v>
      </c>
      <c r="B228" s="671" t="s">
        <v>5642</v>
      </c>
      <c r="C228" s="671" t="s">
        <v>5350</v>
      </c>
      <c r="D228" s="671" t="s">
        <v>5699</v>
      </c>
      <c r="E228" s="671" t="s">
        <v>5698</v>
      </c>
      <c r="F228" s="238"/>
      <c r="G228" s="238"/>
      <c r="H228" s="238"/>
      <c r="I228" s="238"/>
      <c r="J228" s="238">
        <v>4</v>
      </c>
      <c r="K228" s="238">
        <v>4398.32</v>
      </c>
      <c r="L228" s="238"/>
      <c r="M228" s="238">
        <v>1099.58</v>
      </c>
      <c r="N228" s="238"/>
      <c r="O228" s="238"/>
      <c r="P228" s="682"/>
      <c r="Q228" s="713"/>
    </row>
    <row r="229" spans="1:17" ht="14.4" customHeight="1" x14ac:dyDescent="0.3">
      <c r="A229" s="680" t="s">
        <v>549</v>
      </c>
      <c r="B229" s="671" t="s">
        <v>5642</v>
      </c>
      <c r="C229" s="671" t="s">
        <v>5350</v>
      </c>
      <c r="D229" s="671" t="s">
        <v>5700</v>
      </c>
      <c r="E229" s="671" t="s">
        <v>5613</v>
      </c>
      <c r="F229" s="238"/>
      <c r="G229" s="238"/>
      <c r="H229" s="238"/>
      <c r="I229" s="238"/>
      <c r="J229" s="238">
        <v>1</v>
      </c>
      <c r="K229" s="238">
        <v>69.02</v>
      </c>
      <c r="L229" s="238"/>
      <c r="M229" s="238">
        <v>69.02</v>
      </c>
      <c r="N229" s="238">
        <v>7</v>
      </c>
      <c r="O229" s="238">
        <v>483.14</v>
      </c>
      <c r="P229" s="682"/>
      <c r="Q229" s="713">
        <v>69.02</v>
      </c>
    </row>
    <row r="230" spans="1:17" ht="14.4" customHeight="1" x14ac:dyDescent="0.3">
      <c r="A230" s="680" t="s">
        <v>549</v>
      </c>
      <c r="B230" s="671" t="s">
        <v>5642</v>
      </c>
      <c r="C230" s="671" t="s">
        <v>5350</v>
      </c>
      <c r="D230" s="671" t="s">
        <v>5701</v>
      </c>
      <c r="E230" s="671" t="s">
        <v>5702</v>
      </c>
      <c r="F230" s="238">
        <v>1</v>
      </c>
      <c r="G230" s="238">
        <v>349.87</v>
      </c>
      <c r="H230" s="238">
        <v>1</v>
      </c>
      <c r="I230" s="238">
        <v>349.87</v>
      </c>
      <c r="J230" s="238"/>
      <c r="K230" s="238"/>
      <c r="L230" s="238"/>
      <c r="M230" s="238"/>
      <c r="N230" s="238"/>
      <c r="O230" s="238"/>
      <c r="P230" s="682"/>
      <c r="Q230" s="713"/>
    </row>
    <row r="231" spans="1:17" ht="14.4" customHeight="1" x14ac:dyDescent="0.3">
      <c r="A231" s="680" t="s">
        <v>549</v>
      </c>
      <c r="B231" s="671" t="s">
        <v>5642</v>
      </c>
      <c r="C231" s="671" t="s">
        <v>5350</v>
      </c>
      <c r="D231" s="671" t="s">
        <v>5703</v>
      </c>
      <c r="E231" s="671" t="s">
        <v>5704</v>
      </c>
      <c r="F231" s="238"/>
      <c r="G231" s="238"/>
      <c r="H231" s="238"/>
      <c r="I231" s="238"/>
      <c r="J231" s="238"/>
      <c r="K231" s="238"/>
      <c r="L231" s="238"/>
      <c r="M231" s="238"/>
      <c r="N231" s="238">
        <v>1</v>
      </c>
      <c r="O231" s="238">
        <v>1078.8499999999999</v>
      </c>
      <c r="P231" s="682"/>
      <c r="Q231" s="713">
        <v>1078.8499999999999</v>
      </c>
    </row>
    <row r="232" spans="1:17" ht="14.4" customHeight="1" x14ac:dyDescent="0.3">
      <c r="A232" s="680" t="s">
        <v>549</v>
      </c>
      <c r="B232" s="671" t="s">
        <v>5642</v>
      </c>
      <c r="C232" s="671" t="s">
        <v>5350</v>
      </c>
      <c r="D232" s="671" t="s">
        <v>5705</v>
      </c>
      <c r="E232" s="671" t="s">
        <v>5706</v>
      </c>
      <c r="F232" s="238"/>
      <c r="G232" s="238"/>
      <c r="H232" s="238"/>
      <c r="I232" s="238"/>
      <c r="J232" s="238"/>
      <c r="K232" s="238"/>
      <c r="L232" s="238"/>
      <c r="M232" s="238"/>
      <c r="N232" s="238">
        <v>1</v>
      </c>
      <c r="O232" s="238">
        <v>6551.89</v>
      </c>
      <c r="P232" s="682"/>
      <c r="Q232" s="713">
        <v>6551.89</v>
      </c>
    </row>
    <row r="233" spans="1:17" ht="14.4" customHeight="1" x14ac:dyDescent="0.3">
      <c r="A233" s="680" t="s">
        <v>549</v>
      </c>
      <c r="B233" s="671" t="s">
        <v>5642</v>
      </c>
      <c r="C233" s="671" t="s">
        <v>5350</v>
      </c>
      <c r="D233" s="671" t="s">
        <v>5707</v>
      </c>
      <c r="E233" s="671" t="s">
        <v>5708</v>
      </c>
      <c r="F233" s="238"/>
      <c r="G233" s="238"/>
      <c r="H233" s="238"/>
      <c r="I233" s="238"/>
      <c r="J233" s="238"/>
      <c r="K233" s="238"/>
      <c r="L233" s="238"/>
      <c r="M233" s="238"/>
      <c r="N233" s="238">
        <v>1</v>
      </c>
      <c r="O233" s="238">
        <v>6340</v>
      </c>
      <c r="P233" s="682"/>
      <c r="Q233" s="713">
        <v>6340</v>
      </c>
    </row>
    <row r="234" spans="1:17" ht="14.4" customHeight="1" x14ac:dyDescent="0.3">
      <c r="A234" s="680" t="s">
        <v>549</v>
      </c>
      <c r="B234" s="671" t="s">
        <v>5642</v>
      </c>
      <c r="C234" s="671" t="s">
        <v>5350</v>
      </c>
      <c r="D234" s="671" t="s">
        <v>5612</v>
      </c>
      <c r="E234" s="671" t="s">
        <v>5613</v>
      </c>
      <c r="F234" s="238"/>
      <c r="G234" s="238"/>
      <c r="H234" s="238"/>
      <c r="I234" s="238"/>
      <c r="J234" s="238">
        <v>2</v>
      </c>
      <c r="K234" s="238">
        <v>192.76</v>
      </c>
      <c r="L234" s="238"/>
      <c r="M234" s="238">
        <v>96.38</v>
      </c>
      <c r="N234" s="238">
        <v>1</v>
      </c>
      <c r="O234" s="238">
        <v>96.38</v>
      </c>
      <c r="P234" s="682"/>
      <c r="Q234" s="713">
        <v>96.38</v>
      </c>
    </row>
    <row r="235" spans="1:17" ht="14.4" customHeight="1" x14ac:dyDescent="0.3">
      <c r="A235" s="680" t="s">
        <v>549</v>
      </c>
      <c r="B235" s="671" t="s">
        <v>5642</v>
      </c>
      <c r="C235" s="671" t="s">
        <v>5350</v>
      </c>
      <c r="D235" s="671" t="s">
        <v>5709</v>
      </c>
      <c r="E235" s="671" t="s">
        <v>5613</v>
      </c>
      <c r="F235" s="238">
        <v>5</v>
      </c>
      <c r="G235" s="238">
        <v>606.25</v>
      </c>
      <c r="H235" s="238">
        <v>1</v>
      </c>
      <c r="I235" s="238">
        <v>121.25</v>
      </c>
      <c r="J235" s="238"/>
      <c r="K235" s="238"/>
      <c r="L235" s="238"/>
      <c r="M235" s="238"/>
      <c r="N235" s="238"/>
      <c r="O235" s="238"/>
      <c r="P235" s="682"/>
      <c r="Q235" s="713"/>
    </row>
    <row r="236" spans="1:17" ht="14.4" customHeight="1" x14ac:dyDescent="0.3">
      <c r="A236" s="680" t="s">
        <v>549</v>
      </c>
      <c r="B236" s="671" t="s">
        <v>5642</v>
      </c>
      <c r="C236" s="671" t="s">
        <v>5350</v>
      </c>
      <c r="D236" s="671" t="s">
        <v>5710</v>
      </c>
      <c r="E236" s="671" t="s">
        <v>5613</v>
      </c>
      <c r="F236" s="238"/>
      <c r="G236" s="238"/>
      <c r="H236" s="238"/>
      <c r="I236" s="238"/>
      <c r="J236" s="238"/>
      <c r="K236" s="238"/>
      <c r="L236" s="238"/>
      <c r="M236" s="238"/>
      <c r="N236" s="238">
        <v>1</v>
      </c>
      <c r="O236" s="238">
        <v>90.16</v>
      </c>
      <c r="P236" s="682"/>
      <c r="Q236" s="713">
        <v>90.16</v>
      </c>
    </row>
    <row r="237" spans="1:17" ht="14.4" customHeight="1" x14ac:dyDescent="0.3">
      <c r="A237" s="680" t="s">
        <v>549</v>
      </c>
      <c r="B237" s="671" t="s">
        <v>5642</v>
      </c>
      <c r="C237" s="671" t="s">
        <v>5350</v>
      </c>
      <c r="D237" s="671" t="s">
        <v>5711</v>
      </c>
      <c r="E237" s="671" t="s">
        <v>5712</v>
      </c>
      <c r="F237" s="238">
        <v>2</v>
      </c>
      <c r="G237" s="238">
        <v>120.8</v>
      </c>
      <c r="H237" s="238">
        <v>1</v>
      </c>
      <c r="I237" s="238">
        <v>60.4</v>
      </c>
      <c r="J237" s="238">
        <v>6</v>
      </c>
      <c r="K237" s="238">
        <v>362.4</v>
      </c>
      <c r="L237" s="238">
        <v>3</v>
      </c>
      <c r="M237" s="238">
        <v>60.4</v>
      </c>
      <c r="N237" s="238"/>
      <c r="O237" s="238"/>
      <c r="P237" s="682"/>
      <c r="Q237" s="713"/>
    </row>
    <row r="238" spans="1:17" ht="14.4" customHeight="1" x14ac:dyDescent="0.3">
      <c r="A238" s="680" t="s">
        <v>549</v>
      </c>
      <c r="B238" s="671" t="s">
        <v>5642</v>
      </c>
      <c r="C238" s="671" t="s">
        <v>5350</v>
      </c>
      <c r="D238" s="671" t="s">
        <v>5713</v>
      </c>
      <c r="E238" s="671" t="s">
        <v>5714</v>
      </c>
      <c r="F238" s="238">
        <v>4</v>
      </c>
      <c r="G238" s="238">
        <v>342</v>
      </c>
      <c r="H238" s="238">
        <v>1</v>
      </c>
      <c r="I238" s="238">
        <v>85.5</v>
      </c>
      <c r="J238" s="238"/>
      <c r="K238" s="238"/>
      <c r="L238" s="238"/>
      <c r="M238" s="238"/>
      <c r="N238" s="238"/>
      <c r="O238" s="238"/>
      <c r="P238" s="682"/>
      <c r="Q238" s="713"/>
    </row>
    <row r="239" spans="1:17" ht="14.4" customHeight="1" x14ac:dyDescent="0.3">
      <c r="A239" s="680" t="s">
        <v>549</v>
      </c>
      <c r="B239" s="671" t="s">
        <v>5642</v>
      </c>
      <c r="C239" s="671" t="s">
        <v>5350</v>
      </c>
      <c r="D239" s="671" t="s">
        <v>5715</v>
      </c>
      <c r="E239" s="671" t="s">
        <v>5716</v>
      </c>
      <c r="F239" s="238"/>
      <c r="G239" s="238"/>
      <c r="H239" s="238"/>
      <c r="I239" s="238"/>
      <c r="J239" s="238">
        <v>1</v>
      </c>
      <c r="K239" s="238">
        <v>1486.15</v>
      </c>
      <c r="L239" s="238"/>
      <c r="M239" s="238">
        <v>1486.15</v>
      </c>
      <c r="N239" s="238"/>
      <c r="O239" s="238"/>
      <c r="P239" s="682"/>
      <c r="Q239" s="713"/>
    </row>
    <row r="240" spans="1:17" ht="14.4" customHeight="1" x14ac:dyDescent="0.3">
      <c r="A240" s="680" t="s">
        <v>549</v>
      </c>
      <c r="B240" s="671" t="s">
        <v>5642</v>
      </c>
      <c r="C240" s="671" t="s">
        <v>5350</v>
      </c>
      <c r="D240" s="671" t="s">
        <v>5717</v>
      </c>
      <c r="E240" s="671" t="s">
        <v>5718</v>
      </c>
      <c r="F240" s="238"/>
      <c r="G240" s="238"/>
      <c r="H240" s="238"/>
      <c r="I240" s="238"/>
      <c r="J240" s="238">
        <v>1</v>
      </c>
      <c r="K240" s="238">
        <v>2834.45</v>
      </c>
      <c r="L240" s="238"/>
      <c r="M240" s="238">
        <v>2834.45</v>
      </c>
      <c r="N240" s="238"/>
      <c r="O240" s="238"/>
      <c r="P240" s="682"/>
      <c r="Q240" s="713"/>
    </row>
    <row r="241" spans="1:17" ht="14.4" customHeight="1" x14ac:dyDescent="0.3">
      <c r="A241" s="680" t="s">
        <v>549</v>
      </c>
      <c r="B241" s="671" t="s">
        <v>5642</v>
      </c>
      <c r="C241" s="671" t="s">
        <v>5350</v>
      </c>
      <c r="D241" s="671" t="s">
        <v>5719</v>
      </c>
      <c r="E241" s="671" t="s">
        <v>5720</v>
      </c>
      <c r="F241" s="238"/>
      <c r="G241" s="238"/>
      <c r="H241" s="238"/>
      <c r="I241" s="238"/>
      <c r="J241" s="238"/>
      <c r="K241" s="238"/>
      <c r="L241" s="238"/>
      <c r="M241" s="238"/>
      <c r="N241" s="238">
        <v>1</v>
      </c>
      <c r="O241" s="238">
        <v>2625.11</v>
      </c>
      <c r="P241" s="682"/>
      <c r="Q241" s="713">
        <v>2625.11</v>
      </c>
    </row>
    <row r="242" spans="1:17" ht="14.4" customHeight="1" x14ac:dyDescent="0.3">
      <c r="A242" s="680" t="s">
        <v>549</v>
      </c>
      <c r="B242" s="671" t="s">
        <v>5642</v>
      </c>
      <c r="C242" s="671" t="s">
        <v>5350</v>
      </c>
      <c r="D242" s="671" t="s">
        <v>5721</v>
      </c>
      <c r="E242" s="671" t="s">
        <v>5722</v>
      </c>
      <c r="F242" s="238"/>
      <c r="G242" s="238"/>
      <c r="H242" s="238"/>
      <c r="I242" s="238"/>
      <c r="J242" s="238"/>
      <c r="K242" s="238"/>
      <c r="L242" s="238"/>
      <c r="M242" s="238"/>
      <c r="N242" s="238">
        <v>1</v>
      </c>
      <c r="O242" s="238">
        <v>1046.73</v>
      </c>
      <c r="P242" s="682"/>
      <c r="Q242" s="713">
        <v>1046.73</v>
      </c>
    </row>
    <row r="243" spans="1:17" ht="14.4" customHeight="1" x14ac:dyDescent="0.3">
      <c r="A243" s="680" t="s">
        <v>549</v>
      </c>
      <c r="B243" s="671" t="s">
        <v>5642</v>
      </c>
      <c r="C243" s="671" t="s">
        <v>5350</v>
      </c>
      <c r="D243" s="671" t="s">
        <v>5723</v>
      </c>
      <c r="E243" s="671" t="s">
        <v>5724</v>
      </c>
      <c r="F243" s="238"/>
      <c r="G243" s="238"/>
      <c r="H243" s="238"/>
      <c r="I243" s="238"/>
      <c r="J243" s="238"/>
      <c r="K243" s="238"/>
      <c r="L243" s="238"/>
      <c r="M243" s="238"/>
      <c r="N243" s="238">
        <v>2</v>
      </c>
      <c r="O243" s="238">
        <v>1448.84</v>
      </c>
      <c r="P243" s="682"/>
      <c r="Q243" s="713">
        <v>724.42</v>
      </c>
    </row>
    <row r="244" spans="1:17" ht="14.4" customHeight="1" x14ac:dyDescent="0.3">
      <c r="A244" s="680" t="s">
        <v>549</v>
      </c>
      <c r="B244" s="671" t="s">
        <v>5642</v>
      </c>
      <c r="C244" s="671" t="s">
        <v>5350</v>
      </c>
      <c r="D244" s="671" t="s">
        <v>5725</v>
      </c>
      <c r="E244" s="671" t="s">
        <v>5726</v>
      </c>
      <c r="F244" s="238"/>
      <c r="G244" s="238"/>
      <c r="H244" s="238"/>
      <c r="I244" s="238"/>
      <c r="J244" s="238"/>
      <c r="K244" s="238"/>
      <c r="L244" s="238"/>
      <c r="M244" s="238"/>
      <c r="N244" s="238">
        <v>2</v>
      </c>
      <c r="O244" s="238">
        <v>478.8</v>
      </c>
      <c r="P244" s="682"/>
      <c r="Q244" s="713">
        <v>239.4</v>
      </c>
    </row>
    <row r="245" spans="1:17" ht="14.4" customHeight="1" x14ac:dyDescent="0.3">
      <c r="A245" s="680" t="s">
        <v>549</v>
      </c>
      <c r="B245" s="671" t="s">
        <v>5642</v>
      </c>
      <c r="C245" s="671" t="s">
        <v>5350</v>
      </c>
      <c r="D245" s="671" t="s">
        <v>5727</v>
      </c>
      <c r="E245" s="671" t="s">
        <v>5728</v>
      </c>
      <c r="F245" s="238">
        <v>4</v>
      </c>
      <c r="G245" s="238">
        <v>1125.08</v>
      </c>
      <c r="H245" s="238">
        <v>1</v>
      </c>
      <c r="I245" s="238">
        <v>281.27</v>
      </c>
      <c r="J245" s="238">
        <v>5</v>
      </c>
      <c r="K245" s="238">
        <v>1406.35</v>
      </c>
      <c r="L245" s="238">
        <v>1.25</v>
      </c>
      <c r="M245" s="238">
        <v>281.27</v>
      </c>
      <c r="N245" s="238"/>
      <c r="O245" s="238"/>
      <c r="P245" s="682"/>
      <c r="Q245" s="713"/>
    </row>
    <row r="246" spans="1:17" ht="14.4" customHeight="1" x14ac:dyDescent="0.3">
      <c r="A246" s="680" t="s">
        <v>549</v>
      </c>
      <c r="B246" s="671" t="s">
        <v>5642</v>
      </c>
      <c r="C246" s="671" t="s">
        <v>5350</v>
      </c>
      <c r="D246" s="671" t="s">
        <v>5729</v>
      </c>
      <c r="E246" s="671" t="s">
        <v>5730</v>
      </c>
      <c r="F246" s="238"/>
      <c r="G246" s="238"/>
      <c r="H246" s="238"/>
      <c r="I246" s="238"/>
      <c r="J246" s="238">
        <v>1</v>
      </c>
      <c r="K246" s="238">
        <v>386.67</v>
      </c>
      <c r="L246" s="238"/>
      <c r="M246" s="238">
        <v>386.67</v>
      </c>
      <c r="N246" s="238"/>
      <c r="O246" s="238"/>
      <c r="P246" s="682"/>
      <c r="Q246" s="713"/>
    </row>
    <row r="247" spans="1:17" ht="14.4" customHeight="1" x14ac:dyDescent="0.3">
      <c r="A247" s="680" t="s">
        <v>549</v>
      </c>
      <c r="B247" s="671" t="s">
        <v>5642</v>
      </c>
      <c r="C247" s="671" t="s">
        <v>5350</v>
      </c>
      <c r="D247" s="671" t="s">
        <v>5731</v>
      </c>
      <c r="E247" s="671" t="s">
        <v>5732</v>
      </c>
      <c r="F247" s="238">
        <v>1</v>
      </c>
      <c r="G247" s="238">
        <v>182.4</v>
      </c>
      <c r="H247" s="238">
        <v>1</v>
      </c>
      <c r="I247" s="238">
        <v>182.4</v>
      </c>
      <c r="J247" s="238"/>
      <c r="K247" s="238"/>
      <c r="L247" s="238"/>
      <c r="M247" s="238"/>
      <c r="N247" s="238"/>
      <c r="O247" s="238"/>
      <c r="P247" s="682"/>
      <c r="Q247" s="713"/>
    </row>
    <row r="248" spans="1:17" ht="14.4" customHeight="1" x14ac:dyDescent="0.3">
      <c r="A248" s="680" t="s">
        <v>549</v>
      </c>
      <c r="B248" s="671" t="s">
        <v>5642</v>
      </c>
      <c r="C248" s="671" t="s">
        <v>5350</v>
      </c>
      <c r="D248" s="671" t="s">
        <v>5733</v>
      </c>
      <c r="E248" s="671" t="s">
        <v>5734</v>
      </c>
      <c r="F248" s="238"/>
      <c r="G248" s="238"/>
      <c r="H248" s="238"/>
      <c r="I248" s="238"/>
      <c r="J248" s="238"/>
      <c r="K248" s="238"/>
      <c r="L248" s="238"/>
      <c r="M248" s="238"/>
      <c r="N248" s="238">
        <v>1</v>
      </c>
      <c r="O248" s="238">
        <v>1367.07</v>
      </c>
      <c r="P248" s="682"/>
      <c r="Q248" s="713">
        <v>1367.07</v>
      </c>
    </row>
    <row r="249" spans="1:17" ht="14.4" customHeight="1" x14ac:dyDescent="0.3">
      <c r="A249" s="680" t="s">
        <v>549</v>
      </c>
      <c r="B249" s="671" t="s">
        <v>5642</v>
      </c>
      <c r="C249" s="671" t="s">
        <v>5350</v>
      </c>
      <c r="D249" s="671" t="s">
        <v>5351</v>
      </c>
      <c r="E249" s="671" t="s">
        <v>5352</v>
      </c>
      <c r="F249" s="238"/>
      <c r="G249" s="238"/>
      <c r="H249" s="238"/>
      <c r="I249" s="238"/>
      <c r="J249" s="238"/>
      <c r="K249" s="238"/>
      <c r="L249" s="238"/>
      <c r="M249" s="238"/>
      <c r="N249" s="238">
        <v>1</v>
      </c>
      <c r="O249" s="238">
        <v>796.5</v>
      </c>
      <c r="P249" s="682"/>
      <c r="Q249" s="713">
        <v>796.5</v>
      </c>
    </row>
    <row r="250" spans="1:17" ht="14.4" customHeight="1" x14ac:dyDescent="0.3">
      <c r="A250" s="680" t="s">
        <v>549</v>
      </c>
      <c r="B250" s="671" t="s">
        <v>5642</v>
      </c>
      <c r="C250" s="671" t="s">
        <v>5350</v>
      </c>
      <c r="D250" s="671" t="s">
        <v>5353</v>
      </c>
      <c r="E250" s="671" t="s">
        <v>5354</v>
      </c>
      <c r="F250" s="238">
        <v>4</v>
      </c>
      <c r="G250" s="238">
        <v>1509.2</v>
      </c>
      <c r="H250" s="238">
        <v>1</v>
      </c>
      <c r="I250" s="238">
        <v>377.3</v>
      </c>
      <c r="J250" s="238"/>
      <c r="K250" s="238"/>
      <c r="L250" s="238"/>
      <c r="M250" s="238"/>
      <c r="N250" s="238">
        <v>2</v>
      </c>
      <c r="O250" s="238">
        <v>754.6</v>
      </c>
      <c r="P250" s="682">
        <v>0.5</v>
      </c>
      <c r="Q250" s="713">
        <v>377.3</v>
      </c>
    </row>
    <row r="251" spans="1:17" ht="14.4" customHeight="1" x14ac:dyDescent="0.3">
      <c r="A251" s="680" t="s">
        <v>549</v>
      </c>
      <c r="B251" s="671" t="s">
        <v>5642</v>
      </c>
      <c r="C251" s="671" t="s">
        <v>5350</v>
      </c>
      <c r="D251" s="671" t="s">
        <v>5735</v>
      </c>
      <c r="E251" s="671" t="s">
        <v>5736</v>
      </c>
      <c r="F251" s="238"/>
      <c r="G251" s="238"/>
      <c r="H251" s="238"/>
      <c r="I251" s="238"/>
      <c r="J251" s="238"/>
      <c r="K251" s="238"/>
      <c r="L251" s="238"/>
      <c r="M251" s="238"/>
      <c r="N251" s="238">
        <v>2</v>
      </c>
      <c r="O251" s="238">
        <v>1803.28</v>
      </c>
      <c r="P251" s="682"/>
      <c r="Q251" s="713">
        <v>901.64</v>
      </c>
    </row>
    <row r="252" spans="1:17" ht="14.4" customHeight="1" x14ac:dyDescent="0.3">
      <c r="A252" s="680" t="s">
        <v>549</v>
      </c>
      <c r="B252" s="671" t="s">
        <v>5642</v>
      </c>
      <c r="C252" s="671" t="s">
        <v>5350</v>
      </c>
      <c r="D252" s="671" t="s">
        <v>5737</v>
      </c>
      <c r="E252" s="671" t="s">
        <v>5738</v>
      </c>
      <c r="F252" s="238"/>
      <c r="G252" s="238"/>
      <c r="H252" s="238"/>
      <c r="I252" s="238"/>
      <c r="J252" s="238"/>
      <c r="K252" s="238"/>
      <c r="L252" s="238"/>
      <c r="M252" s="238"/>
      <c r="N252" s="238">
        <v>1</v>
      </c>
      <c r="O252" s="238">
        <v>3537.32</v>
      </c>
      <c r="P252" s="682"/>
      <c r="Q252" s="713">
        <v>3537.32</v>
      </c>
    </row>
    <row r="253" spans="1:17" ht="14.4" customHeight="1" x14ac:dyDescent="0.3">
      <c r="A253" s="680" t="s">
        <v>549</v>
      </c>
      <c r="B253" s="671" t="s">
        <v>5642</v>
      </c>
      <c r="C253" s="671" t="s">
        <v>5350</v>
      </c>
      <c r="D253" s="671" t="s">
        <v>5739</v>
      </c>
      <c r="E253" s="671" t="s">
        <v>5740</v>
      </c>
      <c r="F253" s="238">
        <v>1</v>
      </c>
      <c r="G253" s="238">
        <v>394.4</v>
      </c>
      <c r="H253" s="238">
        <v>1</v>
      </c>
      <c r="I253" s="238">
        <v>394.4</v>
      </c>
      <c r="J253" s="238"/>
      <c r="K253" s="238"/>
      <c r="L253" s="238"/>
      <c r="M253" s="238"/>
      <c r="N253" s="238">
        <v>2</v>
      </c>
      <c r="O253" s="238">
        <v>817.48</v>
      </c>
      <c r="P253" s="682">
        <v>2.0727180527383369</v>
      </c>
      <c r="Q253" s="713">
        <v>408.74</v>
      </c>
    </row>
    <row r="254" spans="1:17" ht="14.4" customHeight="1" x14ac:dyDescent="0.3">
      <c r="A254" s="680" t="s">
        <v>549</v>
      </c>
      <c r="B254" s="671" t="s">
        <v>5642</v>
      </c>
      <c r="C254" s="671" t="s">
        <v>5350</v>
      </c>
      <c r="D254" s="671" t="s">
        <v>5741</v>
      </c>
      <c r="E254" s="671" t="s">
        <v>5742</v>
      </c>
      <c r="F254" s="238">
        <v>4</v>
      </c>
      <c r="G254" s="238">
        <v>809.6</v>
      </c>
      <c r="H254" s="238">
        <v>1</v>
      </c>
      <c r="I254" s="238">
        <v>202.4</v>
      </c>
      <c r="J254" s="238">
        <v>6</v>
      </c>
      <c r="K254" s="238">
        <v>1214.4000000000001</v>
      </c>
      <c r="L254" s="238">
        <v>1.5</v>
      </c>
      <c r="M254" s="238">
        <v>202.4</v>
      </c>
      <c r="N254" s="238">
        <v>5</v>
      </c>
      <c r="O254" s="238">
        <v>1012</v>
      </c>
      <c r="P254" s="682">
        <v>1.25</v>
      </c>
      <c r="Q254" s="713">
        <v>202.4</v>
      </c>
    </row>
    <row r="255" spans="1:17" ht="14.4" customHeight="1" x14ac:dyDescent="0.3">
      <c r="A255" s="680" t="s">
        <v>549</v>
      </c>
      <c r="B255" s="671" t="s">
        <v>5642</v>
      </c>
      <c r="C255" s="671" t="s">
        <v>5350</v>
      </c>
      <c r="D255" s="671" t="s">
        <v>5743</v>
      </c>
      <c r="E255" s="671" t="s">
        <v>5744</v>
      </c>
      <c r="F255" s="238"/>
      <c r="G255" s="238"/>
      <c r="H255" s="238"/>
      <c r="I255" s="238"/>
      <c r="J255" s="238"/>
      <c r="K255" s="238"/>
      <c r="L255" s="238"/>
      <c r="M255" s="238"/>
      <c r="N255" s="238">
        <v>1</v>
      </c>
      <c r="O255" s="238">
        <v>1665</v>
      </c>
      <c r="P255" s="682"/>
      <c r="Q255" s="713">
        <v>1665</v>
      </c>
    </row>
    <row r="256" spans="1:17" ht="14.4" customHeight="1" x14ac:dyDescent="0.3">
      <c r="A256" s="680" t="s">
        <v>549</v>
      </c>
      <c r="B256" s="671" t="s">
        <v>5642</v>
      </c>
      <c r="C256" s="671" t="s">
        <v>5350</v>
      </c>
      <c r="D256" s="671" t="s">
        <v>5745</v>
      </c>
      <c r="E256" s="671" t="s">
        <v>5746</v>
      </c>
      <c r="F256" s="238">
        <v>1</v>
      </c>
      <c r="G256" s="238">
        <v>4560</v>
      </c>
      <c r="H256" s="238">
        <v>1</v>
      </c>
      <c r="I256" s="238">
        <v>4560</v>
      </c>
      <c r="J256" s="238"/>
      <c r="K256" s="238"/>
      <c r="L256" s="238"/>
      <c r="M256" s="238"/>
      <c r="N256" s="238"/>
      <c r="O256" s="238"/>
      <c r="P256" s="682"/>
      <c r="Q256" s="713"/>
    </row>
    <row r="257" spans="1:17" ht="14.4" customHeight="1" x14ac:dyDescent="0.3">
      <c r="A257" s="680" t="s">
        <v>549</v>
      </c>
      <c r="B257" s="671" t="s">
        <v>5642</v>
      </c>
      <c r="C257" s="671" t="s">
        <v>5350</v>
      </c>
      <c r="D257" s="671" t="s">
        <v>5747</v>
      </c>
      <c r="E257" s="671" t="s">
        <v>5748</v>
      </c>
      <c r="F257" s="238"/>
      <c r="G257" s="238"/>
      <c r="H257" s="238"/>
      <c r="I257" s="238"/>
      <c r="J257" s="238"/>
      <c r="K257" s="238"/>
      <c r="L257" s="238"/>
      <c r="M257" s="238"/>
      <c r="N257" s="238">
        <v>1</v>
      </c>
      <c r="O257" s="238">
        <v>10124.24</v>
      </c>
      <c r="P257" s="682"/>
      <c r="Q257" s="713">
        <v>10124.24</v>
      </c>
    </row>
    <row r="258" spans="1:17" ht="14.4" customHeight="1" x14ac:dyDescent="0.3">
      <c r="A258" s="680" t="s">
        <v>549</v>
      </c>
      <c r="B258" s="671" t="s">
        <v>5642</v>
      </c>
      <c r="C258" s="671" t="s">
        <v>5350</v>
      </c>
      <c r="D258" s="671" t="s">
        <v>5749</v>
      </c>
      <c r="E258" s="671" t="s">
        <v>5750</v>
      </c>
      <c r="F258" s="238"/>
      <c r="G258" s="238"/>
      <c r="H258" s="238"/>
      <c r="I258" s="238"/>
      <c r="J258" s="238"/>
      <c r="K258" s="238"/>
      <c r="L258" s="238"/>
      <c r="M258" s="238"/>
      <c r="N258" s="238">
        <v>1</v>
      </c>
      <c r="O258" s="238">
        <v>740</v>
      </c>
      <c r="P258" s="682"/>
      <c r="Q258" s="713">
        <v>740</v>
      </c>
    </row>
    <row r="259" spans="1:17" ht="14.4" customHeight="1" x14ac:dyDescent="0.3">
      <c r="A259" s="680" t="s">
        <v>549</v>
      </c>
      <c r="B259" s="671" t="s">
        <v>5642</v>
      </c>
      <c r="C259" s="671" t="s">
        <v>5350</v>
      </c>
      <c r="D259" s="671" t="s">
        <v>5751</v>
      </c>
      <c r="E259" s="671" t="s">
        <v>5752</v>
      </c>
      <c r="F259" s="238">
        <v>5</v>
      </c>
      <c r="G259" s="238">
        <v>2653.1000000000004</v>
      </c>
      <c r="H259" s="238">
        <v>1</v>
      </c>
      <c r="I259" s="238">
        <v>530.62000000000012</v>
      </c>
      <c r="J259" s="238">
        <v>5</v>
      </c>
      <c r="K259" s="238">
        <v>2653.1</v>
      </c>
      <c r="L259" s="238">
        <v>0.99999999999999978</v>
      </c>
      <c r="M259" s="238">
        <v>530.62</v>
      </c>
      <c r="N259" s="238">
        <v>9</v>
      </c>
      <c r="O259" s="238">
        <v>4775.58</v>
      </c>
      <c r="P259" s="682">
        <v>1.7999999999999998</v>
      </c>
      <c r="Q259" s="713">
        <v>530.62</v>
      </c>
    </row>
    <row r="260" spans="1:17" ht="14.4" customHeight="1" x14ac:dyDescent="0.3">
      <c r="A260" s="680" t="s">
        <v>549</v>
      </c>
      <c r="B260" s="671" t="s">
        <v>5642</v>
      </c>
      <c r="C260" s="671" t="s">
        <v>5350</v>
      </c>
      <c r="D260" s="671" t="s">
        <v>5616</v>
      </c>
      <c r="E260" s="671" t="s">
        <v>5617</v>
      </c>
      <c r="F260" s="238">
        <v>2</v>
      </c>
      <c r="G260" s="238">
        <v>17460.599999999999</v>
      </c>
      <c r="H260" s="238">
        <v>1</v>
      </c>
      <c r="I260" s="238">
        <v>8730.2999999999993</v>
      </c>
      <c r="J260" s="238"/>
      <c r="K260" s="238"/>
      <c r="L260" s="238"/>
      <c r="M260" s="238"/>
      <c r="N260" s="238"/>
      <c r="O260" s="238"/>
      <c r="P260" s="682"/>
      <c r="Q260" s="713"/>
    </row>
    <row r="261" spans="1:17" ht="14.4" customHeight="1" x14ac:dyDescent="0.3">
      <c r="A261" s="680" t="s">
        <v>549</v>
      </c>
      <c r="B261" s="671" t="s">
        <v>5642</v>
      </c>
      <c r="C261" s="671" t="s">
        <v>5350</v>
      </c>
      <c r="D261" s="671" t="s">
        <v>5753</v>
      </c>
      <c r="E261" s="671" t="s">
        <v>5754</v>
      </c>
      <c r="F261" s="238">
        <v>4</v>
      </c>
      <c r="G261" s="238">
        <v>48076.800000000003</v>
      </c>
      <c r="H261" s="238">
        <v>1</v>
      </c>
      <c r="I261" s="238">
        <v>12019.2</v>
      </c>
      <c r="J261" s="238"/>
      <c r="K261" s="238"/>
      <c r="L261" s="238"/>
      <c r="M261" s="238"/>
      <c r="N261" s="238">
        <v>2</v>
      </c>
      <c r="O261" s="238">
        <v>24038.400000000001</v>
      </c>
      <c r="P261" s="682">
        <v>0.5</v>
      </c>
      <c r="Q261" s="713">
        <v>12019.2</v>
      </c>
    </row>
    <row r="262" spans="1:17" ht="14.4" customHeight="1" x14ac:dyDescent="0.3">
      <c r="A262" s="680" t="s">
        <v>549</v>
      </c>
      <c r="B262" s="671" t="s">
        <v>5642</v>
      </c>
      <c r="C262" s="671" t="s">
        <v>5350</v>
      </c>
      <c r="D262" s="671" t="s">
        <v>5755</v>
      </c>
      <c r="E262" s="671" t="s">
        <v>5756</v>
      </c>
      <c r="F262" s="238"/>
      <c r="G262" s="238"/>
      <c r="H262" s="238"/>
      <c r="I262" s="238"/>
      <c r="J262" s="238"/>
      <c r="K262" s="238"/>
      <c r="L262" s="238"/>
      <c r="M262" s="238"/>
      <c r="N262" s="238">
        <v>3</v>
      </c>
      <c r="O262" s="238">
        <v>19730.099999999999</v>
      </c>
      <c r="P262" s="682"/>
      <c r="Q262" s="713">
        <v>6576.7</v>
      </c>
    </row>
    <row r="263" spans="1:17" ht="14.4" customHeight="1" x14ac:dyDescent="0.3">
      <c r="A263" s="680" t="s">
        <v>549</v>
      </c>
      <c r="B263" s="671" t="s">
        <v>5642</v>
      </c>
      <c r="C263" s="671" t="s">
        <v>5350</v>
      </c>
      <c r="D263" s="671" t="s">
        <v>5757</v>
      </c>
      <c r="E263" s="671" t="s">
        <v>5758</v>
      </c>
      <c r="F263" s="238">
        <v>1</v>
      </c>
      <c r="G263" s="238">
        <v>9261.7000000000007</v>
      </c>
      <c r="H263" s="238">
        <v>1</v>
      </c>
      <c r="I263" s="238">
        <v>9261.7000000000007</v>
      </c>
      <c r="J263" s="238">
        <v>1</v>
      </c>
      <c r="K263" s="238">
        <v>9261.7000000000007</v>
      </c>
      <c r="L263" s="238">
        <v>1</v>
      </c>
      <c r="M263" s="238">
        <v>9261.7000000000007</v>
      </c>
      <c r="N263" s="238"/>
      <c r="O263" s="238"/>
      <c r="P263" s="682"/>
      <c r="Q263" s="713"/>
    </row>
    <row r="264" spans="1:17" ht="14.4" customHeight="1" x14ac:dyDescent="0.3">
      <c r="A264" s="680" t="s">
        <v>549</v>
      </c>
      <c r="B264" s="671" t="s">
        <v>5642</v>
      </c>
      <c r="C264" s="671" t="s">
        <v>5350</v>
      </c>
      <c r="D264" s="671" t="s">
        <v>5759</v>
      </c>
      <c r="E264" s="671" t="s">
        <v>5760</v>
      </c>
      <c r="F264" s="238"/>
      <c r="G264" s="238"/>
      <c r="H264" s="238"/>
      <c r="I264" s="238"/>
      <c r="J264" s="238"/>
      <c r="K264" s="238"/>
      <c r="L264" s="238"/>
      <c r="M264" s="238"/>
      <c r="N264" s="238">
        <v>1</v>
      </c>
      <c r="O264" s="238">
        <v>3501.87</v>
      </c>
      <c r="P264" s="682"/>
      <c r="Q264" s="713">
        <v>3501.87</v>
      </c>
    </row>
    <row r="265" spans="1:17" ht="14.4" customHeight="1" x14ac:dyDescent="0.3">
      <c r="A265" s="680" t="s">
        <v>549</v>
      </c>
      <c r="B265" s="671" t="s">
        <v>5642</v>
      </c>
      <c r="C265" s="671" t="s">
        <v>5350</v>
      </c>
      <c r="D265" s="671" t="s">
        <v>5761</v>
      </c>
      <c r="E265" s="671" t="s">
        <v>5762</v>
      </c>
      <c r="F265" s="238">
        <v>2</v>
      </c>
      <c r="G265" s="238">
        <v>5660</v>
      </c>
      <c r="H265" s="238">
        <v>1</v>
      </c>
      <c r="I265" s="238">
        <v>2830</v>
      </c>
      <c r="J265" s="238"/>
      <c r="K265" s="238"/>
      <c r="L265" s="238"/>
      <c r="M265" s="238"/>
      <c r="N265" s="238"/>
      <c r="O265" s="238"/>
      <c r="P265" s="682"/>
      <c r="Q265" s="713"/>
    </row>
    <row r="266" spans="1:17" ht="14.4" customHeight="1" x14ac:dyDescent="0.3">
      <c r="A266" s="680" t="s">
        <v>549</v>
      </c>
      <c r="B266" s="671" t="s">
        <v>5642</v>
      </c>
      <c r="C266" s="671" t="s">
        <v>5350</v>
      </c>
      <c r="D266" s="671" t="s">
        <v>5763</v>
      </c>
      <c r="E266" s="671" t="s">
        <v>5764</v>
      </c>
      <c r="F266" s="238"/>
      <c r="G266" s="238"/>
      <c r="H266" s="238"/>
      <c r="I266" s="238"/>
      <c r="J266" s="238"/>
      <c r="K266" s="238"/>
      <c r="L266" s="238"/>
      <c r="M266" s="238"/>
      <c r="N266" s="238">
        <v>2</v>
      </c>
      <c r="O266" s="238">
        <v>2793</v>
      </c>
      <c r="P266" s="682"/>
      <c r="Q266" s="713">
        <v>1396.5</v>
      </c>
    </row>
    <row r="267" spans="1:17" ht="14.4" customHeight="1" x14ac:dyDescent="0.3">
      <c r="A267" s="680" t="s">
        <v>549</v>
      </c>
      <c r="B267" s="671" t="s">
        <v>5642</v>
      </c>
      <c r="C267" s="671" t="s">
        <v>5350</v>
      </c>
      <c r="D267" s="671" t="s">
        <v>5765</v>
      </c>
      <c r="E267" s="671" t="s">
        <v>5766</v>
      </c>
      <c r="F267" s="238">
        <v>5</v>
      </c>
      <c r="G267" s="238">
        <v>4300</v>
      </c>
      <c r="H267" s="238">
        <v>1</v>
      </c>
      <c r="I267" s="238">
        <v>860</v>
      </c>
      <c r="J267" s="238">
        <v>1</v>
      </c>
      <c r="K267" s="238">
        <v>891.27</v>
      </c>
      <c r="L267" s="238">
        <v>0.2072720930232558</v>
      </c>
      <c r="M267" s="238">
        <v>891.27</v>
      </c>
      <c r="N267" s="238"/>
      <c r="O267" s="238"/>
      <c r="P267" s="682"/>
      <c r="Q267" s="713"/>
    </row>
    <row r="268" spans="1:17" ht="14.4" customHeight="1" x14ac:dyDescent="0.3">
      <c r="A268" s="680" t="s">
        <v>549</v>
      </c>
      <c r="B268" s="671" t="s">
        <v>5642</v>
      </c>
      <c r="C268" s="671" t="s">
        <v>5350</v>
      </c>
      <c r="D268" s="671" t="s">
        <v>5767</v>
      </c>
      <c r="E268" s="671" t="s">
        <v>5768</v>
      </c>
      <c r="F268" s="238"/>
      <c r="G268" s="238"/>
      <c r="H268" s="238"/>
      <c r="I268" s="238"/>
      <c r="J268" s="238"/>
      <c r="K268" s="238"/>
      <c r="L268" s="238"/>
      <c r="M268" s="238"/>
      <c r="N268" s="238">
        <v>1</v>
      </c>
      <c r="O268" s="238">
        <v>3773</v>
      </c>
      <c r="P268" s="682"/>
      <c r="Q268" s="713">
        <v>3773</v>
      </c>
    </row>
    <row r="269" spans="1:17" ht="14.4" customHeight="1" x14ac:dyDescent="0.3">
      <c r="A269" s="680" t="s">
        <v>549</v>
      </c>
      <c r="B269" s="671" t="s">
        <v>5642</v>
      </c>
      <c r="C269" s="671" t="s">
        <v>5350</v>
      </c>
      <c r="D269" s="671" t="s">
        <v>5769</v>
      </c>
      <c r="E269" s="671" t="s">
        <v>5770</v>
      </c>
      <c r="F269" s="238"/>
      <c r="G269" s="238"/>
      <c r="H269" s="238"/>
      <c r="I269" s="238"/>
      <c r="J269" s="238">
        <v>1</v>
      </c>
      <c r="K269" s="238">
        <v>5101</v>
      </c>
      <c r="L269" s="238"/>
      <c r="M269" s="238">
        <v>5101</v>
      </c>
      <c r="N269" s="238"/>
      <c r="O269" s="238"/>
      <c r="P269" s="682"/>
      <c r="Q269" s="713"/>
    </row>
    <row r="270" spans="1:17" ht="14.4" customHeight="1" x14ac:dyDescent="0.3">
      <c r="A270" s="680" t="s">
        <v>549</v>
      </c>
      <c r="B270" s="671" t="s">
        <v>5642</v>
      </c>
      <c r="C270" s="671" t="s">
        <v>5350</v>
      </c>
      <c r="D270" s="671" t="s">
        <v>5771</v>
      </c>
      <c r="E270" s="671" t="s">
        <v>5770</v>
      </c>
      <c r="F270" s="238">
        <v>1</v>
      </c>
      <c r="G270" s="238">
        <v>7869</v>
      </c>
      <c r="H270" s="238">
        <v>1</v>
      </c>
      <c r="I270" s="238">
        <v>7869</v>
      </c>
      <c r="J270" s="238"/>
      <c r="K270" s="238"/>
      <c r="L270" s="238"/>
      <c r="M270" s="238"/>
      <c r="N270" s="238"/>
      <c r="O270" s="238"/>
      <c r="P270" s="682"/>
      <c r="Q270" s="713"/>
    </row>
    <row r="271" spans="1:17" ht="14.4" customHeight="1" x14ac:dyDescent="0.3">
      <c r="A271" s="680" t="s">
        <v>549</v>
      </c>
      <c r="B271" s="671" t="s">
        <v>5642</v>
      </c>
      <c r="C271" s="671" t="s">
        <v>5350</v>
      </c>
      <c r="D271" s="671" t="s">
        <v>5618</v>
      </c>
      <c r="E271" s="671" t="s">
        <v>5619</v>
      </c>
      <c r="F271" s="238"/>
      <c r="G271" s="238"/>
      <c r="H271" s="238"/>
      <c r="I271" s="238"/>
      <c r="J271" s="238">
        <v>4</v>
      </c>
      <c r="K271" s="238">
        <v>8295.0400000000009</v>
      </c>
      <c r="L271" s="238"/>
      <c r="M271" s="238">
        <v>2073.7600000000002</v>
      </c>
      <c r="N271" s="238">
        <v>5</v>
      </c>
      <c r="O271" s="238">
        <v>10368.800000000001</v>
      </c>
      <c r="P271" s="682"/>
      <c r="Q271" s="713">
        <v>2073.7600000000002</v>
      </c>
    </row>
    <row r="272" spans="1:17" ht="14.4" customHeight="1" x14ac:dyDescent="0.3">
      <c r="A272" s="680" t="s">
        <v>549</v>
      </c>
      <c r="B272" s="671" t="s">
        <v>5642</v>
      </c>
      <c r="C272" s="671" t="s">
        <v>5350</v>
      </c>
      <c r="D272" s="671" t="s">
        <v>5772</v>
      </c>
      <c r="E272" s="671" t="s">
        <v>5773</v>
      </c>
      <c r="F272" s="238"/>
      <c r="G272" s="238"/>
      <c r="H272" s="238"/>
      <c r="I272" s="238"/>
      <c r="J272" s="238">
        <v>1</v>
      </c>
      <c r="K272" s="238">
        <v>118.5</v>
      </c>
      <c r="L272" s="238"/>
      <c r="M272" s="238">
        <v>118.5</v>
      </c>
      <c r="N272" s="238"/>
      <c r="O272" s="238"/>
      <c r="P272" s="682"/>
      <c r="Q272" s="713"/>
    </row>
    <row r="273" spans="1:17" ht="14.4" customHeight="1" x14ac:dyDescent="0.3">
      <c r="A273" s="680" t="s">
        <v>549</v>
      </c>
      <c r="B273" s="671" t="s">
        <v>5642</v>
      </c>
      <c r="C273" s="671" t="s">
        <v>5350</v>
      </c>
      <c r="D273" s="671" t="s">
        <v>5774</v>
      </c>
      <c r="E273" s="671" t="s">
        <v>5775</v>
      </c>
      <c r="F273" s="238"/>
      <c r="G273" s="238"/>
      <c r="H273" s="238"/>
      <c r="I273" s="238"/>
      <c r="J273" s="238"/>
      <c r="K273" s="238"/>
      <c r="L273" s="238"/>
      <c r="M273" s="238"/>
      <c r="N273" s="238">
        <v>1</v>
      </c>
      <c r="O273" s="238">
        <v>1312</v>
      </c>
      <c r="P273" s="682"/>
      <c r="Q273" s="713">
        <v>1312</v>
      </c>
    </row>
    <row r="274" spans="1:17" ht="14.4" customHeight="1" x14ac:dyDescent="0.3">
      <c r="A274" s="680" t="s">
        <v>549</v>
      </c>
      <c r="B274" s="671" t="s">
        <v>5642</v>
      </c>
      <c r="C274" s="671" t="s">
        <v>5350</v>
      </c>
      <c r="D274" s="671" t="s">
        <v>5776</v>
      </c>
      <c r="E274" s="671" t="s">
        <v>5777</v>
      </c>
      <c r="F274" s="238">
        <v>1</v>
      </c>
      <c r="G274" s="238">
        <v>70</v>
      </c>
      <c r="H274" s="238">
        <v>1</v>
      </c>
      <c r="I274" s="238">
        <v>70</v>
      </c>
      <c r="J274" s="238">
        <v>3</v>
      </c>
      <c r="K274" s="238">
        <v>210</v>
      </c>
      <c r="L274" s="238">
        <v>3</v>
      </c>
      <c r="M274" s="238">
        <v>70</v>
      </c>
      <c r="N274" s="238"/>
      <c r="O274" s="238"/>
      <c r="P274" s="682"/>
      <c r="Q274" s="713"/>
    </row>
    <row r="275" spans="1:17" ht="14.4" customHeight="1" x14ac:dyDescent="0.3">
      <c r="A275" s="680" t="s">
        <v>549</v>
      </c>
      <c r="B275" s="671" t="s">
        <v>5642</v>
      </c>
      <c r="C275" s="671" t="s">
        <v>5350</v>
      </c>
      <c r="D275" s="671" t="s">
        <v>5778</v>
      </c>
      <c r="E275" s="671" t="s">
        <v>5779</v>
      </c>
      <c r="F275" s="238">
        <v>2</v>
      </c>
      <c r="G275" s="238">
        <v>294</v>
      </c>
      <c r="H275" s="238">
        <v>1</v>
      </c>
      <c r="I275" s="238">
        <v>147</v>
      </c>
      <c r="J275" s="238">
        <v>2</v>
      </c>
      <c r="K275" s="238">
        <v>294</v>
      </c>
      <c r="L275" s="238">
        <v>1</v>
      </c>
      <c r="M275" s="238">
        <v>147</v>
      </c>
      <c r="N275" s="238"/>
      <c r="O275" s="238"/>
      <c r="P275" s="682"/>
      <c r="Q275" s="713"/>
    </row>
    <row r="276" spans="1:17" ht="14.4" customHeight="1" x14ac:dyDescent="0.3">
      <c r="A276" s="680" t="s">
        <v>549</v>
      </c>
      <c r="B276" s="671" t="s">
        <v>5642</v>
      </c>
      <c r="C276" s="671" t="s">
        <v>5350</v>
      </c>
      <c r="D276" s="671" t="s">
        <v>5780</v>
      </c>
      <c r="E276" s="671" t="s">
        <v>5781</v>
      </c>
      <c r="F276" s="238">
        <v>1</v>
      </c>
      <c r="G276" s="238">
        <v>149</v>
      </c>
      <c r="H276" s="238">
        <v>1</v>
      </c>
      <c r="I276" s="238">
        <v>149</v>
      </c>
      <c r="J276" s="238">
        <v>1</v>
      </c>
      <c r="K276" s="238">
        <v>149</v>
      </c>
      <c r="L276" s="238">
        <v>1</v>
      </c>
      <c r="M276" s="238">
        <v>149</v>
      </c>
      <c r="N276" s="238"/>
      <c r="O276" s="238"/>
      <c r="P276" s="682"/>
      <c r="Q276" s="713"/>
    </row>
    <row r="277" spans="1:17" ht="14.4" customHeight="1" x14ac:dyDescent="0.3">
      <c r="A277" s="680" t="s">
        <v>549</v>
      </c>
      <c r="B277" s="671" t="s">
        <v>5642</v>
      </c>
      <c r="C277" s="671" t="s">
        <v>5350</v>
      </c>
      <c r="D277" s="671" t="s">
        <v>5782</v>
      </c>
      <c r="E277" s="671" t="s">
        <v>5783</v>
      </c>
      <c r="F277" s="238">
        <v>2</v>
      </c>
      <c r="G277" s="238">
        <v>388</v>
      </c>
      <c r="H277" s="238">
        <v>1</v>
      </c>
      <c r="I277" s="238">
        <v>194</v>
      </c>
      <c r="J277" s="238"/>
      <c r="K277" s="238"/>
      <c r="L277" s="238"/>
      <c r="M277" s="238"/>
      <c r="N277" s="238"/>
      <c r="O277" s="238"/>
      <c r="P277" s="682"/>
      <c r="Q277" s="713"/>
    </row>
    <row r="278" spans="1:17" ht="14.4" customHeight="1" x14ac:dyDescent="0.3">
      <c r="A278" s="680" t="s">
        <v>549</v>
      </c>
      <c r="B278" s="671" t="s">
        <v>5642</v>
      </c>
      <c r="C278" s="671" t="s">
        <v>5350</v>
      </c>
      <c r="D278" s="671" t="s">
        <v>5620</v>
      </c>
      <c r="E278" s="671" t="s">
        <v>5621</v>
      </c>
      <c r="F278" s="238">
        <v>1</v>
      </c>
      <c r="G278" s="238">
        <v>247</v>
      </c>
      <c r="H278" s="238">
        <v>1</v>
      </c>
      <c r="I278" s="238">
        <v>247</v>
      </c>
      <c r="J278" s="238">
        <v>1</v>
      </c>
      <c r="K278" s="238">
        <v>247</v>
      </c>
      <c r="L278" s="238">
        <v>1</v>
      </c>
      <c r="M278" s="238">
        <v>247</v>
      </c>
      <c r="N278" s="238"/>
      <c r="O278" s="238"/>
      <c r="P278" s="682"/>
      <c r="Q278" s="713"/>
    </row>
    <row r="279" spans="1:17" ht="14.4" customHeight="1" x14ac:dyDescent="0.3">
      <c r="A279" s="680" t="s">
        <v>549</v>
      </c>
      <c r="B279" s="671" t="s">
        <v>5642</v>
      </c>
      <c r="C279" s="671" t="s">
        <v>5350</v>
      </c>
      <c r="D279" s="671" t="s">
        <v>5784</v>
      </c>
      <c r="E279" s="671" t="s">
        <v>5785</v>
      </c>
      <c r="F279" s="238">
        <v>2</v>
      </c>
      <c r="G279" s="238">
        <v>580</v>
      </c>
      <c r="H279" s="238">
        <v>1</v>
      </c>
      <c r="I279" s="238">
        <v>290</v>
      </c>
      <c r="J279" s="238">
        <v>3</v>
      </c>
      <c r="K279" s="238">
        <v>870</v>
      </c>
      <c r="L279" s="238">
        <v>1.5</v>
      </c>
      <c r="M279" s="238">
        <v>290</v>
      </c>
      <c r="N279" s="238"/>
      <c r="O279" s="238"/>
      <c r="P279" s="682"/>
      <c r="Q279" s="713"/>
    </row>
    <row r="280" spans="1:17" ht="14.4" customHeight="1" x14ac:dyDescent="0.3">
      <c r="A280" s="680" t="s">
        <v>549</v>
      </c>
      <c r="B280" s="671" t="s">
        <v>5642</v>
      </c>
      <c r="C280" s="671" t="s">
        <v>5350</v>
      </c>
      <c r="D280" s="671" t="s">
        <v>5786</v>
      </c>
      <c r="E280" s="671" t="s">
        <v>5787</v>
      </c>
      <c r="F280" s="238">
        <v>1</v>
      </c>
      <c r="G280" s="238">
        <v>1537.7</v>
      </c>
      <c r="H280" s="238">
        <v>1</v>
      </c>
      <c r="I280" s="238">
        <v>1537.7</v>
      </c>
      <c r="J280" s="238"/>
      <c r="K280" s="238"/>
      <c r="L280" s="238"/>
      <c r="M280" s="238"/>
      <c r="N280" s="238"/>
      <c r="O280" s="238"/>
      <c r="P280" s="682"/>
      <c r="Q280" s="713"/>
    </row>
    <row r="281" spans="1:17" ht="14.4" customHeight="1" x14ac:dyDescent="0.3">
      <c r="A281" s="680" t="s">
        <v>549</v>
      </c>
      <c r="B281" s="671" t="s">
        <v>5642</v>
      </c>
      <c r="C281" s="671" t="s">
        <v>5350</v>
      </c>
      <c r="D281" s="671" t="s">
        <v>5788</v>
      </c>
      <c r="E281" s="671" t="s">
        <v>5787</v>
      </c>
      <c r="F281" s="238">
        <v>5</v>
      </c>
      <c r="G281" s="238">
        <v>8515</v>
      </c>
      <c r="H281" s="238">
        <v>1</v>
      </c>
      <c r="I281" s="238">
        <v>1703</v>
      </c>
      <c r="J281" s="238"/>
      <c r="K281" s="238"/>
      <c r="L281" s="238"/>
      <c r="M281" s="238"/>
      <c r="N281" s="238"/>
      <c r="O281" s="238"/>
      <c r="P281" s="682"/>
      <c r="Q281" s="713"/>
    </row>
    <row r="282" spans="1:17" ht="14.4" customHeight="1" x14ac:dyDescent="0.3">
      <c r="A282" s="680" t="s">
        <v>549</v>
      </c>
      <c r="B282" s="671" t="s">
        <v>5642</v>
      </c>
      <c r="C282" s="671" t="s">
        <v>5350</v>
      </c>
      <c r="D282" s="671" t="s">
        <v>5789</v>
      </c>
      <c r="E282" s="671" t="s">
        <v>5787</v>
      </c>
      <c r="F282" s="238">
        <v>5</v>
      </c>
      <c r="G282" s="238">
        <v>8604.5</v>
      </c>
      <c r="H282" s="238">
        <v>1</v>
      </c>
      <c r="I282" s="238">
        <v>1720.9</v>
      </c>
      <c r="J282" s="238">
        <v>1</v>
      </c>
      <c r="K282" s="238">
        <v>1783.48</v>
      </c>
      <c r="L282" s="238">
        <v>0.2072729385786507</v>
      </c>
      <c r="M282" s="238">
        <v>1783.48</v>
      </c>
      <c r="N282" s="238"/>
      <c r="O282" s="238"/>
      <c r="P282" s="682"/>
      <c r="Q282" s="713"/>
    </row>
    <row r="283" spans="1:17" ht="14.4" customHeight="1" x14ac:dyDescent="0.3">
      <c r="A283" s="680" t="s">
        <v>549</v>
      </c>
      <c r="B283" s="671" t="s">
        <v>5642</v>
      </c>
      <c r="C283" s="671" t="s">
        <v>5350</v>
      </c>
      <c r="D283" s="671" t="s">
        <v>5790</v>
      </c>
      <c r="E283" s="671" t="s">
        <v>5791</v>
      </c>
      <c r="F283" s="238">
        <v>5</v>
      </c>
      <c r="G283" s="238">
        <v>1155</v>
      </c>
      <c r="H283" s="238">
        <v>1</v>
      </c>
      <c r="I283" s="238">
        <v>231</v>
      </c>
      <c r="J283" s="238">
        <v>1</v>
      </c>
      <c r="K283" s="238">
        <v>239.4</v>
      </c>
      <c r="L283" s="238">
        <v>0.20727272727272728</v>
      </c>
      <c r="M283" s="238">
        <v>239.4</v>
      </c>
      <c r="N283" s="238"/>
      <c r="O283" s="238"/>
      <c r="P283" s="682"/>
      <c r="Q283" s="713"/>
    </row>
    <row r="284" spans="1:17" ht="14.4" customHeight="1" x14ac:dyDescent="0.3">
      <c r="A284" s="680" t="s">
        <v>549</v>
      </c>
      <c r="B284" s="671" t="s">
        <v>5642</v>
      </c>
      <c r="C284" s="671" t="s">
        <v>5350</v>
      </c>
      <c r="D284" s="671" t="s">
        <v>5792</v>
      </c>
      <c r="E284" s="671" t="s">
        <v>5730</v>
      </c>
      <c r="F284" s="238"/>
      <c r="G284" s="238"/>
      <c r="H284" s="238"/>
      <c r="I284" s="238"/>
      <c r="J284" s="238">
        <v>1</v>
      </c>
      <c r="K284" s="238">
        <v>326.45</v>
      </c>
      <c r="L284" s="238"/>
      <c r="M284" s="238">
        <v>326.45</v>
      </c>
      <c r="N284" s="238"/>
      <c r="O284" s="238"/>
      <c r="P284" s="682"/>
      <c r="Q284" s="713"/>
    </row>
    <row r="285" spans="1:17" ht="14.4" customHeight="1" x14ac:dyDescent="0.3">
      <c r="A285" s="680" t="s">
        <v>549</v>
      </c>
      <c r="B285" s="671" t="s">
        <v>5642</v>
      </c>
      <c r="C285" s="671" t="s">
        <v>5350</v>
      </c>
      <c r="D285" s="671" t="s">
        <v>5793</v>
      </c>
      <c r="E285" s="671" t="s">
        <v>5794</v>
      </c>
      <c r="F285" s="238"/>
      <c r="G285" s="238"/>
      <c r="H285" s="238"/>
      <c r="I285" s="238"/>
      <c r="J285" s="238">
        <v>2</v>
      </c>
      <c r="K285" s="238">
        <v>5658.54</v>
      </c>
      <c r="L285" s="238"/>
      <c r="M285" s="238">
        <v>2829.27</v>
      </c>
      <c r="N285" s="238"/>
      <c r="O285" s="238"/>
      <c r="P285" s="682"/>
      <c r="Q285" s="713"/>
    </row>
    <row r="286" spans="1:17" ht="14.4" customHeight="1" x14ac:dyDescent="0.3">
      <c r="A286" s="680" t="s">
        <v>549</v>
      </c>
      <c r="B286" s="671" t="s">
        <v>5642</v>
      </c>
      <c r="C286" s="671" t="s">
        <v>5350</v>
      </c>
      <c r="D286" s="671" t="s">
        <v>5795</v>
      </c>
      <c r="E286" s="671" t="s">
        <v>5796</v>
      </c>
      <c r="F286" s="238"/>
      <c r="G286" s="238"/>
      <c r="H286" s="238"/>
      <c r="I286" s="238"/>
      <c r="J286" s="238">
        <v>1</v>
      </c>
      <c r="K286" s="238">
        <v>732.03</v>
      </c>
      <c r="L286" s="238"/>
      <c r="M286" s="238">
        <v>732.03</v>
      </c>
      <c r="N286" s="238"/>
      <c r="O286" s="238"/>
      <c r="P286" s="682"/>
      <c r="Q286" s="713"/>
    </row>
    <row r="287" spans="1:17" ht="14.4" customHeight="1" x14ac:dyDescent="0.3">
      <c r="A287" s="680" t="s">
        <v>549</v>
      </c>
      <c r="B287" s="671" t="s">
        <v>5642</v>
      </c>
      <c r="C287" s="671" t="s">
        <v>5350</v>
      </c>
      <c r="D287" s="671" t="s">
        <v>5547</v>
      </c>
      <c r="E287" s="671" t="s">
        <v>5548</v>
      </c>
      <c r="F287" s="238"/>
      <c r="G287" s="238"/>
      <c r="H287" s="238"/>
      <c r="I287" s="238"/>
      <c r="J287" s="238"/>
      <c r="K287" s="238"/>
      <c r="L287" s="238"/>
      <c r="M287" s="238"/>
      <c r="N287" s="238">
        <v>2</v>
      </c>
      <c r="O287" s="238">
        <v>4436.2</v>
      </c>
      <c r="P287" s="682"/>
      <c r="Q287" s="713">
        <v>2218.1</v>
      </c>
    </row>
    <row r="288" spans="1:17" ht="14.4" customHeight="1" x14ac:dyDescent="0.3">
      <c r="A288" s="680" t="s">
        <v>549</v>
      </c>
      <c r="B288" s="671" t="s">
        <v>5642</v>
      </c>
      <c r="C288" s="671" t="s">
        <v>5350</v>
      </c>
      <c r="D288" s="671" t="s">
        <v>5797</v>
      </c>
      <c r="E288" s="671" t="s">
        <v>5798</v>
      </c>
      <c r="F288" s="238"/>
      <c r="G288" s="238"/>
      <c r="H288" s="238"/>
      <c r="I288" s="238"/>
      <c r="J288" s="238">
        <v>1</v>
      </c>
      <c r="K288" s="238">
        <v>1799.13</v>
      </c>
      <c r="L288" s="238"/>
      <c r="M288" s="238">
        <v>1799.13</v>
      </c>
      <c r="N288" s="238"/>
      <c r="O288" s="238"/>
      <c r="P288" s="682"/>
      <c r="Q288" s="713"/>
    </row>
    <row r="289" spans="1:17" ht="14.4" customHeight="1" x14ac:dyDescent="0.3">
      <c r="A289" s="680" t="s">
        <v>549</v>
      </c>
      <c r="B289" s="671" t="s">
        <v>5642</v>
      </c>
      <c r="C289" s="671" t="s">
        <v>5350</v>
      </c>
      <c r="D289" s="671" t="s">
        <v>5799</v>
      </c>
      <c r="E289" s="671" t="s">
        <v>5228</v>
      </c>
      <c r="F289" s="238"/>
      <c r="G289" s="238"/>
      <c r="H289" s="238"/>
      <c r="I289" s="238"/>
      <c r="J289" s="238">
        <v>1</v>
      </c>
      <c r="K289" s="238">
        <v>1532.78</v>
      </c>
      <c r="L289" s="238"/>
      <c r="M289" s="238">
        <v>1532.78</v>
      </c>
      <c r="N289" s="238"/>
      <c r="O289" s="238"/>
      <c r="P289" s="682"/>
      <c r="Q289" s="713"/>
    </row>
    <row r="290" spans="1:17" ht="14.4" customHeight="1" x14ac:dyDescent="0.3">
      <c r="A290" s="680" t="s">
        <v>549</v>
      </c>
      <c r="B290" s="671" t="s">
        <v>5642</v>
      </c>
      <c r="C290" s="671" t="s">
        <v>5350</v>
      </c>
      <c r="D290" s="671" t="s">
        <v>5800</v>
      </c>
      <c r="E290" s="671" t="s">
        <v>5801</v>
      </c>
      <c r="F290" s="238"/>
      <c r="G290" s="238"/>
      <c r="H290" s="238"/>
      <c r="I290" s="238"/>
      <c r="J290" s="238"/>
      <c r="K290" s="238"/>
      <c r="L290" s="238"/>
      <c r="M290" s="238"/>
      <c r="N290" s="238">
        <v>1</v>
      </c>
      <c r="O290" s="238">
        <v>1697.56</v>
      </c>
      <c r="P290" s="682"/>
      <c r="Q290" s="713">
        <v>1697.56</v>
      </c>
    </row>
    <row r="291" spans="1:17" ht="14.4" customHeight="1" x14ac:dyDescent="0.3">
      <c r="A291" s="680" t="s">
        <v>549</v>
      </c>
      <c r="B291" s="671" t="s">
        <v>5642</v>
      </c>
      <c r="C291" s="671" t="s">
        <v>5350</v>
      </c>
      <c r="D291" s="671" t="s">
        <v>5802</v>
      </c>
      <c r="E291" s="671" t="s">
        <v>5619</v>
      </c>
      <c r="F291" s="238"/>
      <c r="G291" s="238"/>
      <c r="H291" s="238"/>
      <c r="I291" s="238"/>
      <c r="J291" s="238"/>
      <c r="K291" s="238"/>
      <c r="L291" s="238"/>
      <c r="M291" s="238"/>
      <c r="N291" s="238">
        <v>2</v>
      </c>
      <c r="O291" s="238">
        <v>3183.7</v>
      </c>
      <c r="P291" s="682"/>
      <c r="Q291" s="713">
        <v>1591.85</v>
      </c>
    </row>
    <row r="292" spans="1:17" ht="14.4" customHeight="1" x14ac:dyDescent="0.3">
      <c r="A292" s="680" t="s">
        <v>549</v>
      </c>
      <c r="B292" s="671" t="s">
        <v>5642</v>
      </c>
      <c r="C292" s="671" t="s">
        <v>5232</v>
      </c>
      <c r="D292" s="671" t="s">
        <v>5622</v>
      </c>
      <c r="E292" s="671" t="s">
        <v>5623</v>
      </c>
      <c r="F292" s="238">
        <v>823</v>
      </c>
      <c r="G292" s="238">
        <v>140733</v>
      </c>
      <c r="H292" s="238">
        <v>1</v>
      </c>
      <c r="I292" s="238">
        <v>171</v>
      </c>
      <c r="J292" s="238">
        <v>1044</v>
      </c>
      <c r="K292" s="238">
        <v>180612</v>
      </c>
      <c r="L292" s="238">
        <v>1.2833663746242885</v>
      </c>
      <c r="M292" s="238">
        <v>173</v>
      </c>
      <c r="N292" s="238">
        <v>833</v>
      </c>
      <c r="O292" s="238">
        <v>144109</v>
      </c>
      <c r="P292" s="682">
        <v>1.0239886877988815</v>
      </c>
      <c r="Q292" s="713">
        <v>173</v>
      </c>
    </row>
    <row r="293" spans="1:17" ht="14.4" customHeight="1" x14ac:dyDescent="0.3">
      <c r="A293" s="680" t="s">
        <v>549</v>
      </c>
      <c r="B293" s="671" t="s">
        <v>5642</v>
      </c>
      <c r="C293" s="671" t="s">
        <v>5232</v>
      </c>
      <c r="D293" s="671" t="s">
        <v>5357</v>
      </c>
      <c r="E293" s="671" t="s">
        <v>5358</v>
      </c>
      <c r="F293" s="238">
        <v>8</v>
      </c>
      <c r="G293" s="238">
        <v>1478</v>
      </c>
      <c r="H293" s="238">
        <v>1</v>
      </c>
      <c r="I293" s="238">
        <v>184.75</v>
      </c>
      <c r="J293" s="238">
        <v>4</v>
      </c>
      <c r="K293" s="238">
        <v>740</v>
      </c>
      <c r="L293" s="238">
        <v>0.50067658998646825</v>
      </c>
      <c r="M293" s="238">
        <v>185</v>
      </c>
      <c r="N293" s="238">
        <v>2</v>
      </c>
      <c r="O293" s="238">
        <v>370</v>
      </c>
      <c r="P293" s="682">
        <v>0.25033829499323412</v>
      </c>
      <c r="Q293" s="713">
        <v>185</v>
      </c>
    </row>
    <row r="294" spans="1:17" ht="14.4" customHeight="1" x14ac:dyDescent="0.3">
      <c r="A294" s="680" t="s">
        <v>549</v>
      </c>
      <c r="B294" s="671" t="s">
        <v>5642</v>
      </c>
      <c r="C294" s="671" t="s">
        <v>5232</v>
      </c>
      <c r="D294" s="671" t="s">
        <v>5428</v>
      </c>
      <c r="E294" s="671" t="s">
        <v>5429</v>
      </c>
      <c r="F294" s="238"/>
      <c r="G294" s="238"/>
      <c r="H294" s="238"/>
      <c r="I294" s="238"/>
      <c r="J294" s="238"/>
      <c r="K294" s="238"/>
      <c r="L294" s="238"/>
      <c r="M294" s="238"/>
      <c r="N294" s="238">
        <v>1</v>
      </c>
      <c r="O294" s="238">
        <v>124</v>
      </c>
      <c r="P294" s="682"/>
      <c r="Q294" s="713">
        <v>124</v>
      </c>
    </row>
    <row r="295" spans="1:17" ht="14.4" customHeight="1" x14ac:dyDescent="0.3">
      <c r="A295" s="680" t="s">
        <v>549</v>
      </c>
      <c r="B295" s="671" t="s">
        <v>5642</v>
      </c>
      <c r="C295" s="671" t="s">
        <v>5232</v>
      </c>
      <c r="D295" s="671" t="s">
        <v>5549</v>
      </c>
      <c r="E295" s="671" t="s">
        <v>5550</v>
      </c>
      <c r="F295" s="238">
        <v>5</v>
      </c>
      <c r="G295" s="238">
        <v>4460</v>
      </c>
      <c r="H295" s="238">
        <v>1</v>
      </c>
      <c r="I295" s="238">
        <v>892</v>
      </c>
      <c r="J295" s="238">
        <v>1</v>
      </c>
      <c r="K295" s="238">
        <v>895</v>
      </c>
      <c r="L295" s="238">
        <v>0.20067264573991031</v>
      </c>
      <c r="M295" s="238">
        <v>895</v>
      </c>
      <c r="N295" s="238"/>
      <c r="O295" s="238"/>
      <c r="P295" s="682"/>
      <c r="Q295" s="713"/>
    </row>
    <row r="296" spans="1:17" ht="14.4" customHeight="1" x14ac:dyDescent="0.3">
      <c r="A296" s="680" t="s">
        <v>549</v>
      </c>
      <c r="B296" s="671" t="s">
        <v>5642</v>
      </c>
      <c r="C296" s="671" t="s">
        <v>5232</v>
      </c>
      <c r="D296" s="671" t="s">
        <v>5803</v>
      </c>
      <c r="E296" s="671" t="s">
        <v>5804</v>
      </c>
      <c r="F296" s="238">
        <v>1</v>
      </c>
      <c r="G296" s="238">
        <v>665</v>
      </c>
      <c r="H296" s="238">
        <v>1</v>
      </c>
      <c r="I296" s="238">
        <v>665</v>
      </c>
      <c r="J296" s="238">
        <v>1</v>
      </c>
      <c r="K296" s="238">
        <v>668</v>
      </c>
      <c r="L296" s="238">
        <v>1.0045112781954888</v>
      </c>
      <c r="M296" s="238">
        <v>668</v>
      </c>
      <c r="N296" s="238"/>
      <c r="O296" s="238"/>
      <c r="P296" s="682"/>
      <c r="Q296" s="713"/>
    </row>
    <row r="297" spans="1:17" ht="14.4" customHeight="1" x14ac:dyDescent="0.3">
      <c r="A297" s="680" t="s">
        <v>549</v>
      </c>
      <c r="B297" s="671" t="s">
        <v>5642</v>
      </c>
      <c r="C297" s="671" t="s">
        <v>5232</v>
      </c>
      <c r="D297" s="671" t="s">
        <v>5359</v>
      </c>
      <c r="E297" s="671" t="s">
        <v>5360</v>
      </c>
      <c r="F297" s="238">
        <v>4</v>
      </c>
      <c r="G297" s="238">
        <v>648</v>
      </c>
      <c r="H297" s="238">
        <v>1</v>
      </c>
      <c r="I297" s="238">
        <v>162</v>
      </c>
      <c r="J297" s="238"/>
      <c r="K297" s="238"/>
      <c r="L297" s="238"/>
      <c r="M297" s="238"/>
      <c r="N297" s="238">
        <v>2</v>
      </c>
      <c r="O297" s="238">
        <v>326</v>
      </c>
      <c r="P297" s="682">
        <v>0.50308641975308643</v>
      </c>
      <c r="Q297" s="713">
        <v>163</v>
      </c>
    </row>
    <row r="298" spans="1:17" ht="14.4" customHeight="1" x14ac:dyDescent="0.3">
      <c r="A298" s="680" t="s">
        <v>549</v>
      </c>
      <c r="B298" s="671" t="s">
        <v>5642</v>
      </c>
      <c r="C298" s="671" t="s">
        <v>5232</v>
      </c>
      <c r="D298" s="671" t="s">
        <v>5805</v>
      </c>
      <c r="E298" s="671" t="s">
        <v>5806</v>
      </c>
      <c r="F298" s="238">
        <v>2</v>
      </c>
      <c r="G298" s="238">
        <v>558</v>
      </c>
      <c r="H298" s="238">
        <v>1</v>
      </c>
      <c r="I298" s="238">
        <v>279</v>
      </c>
      <c r="J298" s="238"/>
      <c r="K298" s="238"/>
      <c r="L298" s="238"/>
      <c r="M298" s="238"/>
      <c r="N298" s="238">
        <v>6</v>
      </c>
      <c r="O298" s="238">
        <v>1680</v>
      </c>
      <c r="P298" s="682">
        <v>3.010752688172043</v>
      </c>
      <c r="Q298" s="713">
        <v>280</v>
      </c>
    </row>
    <row r="299" spans="1:17" ht="14.4" customHeight="1" x14ac:dyDescent="0.3">
      <c r="A299" s="680" t="s">
        <v>549</v>
      </c>
      <c r="B299" s="671" t="s">
        <v>5642</v>
      </c>
      <c r="C299" s="671" t="s">
        <v>5232</v>
      </c>
      <c r="D299" s="671" t="s">
        <v>5624</v>
      </c>
      <c r="E299" s="671" t="s">
        <v>5625</v>
      </c>
      <c r="F299" s="238">
        <v>0</v>
      </c>
      <c r="G299" s="238">
        <v>0</v>
      </c>
      <c r="H299" s="238"/>
      <c r="I299" s="238"/>
      <c r="J299" s="238">
        <v>0</v>
      </c>
      <c r="K299" s="238">
        <v>0</v>
      </c>
      <c r="L299" s="238"/>
      <c r="M299" s="238"/>
      <c r="N299" s="238">
        <v>0</v>
      </c>
      <c r="O299" s="238">
        <v>0</v>
      </c>
      <c r="P299" s="682"/>
      <c r="Q299" s="713"/>
    </row>
    <row r="300" spans="1:17" ht="14.4" customHeight="1" x14ac:dyDescent="0.3">
      <c r="A300" s="680" t="s">
        <v>549</v>
      </c>
      <c r="B300" s="671" t="s">
        <v>5642</v>
      </c>
      <c r="C300" s="671" t="s">
        <v>5232</v>
      </c>
      <c r="D300" s="671" t="s">
        <v>5626</v>
      </c>
      <c r="E300" s="671" t="s">
        <v>5627</v>
      </c>
      <c r="F300" s="238">
        <v>355</v>
      </c>
      <c r="G300" s="238">
        <v>0</v>
      </c>
      <c r="H300" s="238"/>
      <c r="I300" s="238">
        <v>0</v>
      </c>
      <c r="J300" s="238">
        <v>483</v>
      </c>
      <c r="K300" s="238">
        <v>0</v>
      </c>
      <c r="L300" s="238"/>
      <c r="M300" s="238">
        <v>0</v>
      </c>
      <c r="N300" s="238">
        <v>368</v>
      </c>
      <c r="O300" s="238">
        <v>0</v>
      </c>
      <c r="P300" s="682"/>
      <c r="Q300" s="713">
        <v>0</v>
      </c>
    </row>
    <row r="301" spans="1:17" ht="14.4" customHeight="1" x14ac:dyDescent="0.3">
      <c r="A301" s="680" t="s">
        <v>549</v>
      </c>
      <c r="B301" s="671" t="s">
        <v>5642</v>
      </c>
      <c r="C301" s="671" t="s">
        <v>5232</v>
      </c>
      <c r="D301" s="671" t="s">
        <v>5233</v>
      </c>
      <c r="E301" s="671" t="s">
        <v>5234</v>
      </c>
      <c r="F301" s="238">
        <v>106</v>
      </c>
      <c r="G301" s="238">
        <v>0</v>
      </c>
      <c r="H301" s="238"/>
      <c r="I301" s="238">
        <v>0</v>
      </c>
      <c r="J301" s="238">
        <v>54</v>
      </c>
      <c r="K301" s="238">
        <v>0</v>
      </c>
      <c r="L301" s="238"/>
      <c r="M301" s="238">
        <v>0</v>
      </c>
      <c r="N301" s="238"/>
      <c r="O301" s="238"/>
      <c r="P301" s="682"/>
      <c r="Q301" s="713"/>
    </row>
    <row r="302" spans="1:17" ht="14.4" customHeight="1" x14ac:dyDescent="0.3">
      <c r="A302" s="680" t="s">
        <v>549</v>
      </c>
      <c r="B302" s="671" t="s">
        <v>5642</v>
      </c>
      <c r="C302" s="671" t="s">
        <v>5232</v>
      </c>
      <c r="D302" s="671" t="s">
        <v>5807</v>
      </c>
      <c r="E302" s="671" t="s">
        <v>5808</v>
      </c>
      <c r="F302" s="238">
        <v>1</v>
      </c>
      <c r="G302" s="238">
        <v>0</v>
      </c>
      <c r="H302" s="238"/>
      <c r="I302" s="238">
        <v>0</v>
      </c>
      <c r="J302" s="238"/>
      <c r="K302" s="238"/>
      <c r="L302" s="238"/>
      <c r="M302" s="238"/>
      <c r="N302" s="238">
        <v>2</v>
      </c>
      <c r="O302" s="238">
        <v>0</v>
      </c>
      <c r="P302" s="682"/>
      <c r="Q302" s="713">
        <v>0</v>
      </c>
    </row>
    <row r="303" spans="1:17" ht="14.4" customHeight="1" x14ac:dyDescent="0.3">
      <c r="A303" s="680" t="s">
        <v>549</v>
      </c>
      <c r="B303" s="671" t="s">
        <v>5642</v>
      </c>
      <c r="C303" s="671" t="s">
        <v>5232</v>
      </c>
      <c r="D303" s="671" t="s">
        <v>5809</v>
      </c>
      <c r="E303" s="671" t="s">
        <v>5810</v>
      </c>
      <c r="F303" s="238"/>
      <c r="G303" s="238"/>
      <c r="H303" s="238"/>
      <c r="I303" s="238"/>
      <c r="J303" s="238">
        <v>3</v>
      </c>
      <c r="K303" s="238">
        <v>0</v>
      </c>
      <c r="L303" s="238"/>
      <c r="M303" s="238">
        <v>0</v>
      </c>
      <c r="N303" s="238"/>
      <c r="O303" s="238"/>
      <c r="P303" s="682"/>
      <c r="Q303" s="713"/>
    </row>
    <row r="304" spans="1:17" ht="14.4" customHeight="1" x14ac:dyDescent="0.3">
      <c r="A304" s="680" t="s">
        <v>549</v>
      </c>
      <c r="B304" s="671" t="s">
        <v>5642</v>
      </c>
      <c r="C304" s="671" t="s">
        <v>5232</v>
      </c>
      <c r="D304" s="671" t="s">
        <v>5628</v>
      </c>
      <c r="E304" s="671" t="s">
        <v>5629</v>
      </c>
      <c r="F304" s="238">
        <v>7</v>
      </c>
      <c r="G304" s="238">
        <v>0</v>
      </c>
      <c r="H304" s="238"/>
      <c r="I304" s="238">
        <v>0</v>
      </c>
      <c r="J304" s="238">
        <v>14</v>
      </c>
      <c r="K304" s="238">
        <v>0</v>
      </c>
      <c r="L304" s="238"/>
      <c r="M304" s="238">
        <v>0</v>
      </c>
      <c r="N304" s="238">
        <v>6</v>
      </c>
      <c r="O304" s="238">
        <v>0</v>
      </c>
      <c r="P304" s="682"/>
      <c r="Q304" s="713">
        <v>0</v>
      </c>
    </row>
    <row r="305" spans="1:17" ht="14.4" customHeight="1" x14ac:dyDescent="0.3">
      <c r="A305" s="680" t="s">
        <v>549</v>
      </c>
      <c r="B305" s="671" t="s">
        <v>5642</v>
      </c>
      <c r="C305" s="671" t="s">
        <v>5232</v>
      </c>
      <c r="D305" s="671" t="s">
        <v>5273</v>
      </c>
      <c r="E305" s="671" t="s">
        <v>5274</v>
      </c>
      <c r="F305" s="238">
        <v>7</v>
      </c>
      <c r="G305" s="238">
        <v>0</v>
      </c>
      <c r="H305" s="238"/>
      <c r="I305" s="238">
        <v>0</v>
      </c>
      <c r="J305" s="238">
        <v>2</v>
      </c>
      <c r="K305" s="238">
        <v>0</v>
      </c>
      <c r="L305" s="238"/>
      <c r="M305" s="238">
        <v>0</v>
      </c>
      <c r="N305" s="238">
        <v>3</v>
      </c>
      <c r="O305" s="238">
        <v>0</v>
      </c>
      <c r="P305" s="682"/>
      <c r="Q305" s="713">
        <v>0</v>
      </c>
    </row>
    <row r="306" spans="1:17" ht="14.4" customHeight="1" x14ac:dyDescent="0.3">
      <c r="A306" s="680" t="s">
        <v>549</v>
      </c>
      <c r="B306" s="671" t="s">
        <v>5642</v>
      </c>
      <c r="C306" s="671" t="s">
        <v>5232</v>
      </c>
      <c r="D306" s="671" t="s">
        <v>5562</v>
      </c>
      <c r="E306" s="671" t="s">
        <v>5563</v>
      </c>
      <c r="F306" s="238">
        <v>1931</v>
      </c>
      <c r="G306" s="238">
        <v>0</v>
      </c>
      <c r="H306" s="238"/>
      <c r="I306" s="238">
        <v>0</v>
      </c>
      <c r="J306" s="238">
        <v>2471</v>
      </c>
      <c r="K306" s="238">
        <v>0</v>
      </c>
      <c r="L306" s="238"/>
      <c r="M306" s="238">
        <v>0</v>
      </c>
      <c r="N306" s="238"/>
      <c r="O306" s="238"/>
      <c r="P306" s="682"/>
      <c r="Q306" s="713"/>
    </row>
    <row r="307" spans="1:17" ht="14.4" customHeight="1" x14ac:dyDescent="0.3">
      <c r="A307" s="680" t="s">
        <v>549</v>
      </c>
      <c r="B307" s="671" t="s">
        <v>5642</v>
      </c>
      <c r="C307" s="671" t="s">
        <v>5232</v>
      </c>
      <c r="D307" s="671" t="s">
        <v>5403</v>
      </c>
      <c r="E307" s="671" t="s">
        <v>5404</v>
      </c>
      <c r="F307" s="238">
        <v>330</v>
      </c>
      <c r="G307" s="238">
        <v>108240</v>
      </c>
      <c r="H307" s="238">
        <v>1</v>
      </c>
      <c r="I307" s="238">
        <v>328</v>
      </c>
      <c r="J307" s="238">
        <v>666</v>
      </c>
      <c r="K307" s="238">
        <v>217782</v>
      </c>
      <c r="L307" s="238">
        <v>2.012028824833703</v>
      </c>
      <c r="M307" s="238">
        <v>327</v>
      </c>
      <c r="N307" s="238">
        <v>583</v>
      </c>
      <c r="O307" s="238">
        <v>190641</v>
      </c>
      <c r="P307" s="682">
        <v>1.761280487804878</v>
      </c>
      <c r="Q307" s="713">
        <v>327</v>
      </c>
    </row>
    <row r="308" spans="1:17" ht="14.4" customHeight="1" x14ac:dyDescent="0.3">
      <c r="A308" s="680" t="s">
        <v>549</v>
      </c>
      <c r="B308" s="671" t="s">
        <v>5642</v>
      </c>
      <c r="C308" s="671" t="s">
        <v>5232</v>
      </c>
      <c r="D308" s="671" t="s">
        <v>5435</v>
      </c>
      <c r="E308" s="671" t="s">
        <v>5436</v>
      </c>
      <c r="F308" s="238">
        <v>5</v>
      </c>
      <c r="G308" s="238">
        <v>3220</v>
      </c>
      <c r="H308" s="238">
        <v>1</v>
      </c>
      <c r="I308" s="238">
        <v>644</v>
      </c>
      <c r="J308" s="238">
        <v>2</v>
      </c>
      <c r="K308" s="238">
        <v>1290</v>
      </c>
      <c r="L308" s="238">
        <v>0.40062111801242234</v>
      </c>
      <c r="M308" s="238">
        <v>645</v>
      </c>
      <c r="N308" s="238"/>
      <c r="O308" s="238"/>
      <c r="P308" s="682"/>
      <c r="Q308" s="713"/>
    </row>
    <row r="309" spans="1:17" ht="14.4" customHeight="1" x14ac:dyDescent="0.3">
      <c r="A309" s="680" t="s">
        <v>549</v>
      </c>
      <c r="B309" s="671" t="s">
        <v>5642</v>
      </c>
      <c r="C309" s="671" t="s">
        <v>5232</v>
      </c>
      <c r="D309" s="671" t="s">
        <v>5811</v>
      </c>
      <c r="E309" s="671" t="s">
        <v>5812</v>
      </c>
      <c r="F309" s="238">
        <v>24</v>
      </c>
      <c r="G309" s="238">
        <v>0</v>
      </c>
      <c r="H309" s="238"/>
      <c r="I309" s="238">
        <v>0</v>
      </c>
      <c r="J309" s="238">
        <v>31</v>
      </c>
      <c r="K309" s="238">
        <v>0</v>
      </c>
      <c r="L309" s="238"/>
      <c r="M309" s="238">
        <v>0</v>
      </c>
      <c r="N309" s="238">
        <v>36</v>
      </c>
      <c r="O309" s="238">
        <v>0</v>
      </c>
      <c r="P309" s="682"/>
      <c r="Q309" s="713">
        <v>0</v>
      </c>
    </row>
    <row r="310" spans="1:17" ht="14.4" customHeight="1" x14ac:dyDescent="0.3">
      <c r="A310" s="680" t="s">
        <v>549</v>
      </c>
      <c r="B310" s="671" t="s">
        <v>5642</v>
      </c>
      <c r="C310" s="671" t="s">
        <v>5232</v>
      </c>
      <c r="D310" s="671" t="s">
        <v>5365</v>
      </c>
      <c r="E310" s="671" t="s">
        <v>5366</v>
      </c>
      <c r="F310" s="238"/>
      <c r="G310" s="238"/>
      <c r="H310" s="238"/>
      <c r="I310" s="238"/>
      <c r="J310" s="238"/>
      <c r="K310" s="238"/>
      <c r="L310" s="238"/>
      <c r="M310" s="238"/>
      <c r="N310" s="238">
        <v>1</v>
      </c>
      <c r="O310" s="238">
        <v>438</v>
      </c>
      <c r="P310" s="682"/>
      <c r="Q310" s="713">
        <v>438</v>
      </c>
    </row>
    <row r="311" spans="1:17" ht="14.4" customHeight="1" x14ac:dyDescent="0.3">
      <c r="A311" s="680" t="s">
        <v>549</v>
      </c>
      <c r="B311" s="671" t="s">
        <v>5642</v>
      </c>
      <c r="C311" s="671" t="s">
        <v>5232</v>
      </c>
      <c r="D311" s="671" t="s">
        <v>5540</v>
      </c>
      <c r="E311" s="671" t="s">
        <v>5541</v>
      </c>
      <c r="F311" s="238">
        <v>1</v>
      </c>
      <c r="G311" s="238">
        <v>632</v>
      </c>
      <c r="H311" s="238">
        <v>1</v>
      </c>
      <c r="I311" s="238">
        <v>632</v>
      </c>
      <c r="J311" s="238"/>
      <c r="K311" s="238"/>
      <c r="L311" s="238"/>
      <c r="M311" s="238"/>
      <c r="N311" s="238"/>
      <c r="O311" s="238"/>
      <c r="P311" s="682"/>
      <c r="Q311" s="713"/>
    </row>
    <row r="312" spans="1:17" ht="14.4" customHeight="1" x14ac:dyDescent="0.3">
      <c r="A312" s="680" t="s">
        <v>549</v>
      </c>
      <c r="B312" s="671" t="s">
        <v>5642</v>
      </c>
      <c r="C312" s="671" t="s">
        <v>5232</v>
      </c>
      <c r="D312" s="671" t="s">
        <v>5813</v>
      </c>
      <c r="E312" s="671" t="s">
        <v>5814</v>
      </c>
      <c r="F312" s="238">
        <v>4</v>
      </c>
      <c r="G312" s="238">
        <v>1332</v>
      </c>
      <c r="H312" s="238">
        <v>1</v>
      </c>
      <c r="I312" s="238">
        <v>333</v>
      </c>
      <c r="J312" s="238">
        <v>2</v>
      </c>
      <c r="K312" s="238">
        <v>670</v>
      </c>
      <c r="L312" s="238">
        <v>0.50300300300300305</v>
      </c>
      <c r="M312" s="238">
        <v>335</v>
      </c>
      <c r="N312" s="238">
        <v>11</v>
      </c>
      <c r="O312" s="238">
        <v>3685</v>
      </c>
      <c r="P312" s="682">
        <v>2.7665165165165164</v>
      </c>
      <c r="Q312" s="713">
        <v>335</v>
      </c>
    </row>
    <row r="313" spans="1:17" ht="14.4" customHeight="1" x14ac:dyDescent="0.3">
      <c r="A313" s="680" t="s">
        <v>549</v>
      </c>
      <c r="B313" s="671" t="s">
        <v>5642</v>
      </c>
      <c r="C313" s="671" t="s">
        <v>5232</v>
      </c>
      <c r="D313" s="671" t="s">
        <v>5443</v>
      </c>
      <c r="E313" s="671" t="s">
        <v>5228</v>
      </c>
      <c r="F313" s="238">
        <v>1</v>
      </c>
      <c r="G313" s="238">
        <v>418</v>
      </c>
      <c r="H313" s="238">
        <v>1</v>
      </c>
      <c r="I313" s="238">
        <v>418</v>
      </c>
      <c r="J313" s="238"/>
      <c r="K313" s="238"/>
      <c r="L313" s="238"/>
      <c r="M313" s="238"/>
      <c r="N313" s="238"/>
      <c r="O313" s="238"/>
      <c r="P313" s="682"/>
      <c r="Q313" s="713"/>
    </row>
    <row r="314" spans="1:17" ht="14.4" customHeight="1" x14ac:dyDescent="0.3">
      <c r="A314" s="680" t="s">
        <v>549</v>
      </c>
      <c r="B314" s="671" t="s">
        <v>5642</v>
      </c>
      <c r="C314" s="671" t="s">
        <v>5232</v>
      </c>
      <c r="D314" s="671" t="s">
        <v>5632</v>
      </c>
      <c r="E314" s="671" t="s">
        <v>5633</v>
      </c>
      <c r="F314" s="238">
        <v>67</v>
      </c>
      <c r="G314" s="238">
        <v>11457</v>
      </c>
      <c r="H314" s="238">
        <v>1</v>
      </c>
      <c r="I314" s="238">
        <v>171</v>
      </c>
      <c r="J314" s="238">
        <v>64</v>
      </c>
      <c r="K314" s="238">
        <v>11072</v>
      </c>
      <c r="L314" s="238">
        <v>0.96639608972680457</v>
      </c>
      <c r="M314" s="238">
        <v>173</v>
      </c>
      <c r="N314" s="238">
        <v>15</v>
      </c>
      <c r="O314" s="238">
        <v>2595</v>
      </c>
      <c r="P314" s="682">
        <v>0.22649908352971981</v>
      </c>
      <c r="Q314" s="713">
        <v>173</v>
      </c>
    </row>
    <row r="315" spans="1:17" ht="14.4" customHeight="1" x14ac:dyDescent="0.3">
      <c r="A315" s="680" t="s">
        <v>549</v>
      </c>
      <c r="B315" s="671" t="s">
        <v>5642</v>
      </c>
      <c r="C315" s="671" t="s">
        <v>5232</v>
      </c>
      <c r="D315" s="671" t="s">
        <v>5815</v>
      </c>
      <c r="E315" s="671" t="s">
        <v>5816</v>
      </c>
      <c r="F315" s="238">
        <v>6</v>
      </c>
      <c r="G315" s="238">
        <v>0</v>
      </c>
      <c r="H315" s="238"/>
      <c r="I315" s="238">
        <v>0</v>
      </c>
      <c r="J315" s="238">
        <v>10</v>
      </c>
      <c r="K315" s="238">
        <v>0</v>
      </c>
      <c r="L315" s="238"/>
      <c r="M315" s="238">
        <v>0</v>
      </c>
      <c r="N315" s="238">
        <v>6</v>
      </c>
      <c r="O315" s="238">
        <v>0</v>
      </c>
      <c r="P315" s="682"/>
      <c r="Q315" s="713">
        <v>0</v>
      </c>
    </row>
    <row r="316" spans="1:17" ht="14.4" customHeight="1" x14ac:dyDescent="0.3">
      <c r="A316" s="680" t="s">
        <v>549</v>
      </c>
      <c r="B316" s="671" t="s">
        <v>5642</v>
      </c>
      <c r="C316" s="671" t="s">
        <v>5232</v>
      </c>
      <c r="D316" s="671" t="s">
        <v>5817</v>
      </c>
      <c r="E316" s="671" t="s">
        <v>5818</v>
      </c>
      <c r="F316" s="238">
        <v>1840</v>
      </c>
      <c r="G316" s="238">
        <v>2255204</v>
      </c>
      <c r="H316" s="238">
        <v>1</v>
      </c>
      <c r="I316" s="238">
        <v>1225.6543478260869</v>
      </c>
      <c r="J316" s="238">
        <v>2145</v>
      </c>
      <c r="K316" s="238">
        <v>2697768</v>
      </c>
      <c r="L316" s="238">
        <v>1.1962412269577387</v>
      </c>
      <c r="M316" s="238">
        <v>1257.7006993006994</v>
      </c>
      <c r="N316" s="238">
        <v>1840</v>
      </c>
      <c r="O316" s="238">
        <v>2313348</v>
      </c>
      <c r="P316" s="682">
        <v>1.0257821465375194</v>
      </c>
      <c r="Q316" s="713">
        <v>1257.254347826087</v>
      </c>
    </row>
    <row r="317" spans="1:17" ht="14.4" customHeight="1" x14ac:dyDescent="0.3">
      <c r="A317" s="680" t="s">
        <v>549</v>
      </c>
      <c r="B317" s="671" t="s">
        <v>5642</v>
      </c>
      <c r="C317" s="671" t="s">
        <v>5232</v>
      </c>
      <c r="D317" s="671" t="s">
        <v>5634</v>
      </c>
      <c r="E317" s="671" t="s">
        <v>5635</v>
      </c>
      <c r="F317" s="238">
        <v>503</v>
      </c>
      <c r="G317" s="238">
        <v>72432</v>
      </c>
      <c r="H317" s="238">
        <v>1</v>
      </c>
      <c r="I317" s="238">
        <v>144</v>
      </c>
      <c r="J317" s="238">
        <v>697</v>
      </c>
      <c r="K317" s="238">
        <v>101056</v>
      </c>
      <c r="L317" s="238">
        <v>1.3951844488623812</v>
      </c>
      <c r="M317" s="238">
        <v>144.98708751793401</v>
      </c>
      <c r="N317" s="238">
        <v>547</v>
      </c>
      <c r="O317" s="238">
        <v>79315</v>
      </c>
      <c r="P317" s="682">
        <v>1.095027059863044</v>
      </c>
      <c r="Q317" s="713">
        <v>145</v>
      </c>
    </row>
    <row r="318" spans="1:17" ht="14.4" customHeight="1" x14ac:dyDescent="0.3">
      <c r="A318" s="680" t="s">
        <v>549</v>
      </c>
      <c r="B318" s="671" t="s">
        <v>5642</v>
      </c>
      <c r="C318" s="671" t="s">
        <v>5232</v>
      </c>
      <c r="D318" s="671" t="s">
        <v>5448</v>
      </c>
      <c r="E318" s="671" t="s">
        <v>5228</v>
      </c>
      <c r="F318" s="238">
        <v>191</v>
      </c>
      <c r="G318" s="238">
        <v>41065</v>
      </c>
      <c r="H318" s="238">
        <v>1</v>
      </c>
      <c r="I318" s="238">
        <v>215</v>
      </c>
      <c r="J318" s="238"/>
      <c r="K318" s="238"/>
      <c r="L318" s="238"/>
      <c r="M318" s="238"/>
      <c r="N318" s="238"/>
      <c r="O318" s="238"/>
      <c r="P318" s="682"/>
      <c r="Q318" s="713"/>
    </row>
    <row r="319" spans="1:17" ht="14.4" customHeight="1" x14ac:dyDescent="0.3">
      <c r="A319" s="680" t="s">
        <v>549</v>
      </c>
      <c r="B319" s="671" t="s">
        <v>5642</v>
      </c>
      <c r="C319" s="671" t="s">
        <v>5232</v>
      </c>
      <c r="D319" s="671" t="s">
        <v>5819</v>
      </c>
      <c r="E319" s="671" t="s">
        <v>5820</v>
      </c>
      <c r="F319" s="238">
        <v>4</v>
      </c>
      <c r="G319" s="238">
        <v>2108</v>
      </c>
      <c r="H319" s="238">
        <v>1</v>
      </c>
      <c r="I319" s="238">
        <v>527</v>
      </c>
      <c r="J319" s="238">
        <v>5</v>
      </c>
      <c r="K319" s="238">
        <v>2645</v>
      </c>
      <c r="L319" s="238">
        <v>1.2547438330170777</v>
      </c>
      <c r="M319" s="238">
        <v>529</v>
      </c>
      <c r="N319" s="238"/>
      <c r="O319" s="238"/>
      <c r="P319" s="682"/>
      <c r="Q319" s="713"/>
    </row>
    <row r="320" spans="1:17" ht="14.4" customHeight="1" x14ac:dyDescent="0.3">
      <c r="A320" s="680" t="s">
        <v>549</v>
      </c>
      <c r="B320" s="671" t="s">
        <v>5642</v>
      </c>
      <c r="C320" s="671" t="s">
        <v>5232</v>
      </c>
      <c r="D320" s="671" t="s">
        <v>5821</v>
      </c>
      <c r="E320" s="671" t="s">
        <v>5822</v>
      </c>
      <c r="F320" s="238"/>
      <c r="G320" s="238"/>
      <c r="H320" s="238"/>
      <c r="I320" s="238"/>
      <c r="J320" s="238"/>
      <c r="K320" s="238"/>
      <c r="L320" s="238"/>
      <c r="M320" s="238"/>
      <c r="N320" s="238">
        <v>11</v>
      </c>
      <c r="O320" s="238">
        <v>2497</v>
      </c>
      <c r="P320" s="682"/>
      <c r="Q320" s="713">
        <v>227</v>
      </c>
    </row>
    <row r="321" spans="1:17" ht="14.4" customHeight="1" x14ac:dyDescent="0.3">
      <c r="A321" s="680" t="s">
        <v>549</v>
      </c>
      <c r="B321" s="671" t="s">
        <v>5642</v>
      </c>
      <c r="C321" s="671" t="s">
        <v>5232</v>
      </c>
      <c r="D321" s="671" t="s">
        <v>5823</v>
      </c>
      <c r="E321" s="671" t="s">
        <v>5824</v>
      </c>
      <c r="F321" s="238"/>
      <c r="G321" s="238"/>
      <c r="H321" s="238"/>
      <c r="I321" s="238"/>
      <c r="J321" s="238"/>
      <c r="K321" s="238"/>
      <c r="L321" s="238"/>
      <c r="M321" s="238"/>
      <c r="N321" s="238">
        <v>2</v>
      </c>
      <c r="O321" s="238">
        <v>1048</v>
      </c>
      <c r="P321" s="682"/>
      <c r="Q321" s="713">
        <v>524</v>
      </c>
    </row>
    <row r="322" spans="1:17" ht="14.4" customHeight="1" x14ac:dyDescent="0.3">
      <c r="A322" s="680" t="s">
        <v>549</v>
      </c>
      <c r="B322" s="671" t="s">
        <v>5825</v>
      </c>
      <c r="C322" s="671" t="s">
        <v>1920</v>
      </c>
      <c r="D322" s="671" t="s">
        <v>5645</v>
      </c>
      <c r="E322" s="671" t="s">
        <v>5646</v>
      </c>
      <c r="F322" s="238"/>
      <c r="G322" s="238"/>
      <c r="H322" s="238"/>
      <c r="I322" s="238"/>
      <c r="J322" s="238">
        <v>5</v>
      </c>
      <c r="K322" s="238">
        <v>414.6</v>
      </c>
      <c r="L322" s="238"/>
      <c r="M322" s="238">
        <v>82.92</v>
      </c>
      <c r="N322" s="238"/>
      <c r="O322" s="238"/>
      <c r="P322" s="682"/>
      <c r="Q322" s="713"/>
    </row>
    <row r="323" spans="1:17" ht="14.4" customHeight="1" x14ac:dyDescent="0.3">
      <c r="A323" s="680" t="s">
        <v>549</v>
      </c>
      <c r="B323" s="671" t="s">
        <v>5825</v>
      </c>
      <c r="C323" s="671" t="s">
        <v>1920</v>
      </c>
      <c r="D323" s="671" t="s">
        <v>5648</v>
      </c>
      <c r="E323" s="671" t="s">
        <v>5646</v>
      </c>
      <c r="F323" s="238">
        <v>6</v>
      </c>
      <c r="G323" s="238">
        <v>1255.02</v>
      </c>
      <c r="H323" s="238">
        <v>1</v>
      </c>
      <c r="I323" s="238">
        <v>209.17</v>
      </c>
      <c r="J323" s="238"/>
      <c r="K323" s="238"/>
      <c r="L323" s="238"/>
      <c r="M323" s="238"/>
      <c r="N323" s="238"/>
      <c r="O323" s="238"/>
      <c r="P323" s="682"/>
      <c r="Q323" s="713"/>
    </row>
    <row r="324" spans="1:17" ht="14.4" customHeight="1" x14ac:dyDescent="0.3">
      <c r="A324" s="680" t="s">
        <v>549</v>
      </c>
      <c r="B324" s="671" t="s">
        <v>5825</v>
      </c>
      <c r="C324" s="671" t="s">
        <v>1920</v>
      </c>
      <c r="D324" s="671" t="s">
        <v>5649</v>
      </c>
      <c r="E324" s="671" t="s">
        <v>5650</v>
      </c>
      <c r="F324" s="238">
        <v>0.5</v>
      </c>
      <c r="G324" s="238">
        <v>288.22000000000003</v>
      </c>
      <c r="H324" s="238">
        <v>1</v>
      </c>
      <c r="I324" s="238">
        <v>576.44000000000005</v>
      </c>
      <c r="J324" s="238">
        <v>1.6</v>
      </c>
      <c r="K324" s="238">
        <v>989.59999999999991</v>
      </c>
      <c r="L324" s="238">
        <v>3.4334883075428486</v>
      </c>
      <c r="M324" s="238">
        <v>618.49999999999989</v>
      </c>
      <c r="N324" s="238"/>
      <c r="O324" s="238"/>
      <c r="P324" s="682"/>
      <c r="Q324" s="713"/>
    </row>
    <row r="325" spans="1:17" ht="14.4" customHeight="1" x14ac:dyDescent="0.3">
      <c r="A325" s="680" t="s">
        <v>549</v>
      </c>
      <c r="B325" s="671" t="s">
        <v>5825</v>
      </c>
      <c r="C325" s="671" t="s">
        <v>1920</v>
      </c>
      <c r="D325" s="671" t="s">
        <v>5651</v>
      </c>
      <c r="E325" s="671" t="s">
        <v>5652</v>
      </c>
      <c r="F325" s="238"/>
      <c r="G325" s="238"/>
      <c r="H325" s="238"/>
      <c r="I325" s="238"/>
      <c r="J325" s="238">
        <v>2</v>
      </c>
      <c r="K325" s="238">
        <v>168.16</v>
      </c>
      <c r="L325" s="238"/>
      <c r="M325" s="238">
        <v>84.08</v>
      </c>
      <c r="N325" s="238"/>
      <c r="O325" s="238"/>
      <c r="P325" s="682"/>
      <c r="Q325" s="713"/>
    </row>
    <row r="326" spans="1:17" ht="14.4" customHeight="1" x14ac:dyDescent="0.3">
      <c r="A326" s="680" t="s">
        <v>549</v>
      </c>
      <c r="B326" s="671" t="s">
        <v>5825</v>
      </c>
      <c r="C326" s="671" t="s">
        <v>1920</v>
      </c>
      <c r="D326" s="671" t="s">
        <v>5826</v>
      </c>
      <c r="E326" s="671" t="s">
        <v>5827</v>
      </c>
      <c r="F326" s="238">
        <v>0.6</v>
      </c>
      <c r="G326" s="238">
        <v>647.59</v>
      </c>
      <c r="H326" s="238">
        <v>1</v>
      </c>
      <c r="I326" s="238">
        <v>1079.3166666666668</v>
      </c>
      <c r="J326" s="238"/>
      <c r="K326" s="238"/>
      <c r="L326" s="238"/>
      <c r="M326" s="238"/>
      <c r="N326" s="238"/>
      <c r="O326" s="238"/>
      <c r="P326" s="682"/>
      <c r="Q326" s="713"/>
    </row>
    <row r="327" spans="1:17" ht="14.4" customHeight="1" x14ac:dyDescent="0.3">
      <c r="A327" s="680" t="s">
        <v>549</v>
      </c>
      <c r="B327" s="671" t="s">
        <v>5825</v>
      </c>
      <c r="C327" s="671" t="s">
        <v>1920</v>
      </c>
      <c r="D327" s="671" t="s">
        <v>5655</v>
      </c>
      <c r="E327" s="671" t="s">
        <v>5228</v>
      </c>
      <c r="F327" s="238">
        <v>1.2</v>
      </c>
      <c r="G327" s="238">
        <v>81.84</v>
      </c>
      <c r="H327" s="238">
        <v>1</v>
      </c>
      <c r="I327" s="238">
        <v>68.2</v>
      </c>
      <c r="J327" s="238"/>
      <c r="K327" s="238"/>
      <c r="L327" s="238"/>
      <c r="M327" s="238"/>
      <c r="N327" s="238"/>
      <c r="O327" s="238"/>
      <c r="P327" s="682"/>
      <c r="Q327" s="713"/>
    </row>
    <row r="328" spans="1:17" ht="14.4" customHeight="1" x14ac:dyDescent="0.3">
      <c r="A328" s="680" t="s">
        <v>549</v>
      </c>
      <c r="B328" s="671" t="s">
        <v>5825</v>
      </c>
      <c r="C328" s="671" t="s">
        <v>1920</v>
      </c>
      <c r="D328" s="671" t="s">
        <v>1696</v>
      </c>
      <c r="E328" s="671" t="s">
        <v>5308</v>
      </c>
      <c r="F328" s="238">
        <v>2</v>
      </c>
      <c r="G328" s="238">
        <v>7081.06</v>
      </c>
      <c r="H328" s="238">
        <v>1</v>
      </c>
      <c r="I328" s="238">
        <v>3540.53</v>
      </c>
      <c r="J328" s="238"/>
      <c r="K328" s="238"/>
      <c r="L328" s="238"/>
      <c r="M328" s="238"/>
      <c r="N328" s="238"/>
      <c r="O328" s="238"/>
      <c r="P328" s="682"/>
      <c r="Q328" s="713"/>
    </row>
    <row r="329" spans="1:17" ht="14.4" customHeight="1" x14ac:dyDescent="0.3">
      <c r="A329" s="680" t="s">
        <v>549</v>
      </c>
      <c r="B329" s="671" t="s">
        <v>5825</v>
      </c>
      <c r="C329" s="671" t="s">
        <v>1920</v>
      </c>
      <c r="D329" s="671" t="s">
        <v>5570</v>
      </c>
      <c r="E329" s="671" t="s">
        <v>5308</v>
      </c>
      <c r="F329" s="238">
        <v>11</v>
      </c>
      <c r="G329" s="238">
        <v>155783.32</v>
      </c>
      <c r="H329" s="238">
        <v>1</v>
      </c>
      <c r="I329" s="238">
        <v>14162.12</v>
      </c>
      <c r="J329" s="238"/>
      <c r="K329" s="238"/>
      <c r="L329" s="238"/>
      <c r="M329" s="238"/>
      <c r="N329" s="238"/>
      <c r="O329" s="238"/>
      <c r="P329" s="682"/>
      <c r="Q329" s="713"/>
    </row>
    <row r="330" spans="1:17" ht="14.4" customHeight="1" x14ac:dyDescent="0.3">
      <c r="A330" s="680" t="s">
        <v>549</v>
      </c>
      <c r="B330" s="671" t="s">
        <v>5825</v>
      </c>
      <c r="C330" s="671" t="s">
        <v>1920</v>
      </c>
      <c r="D330" s="671" t="s">
        <v>5828</v>
      </c>
      <c r="E330" s="671" t="s">
        <v>5829</v>
      </c>
      <c r="F330" s="238"/>
      <c r="G330" s="238"/>
      <c r="H330" s="238"/>
      <c r="I330" s="238"/>
      <c r="J330" s="238"/>
      <c r="K330" s="238"/>
      <c r="L330" s="238"/>
      <c r="M330" s="238"/>
      <c r="N330" s="238">
        <v>15</v>
      </c>
      <c r="O330" s="238">
        <v>52536.15</v>
      </c>
      <c r="P330" s="682"/>
      <c r="Q330" s="713">
        <v>3502.4100000000003</v>
      </c>
    </row>
    <row r="331" spans="1:17" ht="14.4" customHeight="1" x14ac:dyDescent="0.3">
      <c r="A331" s="680" t="s">
        <v>549</v>
      </c>
      <c r="B331" s="671" t="s">
        <v>5825</v>
      </c>
      <c r="C331" s="671" t="s">
        <v>1920</v>
      </c>
      <c r="D331" s="671" t="s">
        <v>5663</v>
      </c>
      <c r="E331" s="671" t="s">
        <v>5228</v>
      </c>
      <c r="F331" s="238"/>
      <c r="G331" s="238"/>
      <c r="H331" s="238"/>
      <c r="I331" s="238"/>
      <c r="J331" s="238">
        <v>1.2</v>
      </c>
      <c r="K331" s="238">
        <v>329.1</v>
      </c>
      <c r="L331" s="238"/>
      <c r="M331" s="238">
        <v>274.25000000000006</v>
      </c>
      <c r="N331" s="238"/>
      <c r="O331" s="238"/>
      <c r="P331" s="682"/>
      <c r="Q331" s="713"/>
    </row>
    <row r="332" spans="1:17" ht="14.4" customHeight="1" x14ac:dyDescent="0.3">
      <c r="A332" s="680" t="s">
        <v>549</v>
      </c>
      <c r="B332" s="671" t="s">
        <v>5825</v>
      </c>
      <c r="C332" s="671" t="s">
        <v>1920</v>
      </c>
      <c r="D332" s="671" t="s">
        <v>5575</v>
      </c>
      <c r="E332" s="671" t="s">
        <v>1206</v>
      </c>
      <c r="F332" s="238">
        <v>1.26</v>
      </c>
      <c r="G332" s="238">
        <v>478.77000000000004</v>
      </c>
      <c r="H332" s="238">
        <v>1</v>
      </c>
      <c r="I332" s="238">
        <v>379.97619047619048</v>
      </c>
      <c r="J332" s="238">
        <v>0.3</v>
      </c>
      <c r="K332" s="238">
        <v>121.26</v>
      </c>
      <c r="L332" s="238">
        <v>0.25327401466257282</v>
      </c>
      <c r="M332" s="238">
        <v>404.20000000000005</v>
      </c>
      <c r="N332" s="238"/>
      <c r="O332" s="238"/>
      <c r="P332" s="682"/>
      <c r="Q332" s="713"/>
    </row>
    <row r="333" spans="1:17" ht="14.4" customHeight="1" x14ac:dyDescent="0.3">
      <c r="A333" s="680" t="s">
        <v>549</v>
      </c>
      <c r="B333" s="671" t="s">
        <v>5825</v>
      </c>
      <c r="C333" s="671" t="s">
        <v>1920</v>
      </c>
      <c r="D333" s="671" t="s">
        <v>5830</v>
      </c>
      <c r="E333" s="671" t="s">
        <v>2464</v>
      </c>
      <c r="F333" s="238"/>
      <c r="G333" s="238"/>
      <c r="H333" s="238"/>
      <c r="I333" s="238"/>
      <c r="J333" s="238"/>
      <c r="K333" s="238"/>
      <c r="L333" s="238"/>
      <c r="M333" s="238"/>
      <c r="N333" s="238">
        <v>2.9</v>
      </c>
      <c r="O333" s="238">
        <v>137.75</v>
      </c>
      <c r="P333" s="682"/>
      <c r="Q333" s="713">
        <v>47.5</v>
      </c>
    </row>
    <row r="334" spans="1:17" ht="14.4" customHeight="1" x14ac:dyDescent="0.3">
      <c r="A334" s="680" t="s">
        <v>549</v>
      </c>
      <c r="B334" s="671" t="s">
        <v>5825</v>
      </c>
      <c r="C334" s="671" t="s">
        <v>1920</v>
      </c>
      <c r="D334" s="671" t="s">
        <v>5664</v>
      </c>
      <c r="E334" s="671" t="s">
        <v>5591</v>
      </c>
      <c r="F334" s="238">
        <v>2.8</v>
      </c>
      <c r="G334" s="238">
        <v>2772.26</v>
      </c>
      <c r="H334" s="238">
        <v>1</v>
      </c>
      <c r="I334" s="238">
        <v>990.09285714285727</v>
      </c>
      <c r="J334" s="238">
        <v>0.60000000000000009</v>
      </c>
      <c r="K334" s="238">
        <v>345.18</v>
      </c>
      <c r="L334" s="238">
        <v>0.12451213089681343</v>
      </c>
      <c r="M334" s="238">
        <v>575.29999999999995</v>
      </c>
      <c r="N334" s="238"/>
      <c r="O334" s="238"/>
      <c r="P334" s="682"/>
      <c r="Q334" s="713"/>
    </row>
    <row r="335" spans="1:17" ht="14.4" customHeight="1" x14ac:dyDescent="0.3">
      <c r="A335" s="680" t="s">
        <v>549</v>
      </c>
      <c r="B335" s="671" t="s">
        <v>5825</v>
      </c>
      <c r="C335" s="671" t="s">
        <v>1920</v>
      </c>
      <c r="D335" s="671" t="s">
        <v>5665</v>
      </c>
      <c r="E335" s="671" t="s">
        <v>5666</v>
      </c>
      <c r="F335" s="238">
        <v>0.6</v>
      </c>
      <c r="G335" s="238">
        <v>93.68</v>
      </c>
      <c r="H335" s="238">
        <v>1</v>
      </c>
      <c r="I335" s="238">
        <v>156.13333333333335</v>
      </c>
      <c r="J335" s="238"/>
      <c r="K335" s="238"/>
      <c r="L335" s="238"/>
      <c r="M335" s="238"/>
      <c r="N335" s="238"/>
      <c r="O335" s="238"/>
      <c r="P335" s="682"/>
      <c r="Q335" s="713"/>
    </row>
    <row r="336" spans="1:17" ht="14.4" customHeight="1" x14ac:dyDescent="0.3">
      <c r="A336" s="680" t="s">
        <v>549</v>
      </c>
      <c r="B336" s="671" t="s">
        <v>5825</v>
      </c>
      <c r="C336" s="671" t="s">
        <v>1920</v>
      </c>
      <c r="D336" s="671" t="s">
        <v>5667</v>
      </c>
      <c r="E336" s="671" t="s">
        <v>5668</v>
      </c>
      <c r="F336" s="238">
        <v>1.2</v>
      </c>
      <c r="G336" s="238">
        <v>140.36000000000001</v>
      </c>
      <c r="H336" s="238">
        <v>1</v>
      </c>
      <c r="I336" s="238">
        <v>116.96666666666668</v>
      </c>
      <c r="J336" s="238"/>
      <c r="K336" s="238"/>
      <c r="L336" s="238"/>
      <c r="M336" s="238"/>
      <c r="N336" s="238"/>
      <c r="O336" s="238"/>
      <c r="P336" s="682"/>
      <c r="Q336" s="713"/>
    </row>
    <row r="337" spans="1:17" ht="14.4" customHeight="1" x14ac:dyDescent="0.3">
      <c r="A337" s="680" t="s">
        <v>549</v>
      </c>
      <c r="B337" s="671" t="s">
        <v>5825</v>
      </c>
      <c r="C337" s="671" t="s">
        <v>1920</v>
      </c>
      <c r="D337" s="671" t="s">
        <v>5576</v>
      </c>
      <c r="E337" s="671" t="s">
        <v>2419</v>
      </c>
      <c r="F337" s="238">
        <v>7.3</v>
      </c>
      <c r="G337" s="238">
        <v>4337.78</v>
      </c>
      <c r="H337" s="238">
        <v>1</v>
      </c>
      <c r="I337" s="238">
        <v>594.21643835616442</v>
      </c>
      <c r="J337" s="238">
        <v>11.899999999999999</v>
      </c>
      <c r="K337" s="238">
        <v>4513.08</v>
      </c>
      <c r="L337" s="238">
        <v>1.0404123768379216</v>
      </c>
      <c r="M337" s="238">
        <v>379.25042016806725</v>
      </c>
      <c r="N337" s="238">
        <v>26.2</v>
      </c>
      <c r="O337" s="238">
        <v>9949.4499999999989</v>
      </c>
      <c r="P337" s="682">
        <v>2.2936732614378781</v>
      </c>
      <c r="Q337" s="713">
        <v>379.74999999999994</v>
      </c>
    </row>
    <row r="338" spans="1:17" ht="14.4" customHeight="1" x14ac:dyDescent="0.3">
      <c r="A338" s="680" t="s">
        <v>549</v>
      </c>
      <c r="B338" s="671" t="s">
        <v>5825</v>
      </c>
      <c r="C338" s="671" t="s">
        <v>1920</v>
      </c>
      <c r="D338" s="671" t="s">
        <v>5577</v>
      </c>
      <c r="E338" s="671" t="s">
        <v>935</v>
      </c>
      <c r="F338" s="238">
        <v>0.66</v>
      </c>
      <c r="G338" s="238">
        <v>196.09</v>
      </c>
      <c r="H338" s="238">
        <v>1</v>
      </c>
      <c r="I338" s="238">
        <v>297.10606060606062</v>
      </c>
      <c r="J338" s="238">
        <v>3.1</v>
      </c>
      <c r="K338" s="238">
        <v>779.65</v>
      </c>
      <c r="L338" s="238">
        <v>3.9759804171553879</v>
      </c>
      <c r="M338" s="238">
        <v>251.49999999999997</v>
      </c>
      <c r="N338" s="238">
        <v>25.299999999999997</v>
      </c>
      <c r="O338" s="238">
        <v>6361.93</v>
      </c>
      <c r="P338" s="682">
        <v>32.443928808200319</v>
      </c>
      <c r="Q338" s="713">
        <v>251.45968379446646</v>
      </c>
    </row>
    <row r="339" spans="1:17" ht="14.4" customHeight="1" x14ac:dyDescent="0.3">
      <c r="A339" s="680" t="s">
        <v>549</v>
      </c>
      <c r="B339" s="671" t="s">
        <v>5825</v>
      </c>
      <c r="C339" s="671" t="s">
        <v>1920</v>
      </c>
      <c r="D339" s="671" t="s">
        <v>5578</v>
      </c>
      <c r="E339" s="671" t="s">
        <v>2423</v>
      </c>
      <c r="F339" s="238">
        <v>18</v>
      </c>
      <c r="G339" s="238">
        <v>737.1</v>
      </c>
      <c r="H339" s="238">
        <v>1</v>
      </c>
      <c r="I339" s="238">
        <v>40.950000000000003</v>
      </c>
      <c r="J339" s="238">
        <v>25</v>
      </c>
      <c r="K339" s="238">
        <v>1023.75</v>
      </c>
      <c r="L339" s="238">
        <v>1.3888888888888888</v>
      </c>
      <c r="M339" s="238">
        <v>40.950000000000003</v>
      </c>
      <c r="N339" s="238">
        <v>1</v>
      </c>
      <c r="O339" s="238">
        <v>71.22</v>
      </c>
      <c r="P339" s="682">
        <v>9.6621896621896616E-2</v>
      </c>
      <c r="Q339" s="713">
        <v>71.22</v>
      </c>
    </row>
    <row r="340" spans="1:17" ht="14.4" customHeight="1" x14ac:dyDescent="0.3">
      <c r="A340" s="680" t="s">
        <v>549</v>
      </c>
      <c r="B340" s="671" t="s">
        <v>5825</v>
      </c>
      <c r="C340" s="671" t="s">
        <v>1920</v>
      </c>
      <c r="D340" s="671" t="s">
        <v>5671</v>
      </c>
      <c r="E340" s="671" t="s">
        <v>5672</v>
      </c>
      <c r="F340" s="238"/>
      <c r="G340" s="238"/>
      <c r="H340" s="238"/>
      <c r="I340" s="238"/>
      <c r="J340" s="238"/>
      <c r="K340" s="238"/>
      <c r="L340" s="238"/>
      <c r="M340" s="238"/>
      <c r="N340" s="238">
        <v>1</v>
      </c>
      <c r="O340" s="238">
        <v>5460.8</v>
      </c>
      <c r="P340" s="682"/>
      <c r="Q340" s="713">
        <v>5460.8</v>
      </c>
    </row>
    <row r="341" spans="1:17" ht="14.4" customHeight="1" x14ac:dyDescent="0.3">
      <c r="A341" s="680" t="s">
        <v>549</v>
      </c>
      <c r="B341" s="671" t="s">
        <v>5825</v>
      </c>
      <c r="C341" s="671" t="s">
        <v>1920</v>
      </c>
      <c r="D341" s="671" t="s">
        <v>5673</v>
      </c>
      <c r="E341" s="671" t="s">
        <v>5228</v>
      </c>
      <c r="F341" s="238">
        <v>34.4</v>
      </c>
      <c r="G341" s="238">
        <v>569.36</v>
      </c>
      <c r="H341" s="238">
        <v>1</v>
      </c>
      <c r="I341" s="238">
        <v>16.551162790697674</v>
      </c>
      <c r="J341" s="238"/>
      <c r="K341" s="238"/>
      <c r="L341" s="238"/>
      <c r="M341" s="238"/>
      <c r="N341" s="238"/>
      <c r="O341" s="238"/>
      <c r="P341" s="682"/>
      <c r="Q341" s="713"/>
    </row>
    <row r="342" spans="1:17" ht="14.4" customHeight="1" x14ac:dyDescent="0.3">
      <c r="A342" s="680" t="s">
        <v>549</v>
      </c>
      <c r="B342" s="671" t="s">
        <v>5825</v>
      </c>
      <c r="C342" s="671" t="s">
        <v>1920</v>
      </c>
      <c r="D342" s="671" t="s">
        <v>5579</v>
      </c>
      <c r="E342" s="671" t="s">
        <v>2424</v>
      </c>
      <c r="F342" s="238">
        <v>25</v>
      </c>
      <c r="G342" s="238">
        <v>1055.32</v>
      </c>
      <c r="H342" s="238">
        <v>1</v>
      </c>
      <c r="I342" s="238">
        <v>42.212799999999994</v>
      </c>
      <c r="J342" s="238">
        <v>26.4</v>
      </c>
      <c r="K342" s="238">
        <v>540.66</v>
      </c>
      <c r="L342" s="238">
        <v>0.51231853845279152</v>
      </c>
      <c r="M342" s="238">
        <v>20.479545454545455</v>
      </c>
      <c r="N342" s="238">
        <v>22.5</v>
      </c>
      <c r="O342" s="238">
        <v>801.22</v>
      </c>
      <c r="P342" s="682">
        <v>0.75921995224197403</v>
      </c>
      <c r="Q342" s="713">
        <v>35.609777777777779</v>
      </c>
    </row>
    <row r="343" spans="1:17" ht="14.4" customHeight="1" x14ac:dyDescent="0.3">
      <c r="A343" s="680" t="s">
        <v>549</v>
      </c>
      <c r="B343" s="671" t="s">
        <v>5825</v>
      </c>
      <c r="C343" s="671" t="s">
        <v>1920</v>
      </c>
      <c r="D343" s="671" t="s">
        <v>5674</v>
      </c>
      <c r="E343" s="671" t="s">
        <v>2013</v>
      </c>
      <c r="F343" s="238"/>
      <c r="G343" s="238"/>
      <c r="H343" s="238"/>
      <c r="I343" s="238"/>
      <c r="J343" s="238"/>
      <c r="K343" s="238"/>
      <c r="L343" s="238"/>
      <c r="M343" s="238"/>
      <c r="N343" s="238">
        <v>23.3</v>
      </c>
      <c r="O343" s="238">
        <v>1601.58</v>
      </c>
      <c r="P343" s="682"/>
      <c r="Q343" s="713">
        <v>68.737339055793981</v>
      </c>
    </row>
    <row r="344" spans="1:17" ht="14.4" customHeight="1" x14ac:dyDescent="0.3">
      <c r="A344" s="680" t="s">
        <v>549</v>
      </c>
      <c r="B344" s="671" t="s">
        <v>5825</v>
      </c>
      <c r="C344" s="671" t="s">
        <v>1920</v>
      </c>
      <c r="D344" s="671" t="s">
        <v>5675</v>
      </c>
      <c r="E344" s="671" t="s">
        <v>5676</v>
      </c>
      <c r="F344" s="238"/>
      <c r="G344" s="238"/>
      <c r="H344" s="238"/>
      <c r="I344" s="238"/>
      <c r="J344" s="238">
        <v>3.3</v>
      </c>
      <c r="K344" s="238">
        <v>12955.47</v>
      </c>
      <c r="L344" s="238"/>
      <c r="M344" s="238">
        <v>3925.9</v>
      </c>
      <c r="N344" s="238">
        <v>1.8</v>
      </c>
      <c r="O344" s="238">
        <v>7066.48</v>
      </c>
      <c r="P344" s="682"/>
      <c r="Q344" s="713">
        <v>3925.8222222222221</v>
      </c>
    </row>
    <row r="345" spans="1:17" ht="14.4" customHeight="1" x14ac:dyDescent="0.3">
      <c r="A345" s="680" t="s">
        <v>549</v>
      </c>
      <c r="B345" s="671" t="s">
        <v>5825</v>
      </c>
      <c r="C345" s="671" t="s">
        <v>1920</v>
      </c>
      <c r="D345" s="671" t="s">
        <v>5588</v>
      </c>
      <c r="E345" s="671" t="s">
        <v>5589</v>
      </c>
      <c r="F345" s="238">
        <v>8.82</v>
      </c>
      <c r="G345" s="238">
        <v>5215.9500000000007</v>
      </c>
      <c r="H345" s="238">
        <v>1</v>
      </c>
      <c r="I345" s="238">
        <v>591.37755102040819</v>
      </c>
      <c r="J345" s="238">
        <v>14.77</v>
      </c>
      <c r="K345" s="238">
        <v>6533.93</v>
      </c>
      <c r="L345" s="238">
        <v>1.2526826369117801</v>
      </c>
      <c r="M345" s="238">
        <v>442.37846987136089</v>
      </c>
      <c r="N345" s="238"/>
      <c r="O345" s="238"/>
      <c r="P345" s="682"/>
      <c r="Q345" s="713"/>
    </row>
    <row r="346" spans="1:17" ht="14.4" customHeight="1" x14ac:dyDescent="0.3">
      <c r="A346" s="680" t="s">
        <v>549</v>
      </c>
      <c r="B346" s="671" t="s">
        <v>5825</v>
      </c>
      <c r="C346" s="671" t="s">
        <v>1920</v>
      </c>
      <c r="D346" s="671" t="s">
        <v>5590</v>
      </c>
      <c r="E346" s="671" t="s">
        <v>5591</v>
      </c>
      <c r="F346" s="238">
        <v>1</v>
      </c>
      <c r="G346" s="238">
        <v>594.22</v>
      </c>
      <c r="H346" s="238">
        <v>1</v>
      </c>
      <c r="I346" s="238">
        <v>594.22</v>
      </c>
      <c r="J346" s="238"/>
      <c r="K346" s="238"/>
      <c r="L346" s="238"/>
      <c r="M346" s="238"/>
      <c r="N346" s="238"/>
      <c r="O346" s="238"/>
      <c r="P346" s="682"/>
      <c r="Q346" s="713"/>
    </row>
    <row r="347" spans="1:17" ht="14.4" customHeight="1" x14ac:dyDescent="0.3">
      <c r="A347" s="680" t="s">
        <v>549</v>
      </c>
      <c r="B347" s="671" t="s">
        <v>5825</v>
      </c>
      <c r="C347" s="671" t="s">
        <v>1920</v>
      </c>
      <c r="D347" s="671" t="s">
        <v>5831</v>
      </c>
      <c r="E347" s="671" t="s">
        <v>5832</v>
      </c>
      <c r="F347" s="238"/>
      <c r="G347" s="238"/>
      <c r="H347" s="238"/>
      <c r="I347" s="238"/>
      <c r="J347" s="238">
        <v>0.72</v>
      </c>
      <c r="K347" s="238">
        <v>3251.88</v>
      </c>
      <c r="L347" s="238"/>
      <c r="M347" s="238">
        <v>4516.5</v>
      </c>
      <c r="N347" s="238"/>
      <c r="O347" s="238"/>
      <c r="P347" s="682"/>
      <c r="Q347" s="713"/>
    </row>
    <row r="348" spans="1:17" ht="14.4" customHeight="1" x14ac:dyDescent="0.3">
      <c r="A348" s="680" t="s">
        <v>549</v>
      </c>
      <c r="B348" s="671" t="s">
        <v>5825</v>
      </c>
      <c r="C348" s="671" t="s">
        <v>1920</v>
      </c>
      <c r="D348" s="671" t="s">
        <v>5679</v>
      </c>
      <c r="E348" s="671" t="s">
        <v>5680</v>
      </c>
      <c r="F348" s="238">
        <v>0.06</v>
      </c>
      <c r="G348" s="238">
        <v>4.59</v>
      </c>
      <c r="H348" s="238">
        <v>1</v>
      </c>
      <c r="I348" s="238">
        <v>76.5</v>
      </c>
      <c r="J348" s="238">
        <v>2.4</v>
      </c>
      <c r="K348" s="238">
        <v>116.25999999999999</v>
      </c>
      <c r="L348" s="238">
        <v>25.328976034858385</v>
      </c>
      <c r="M348" s="238">
        <v>48.441666666666663</v>
      </c>
      <c r="N348" s="238">
        <v>3.3000000000000003</v>
      </c>
      <c r="O348" s="238">
        <v>159.74</v>
      </c>
      <c r="P348" s="682">
        <v>34.80174291938998</v>
      </c>
      <c r="Q348" s="713">
        <v>48.406060606060606</v>
      </c>
    </row>
    <row r="349" spans="1:17" ht="14.4" customHeight="1" x14ac:dyDescent="0.3">
      <c r="A349" s="680" t="s">
        <v>549</v>
      </c>
      <c r="B349" s="671" t="s">
        <v>5825</v>
      </c>
      <c r="C349" s="671" t="s">
        <v>1920</v>
      </c>
      <c r="D349" s="671" t="s">
        <v>5593</v>
      </c>
      <c r="E349" s="671" t="s">
        <v>1168</v>
      </c>
      <c r="F349" s="238">
        <v>2.4</v>
      </c>
      <c r="G349" s="238">
        <v>213.53</v>
      </c>
      <c r="H349" s="238">
        <v>1</v>
      </c>
      <c r="I349" s="238">
        <v>88.970833333333331</v>
      </c>
      <c r="J349" s="238">
        <v>4</v>
      </c>
      <c r="K349" s="238">
        <v>387.34000000000003</v>
      </c>
      <c r="L349" s="238">
        <v>1.813983983515197</v>
      </c>
      <c r="M349" s="238">
        <v>96.835000000000008</v>
      </c>
      <c r="N349" s="238">
        <v>7.6</v>
      </c>
      <c r="O349" s="238">
        <v>736.77</v>
      </c>
      <c r="P349" s="682">
        <v>3.4504285112162223</v>
      </c>
      <c r="Q349" s="713">
        <v>96.943421052631578</v>
      </c>
    </row>
    <row r="350" spans="1:17" ht="14.4" customHeight="1" x14ac:dyDescent="0.3">
      <c r="A350" s="680" t="s">
        <v>549</v>
      </c>
      <c r="B350" s="671" t="s">
        <v>5825</v>
      </c>
      <c r="C350" s="671" t="s">
        <v>1920</v>
      </c>
      <c r="D350" s="671" t="s">
        <v>5833</v>
      </c>
      <c r="E350" s="671" t="s">
        <v>5682</v>
      </c>
      <c r="F350" s="238"/>
      <c r="G350" s="238"/>
      <c r="H350" s="238"/>
      <c r="I350" s="238"/>
      <c r="J350" s="238">
        <v>3</v>
      </c>
      <c r="K350" s="238">
        <v>2018.8200000000002</v>
      </c>
      <c r="L350" s="238"/>
      <c r="M350" s="238">
        <v>672.94</v>
      </c>
      <c r="N350" s="238">
        <v>3</v>
      </c>
      <c r="O350" s="238">
        <v>2018.82</v>
      </c>
      <c r="P350" s="682"/>
      <c r="Q350" s="713">
        <v>672.93999999999994</v>
      </c>
    </row>
    <row r="351" spans="1:17" ht="14.4" customHeight="1" x14ac:dyDescent="0.3">
      <c r="A351" s="680" t="s">
        <v>549</v>
      </c>
      <c r="B351" s="671" t="s">
        <v>5825</v>
      </c>
      <c r="C351" s="671" t="s">
        <v>1920</v>
      </c>
      <c r="D351" s="671" t="s">
        <v>5681</v>
      </c>
      <c r="E351" s="671" t="s">
        <v>5682</v>
      </c>
      <c r="F351" s="238">
        <v>2</v>
      </c>
      <c r="G351" s="238">
        <v>3505.68</v>
      </c>
      <c r="H351" s="238">
        <v>1</v>
      </c>
      <c r="I351" s="238">
        <v>1752.84</v>
      </c>
      <c r="J351" s="238"/>
      <c r="K351" s="238"/>
      <c r="L351" s="238"/>
      <c r="M351" s="238"/>
      <c r="N351" s="238"/>
      <c r="O351" s="238"/>
      <c r="P351" s="682"/>
      <c r="Q351" s="713"/>
    </row>
    <row r="352" spans="1:17" ht="14.4" customHeight="1" x14ac:dyDescent="0.3">
      <c r="A352" s="680" t="s">
        <v>549</v>
      </c>
      <c r="B352" s="671" t="s">
        <v>5825</v>
      </c>
      <c r="C352" s="671" t="s">
        <v>1920</v>
      </c>
      <c r="D352" s="671" t="s">
        <v>5834</v>
      </c>
      <c r="E352" s="671" t="s">
        <v>5835</v>
      </c>
      <c r="F352" s="238"/>
      <c r="G352" s="238"/>
      <c r="H352" s="238"/>
      <c r="I352" s="238"/>
      <c r="J352" s="238"/>
      <c r="K352" s="238"/>
      <c r="L352" s="238"/>
      <c r="M352" s="238"/>
      <c r="N352" s="238">
        <v>1</v>
      </c>
      <c r="O352" s="238">
        <v>1345.88</v>
      </c>
      <c r="P352" s="682"/>
      <c r="Q352" s="713">
        <v>1345.88</v>
      </c>
    </row>
    <row r="353" spans="1:17" ht="14.4" customHeight="1" x14ac:dyDescent="0.3">
      <c r="A353" s="680" t="s">
        <v>549</v>
      </c>
      <c r="B353" s="671" t="s">
        <v>5825</v>
      </c>
      <c r="C353" s="671" t="s">
        <v>1920</v>
      </c>
      <c r="D353" s="671" t="s">
        <v>5597</v>
      </c>
      <c r="E353" s="671" t="s">
        <v>885</v>
      </c>
      <c r="F353" s="238">
        <v>0.9</v>
      </c>
      <c r="G353" s="238">
        <v>920.25</v>
      </c>
      <c r="H353" s="238">
        <v>1</v>
      </c>
      <c r="I353" s="238">
        <v>1022.5</v>
      </c>
      <c r="J353" s="238">
        <v>4.93</v>
      </c>
      <c r="K353" s="238">
        <v>4784.5600000000004</v>
      </c>
      <c r="L353" s="238">
        <v>5.1991958706873138</v>
      </c>
      <c r="M353" s="238">
        <v>970.49898580121715</v>
      </c>
      <c r="N353" s="238">
        <v>2.5</v>
      </c>
      <c r="O353" s="238">
        <v>2426.25</v>
      </c>
      <c r="P353" s="682">
        <v>2.6365118174409128</v>
      </c>
      <c r="Q353" s="713">
        <v>970.5</v>
      </c>
    </row>
    <row r="354" spans="1:17" ht="14.4" customHeight="1" x14ac:dyDescent="0.3">
      <c r="A354" s="680" t="s">
        <v>549</v>
      </c>
      <c r="B354" s="671" t="s">
        <v>5825</v>
      </c>
      <c r="C354" s="671" t="s">
        <v>1920</v>
      </c>
      <c r="D354" s="671" t="s">
        <v>5684</v>
      </c>
      <c r="E354" s="671" t="s">
        <v>5685</v>
      </c>
      <c r="F354" s="238">
        <v>1.5</v>
      </c>
      <c r="G354" s="238">
        <v>1294.3499999999999</v>
      </c>
      <c r="H354" s="238">
        <v>1</v>
      </c>
      <c r="I354" s="238">
        <v>862.9</v>
      </c>
      <c r="J354" s="238"/>
      <c r="K354" s="238"/>
      <c r="L354" s="238"/>
      <c r="M354" s="238"/>
      <c r="N354" s="238"/>
      <c r="O354" s="238"/>
      <c r="P354" s="682"/>
      <c r="Q354" s="713"/>
    </row>
    <row r="355" spans="1:17" ht="14.4" customHeight="1" x14ac:dyDescent="0.3">
      <c r="A355" s="680" t="s">
        <v>549</v>
      </c>
      <c r="B355" s="671" t="s">
        <v>5825</v>
      </c>
      <c r="C355" s="671" t="s">
        <v>1920</v>
      </c>
      <c r="D355" s="671" t="s">
        <v>5688</v>
      </c>
      <c r="E355" s="671" t="s">
        <v>917</v>
      </c>
      <c r="F355" s="238"/>
      <c r="G355" s="238"/>
      <c r="H355" s="238"/>
      <c r="I355" s="238"/>
      <c r="J355" s="238">
        <v>2</v>
      </c>
      <c r="K355" s="238">
        <v>548.54</v>
      </c>
      <c r="L355" s="238"/>
      <c r="M355" s="238">
        <v>274.27</v>
      </c>
      <c r="N355" s="238"/>
      <c r="O355" s="238"/>
      <c r="P355" s="682"/>
      <c r="Q355" s="713"/>
    </row>
    <row r="356" spans="1:17" ht="14.4" customHeight="1" x14ac:dyDescent="0.3">
      <c r="A356" s="680" t="s">
        <v>549</v>
      </c>
      <c r="B356" s="671" t="s">
        <v>5825</v>
      </c>
      <c r="C356" s="671" t="s">
        <v>1920</v>
      </c>
      <c r="D356" s="671" t="s">
        <v>5689</v>
      </c>
      <c r="E356" s="671" t="s">
        <v>1391</v>
      </c>
      <c r="F356" s="238"/>
      <c r="G356" s="238"/>
      <c r="H356" s="238"/>
      <c r="I356" s="238"/>
      <c r="J356" s="238"/>
      <c r="K356" s="238"/>
      <c r="L356" s="238"/>
      <c r="M356" s="238"/>
      <c r="N356" s="238">
        <v>2</v>
      </c>
      <c r="O356" s="238">
        <v>2070.41</v>
      </c>
      <c r="P356" s="682"/>
      <c r="Q356" s="713">
        <v>1035.2049999999999</v>
      </c>
    </row>
    <row r="357" spans="1:17" ht="14.4" customHeight="1" x14ac:dyDescent="0.3">
      <c r="A357" s="680" t="s">
        <v>549</v>
      </c>
      <c r="B357" s="671" t="s">
        <v>5825</v>
      </c>
      <c r="C357" s="671" t="s">
        <v>1920</v>
      </c>
      <c r="D357" s="671" t="s">
        <v>5605</v>
      </c>
      <c r="E357" s="671" t="s">
        <v>5606</v>
      </c>
      <c r="F357" s="238"/>
      <c r="G357" s="238"/>
      <c r="H357" s="238"/>
      <c r="I357" s="238"/>
      <c r="J357" s="238"/>
      <c r="K357" s="238"/>
      <c r="L357" s="238"/>
      <c r="M357" s="238"/>
      <c r="N357" s="238">
        <v>3.0300000000000002</v>
      </c>
      <c r="O357" s="238">
        <v>10978.4</v>
      </c>
      <c r="P357" s="682"/>
      <c r="Q357" s="713">
        <v>3623.234323432343</v>
      </c>
    </row>
    <row r="358" spans="1:17" ht="14.4" customHeight="1" x14ac:dyDescent="0.3">
      <c r="A358" s="680" t="s">
        <v>549</v>
      </c>
      <c r="B358" s="671" t="s">
        <v>5825</v>
      </c>
      <c r="C358" s="671" t="s">
        <v>1920</v>
      </c>
      <c r="D358" s="671" t="s">
        <v>2330</v>
      </c>
      <c r="E358" s="671" t="s">
        <v>5608</v>
      </c>
      <c r="F358" s="238"/>
      <c r="G358" s="238"/>
      <c r="H358" s="238"/>
      <c r="I358" s="238"/>
      <c r="J358" s="238"/>
      <c r="K358" s="238"/>
      <c r="L358" s="238"/>
      <c r="M358" s="238"/>
      <c r="N358" s="238">
        <v>4</v>
      </c>
      <c r="O358" s="238">
        <v>14013.56</v>
      </c>
      <c r="P358" s="682"/>
      <c r="Q358" s="713">
        <v>3503.39</v>
      </c>
    </row>
    <row r="359" spans="1:17" ht="14.4" customHeight="1" x14ac:dyDescent="0.3">
      <c r="A359" s="680" t="s">
        <v>549</v>
      </c>
      <c r="B359" s="671" t="s">
        <v>5825</v>
      </c>
      <c r="C359" s="671" t="s">
        <v>1920</v>
      </c>
      <c r="D359" s="671" t="s">
        <v>5836</v>
      </c>
      <c r="E359" s="671" t="s">
        <v>5837</v>
      </c>
      <c r="F359" s="238">
        <v>14</v>
      </c>
      <c r="G359" s="238">
        <v>439.04</v>
      </c>
      <c r="H359" s="238">
        <v>1</v>
      </c>
      <c r="I359" s="238">
        <v>31.360000000000003</v>
      </c>
      <c r="J359" s="238"/>
      <c r="K359" s="238"/>
      <c r="L359" s="238"/>
      <c r="M359" s="238"/>
      <c r="N359" s="238"/>
      <c r="O359" s="238"/>
      <c r="P359" s="682"/>
      <c r="Q359" s="713"/>
    </row>
    <row r="360" spans="1:17" ht="14.4" customHeight="1" x14ac:dyDescent="0.3">
      <c r="A360" s="680" t="s">
        <v>549</v>
      </c>
      <c r="B360" s="671" t="s">
        <v>5825</v>
      </c>
      <c r="C360" s="671" t="s">
        <v>1920</v>
      </c>
      <c r="D360" s="671" t="s">
        <v>5691</v>
      </c>
      <c r="E360" s="671" t="s">
        <v>5228</v>
      </c>
      <c r="F360" s="238">
        <v>9</v>
      </c>
      <c r="G360" s="238">
        <v>2336.94</v>
      </c>
      <c r="H360" s="238">
        <v>1</v>
      </c>
      <c r="I360" s="238">
        <v>259.66000000000003</v>
      </c>
      <c r="J360" s="238"/>
      <c r="K360" s="238"/>
      <c r="L360" s="238"/>
      <c r="M360" s="238"/>
      <c r="N360" s="238"/>
      <c r="O360" s="238"/>
      <c r="P360" s="682"/>
      <c r="Q360" s="713"/>
    </row>
    <row r="361" spans="1:17" ht="14.4" customHeight="1" x14ac:dyDescent="0.3">
      <c r="A361" s="680" t="s">
        <v>549</v>
      </c>
      <c r="B361" s="671" t="s">
        <v>5825</v>
      </c>
      <c r="C361" s="671" t="s">
        <v>5342</v>
      </c>
      <c r="D361" s="671" t="s">
        <v>5343</v>
      </c>
      <c r="E361" s="671" t="s">
        <v>5344</v>
      </c>
      <c r="F361" s="238">
        <v>2</v>
      </c>
      <c r="G361" s="238">
        <v>5159.6400000000003</v>
      </c>
      <c r="H361" s="238">
        <v>1</v>
      </c>
      <c r="I361" s="238">
        <v>2579.8200000000002</v>
      </c>
      <c r="J361" s="238">
        <v>2</v>
      </c>
      <c r="K361" s="238">
        <v>5265.24</v>
      </c>
      <c r="L361" s="238">
        <v>1.0204665441775007</v>
      </c>
      <c r="M361" s="238">
        <v>2632.62</v>
      </c>
      <c r="N361" s="238">
        <v>6</v>
      </c>
      <c r="O361" s="238">
        <v>16372.259999999998</v>
      </c>
      <c r="P361" s="682">
        <v>3.1731399865106864</v>
      </c>
      <c r="Q361" s="713">
        <v>2728.7099999999996</v>
      </c>
    </row>
    <row r="362" spans="1:17" ht="14.4" customHeight="1" x14ac:dyDescent="0.3">
      <c r="A362" s="680" t="s">
        <v>549</v>
      </c>
      <c r="B362" s="671" t="s">
        <v>5825</v>
      </c>
      <c r="C362" s="671" t="s">
        <v>5342</v>
      </c>
      <c r="D362" s="671" t="s">
        <v>5345</v>
      </c>
      <c r="E362" s="671" t="s">
        <v>5344</v>
      </c>
      <c r="F362" s="238">
        <v>3</v>
      </c>
      <c r="G362" s="238">
        <v>4638.72</v>
      </c>
      <c r="H362" s="238">
        <v>1</v>
      </c>
      <c r="I362" s="238">
        <v>1546.24</v>
      </c>
      <c r="J362" s="238">
        <v>2</v>
      </c>
      <c r="K362" s="238">
        <v>3228.1</v>
      </c>
      <c r="L362" s="238">
        <v>0.69590318018763786</v>
      </c>
      <c r="M362" s="238">
        <v>1614.05</v>
      </c>
      <c r="N362" s="238">
        <v>7</v>
      </c>
      <c r="O362" s="238">
        <v>11298.349999999999</v>
      </c>
      <c r="P362" s="682">
        <v>2.4356611306567326</v>
      </c>
      <c r="Q362" s="713">
        <v>1614.0499999999997</v>
      </c>
    </row>
    <row r="363" spans="1:17" ht="14.4" customHeight="1" x14ac:dyDescent="0.3">
      <c r="A363" s="680" t="s">
        <v>549</v>
      </c>
      <c r="B363" s="671" t="s">
        <v>5825</v>
      </c>
      <c r="C363" s="671" t="s">
        <v>5342</v>
      </c>
      <c r="D363" s="671" t="s">
        <v>5838</v>
      </c>
      <c r="E363" s="671" t="s">
        <v>5839</v>
      </c>
      <c r="F363" s="238">
        <v>1</v>
      </c>
      <c r="G363" s="238">
        <v>859.72</v>
      </c>
      <c r="H363" s="238">
        <v>1</v>
      </c>
      <c r="I363" s="238">
        <v>859.72</v>
      </c>
      <c r="J363" s="238">
        <v>7</v>
      </c>
      <c r="K363" s="238">
        <v>6405.67</v>
      </c>
      <c r="L363" s="238">
        <v>7.450879356069418</v>
      </c>
      <c r="M363" s="238">
        <v>915.09571428571428</v>
      </c>
      <c r="N363" s="238">
        <v>2</v>
      </c>
      <c r="O363" s="238">
        <v>1851.14</v>
      </c>
      <c r="P363" s="682">
        <v>2.1531894105057461</v>
      </c>
      <c r="Q363" s="713">
        <v>925.57</v>
      </c>
    </row>
    <row r="364" spans="1:17" ht="14.4" customHeight="1" x14ac:dyDescent="0.3">
      <c r="A364" s="680" t="s">
        <v>549</v>
      </c>
      <c r="B364" s="671" t="s">
        <v>5825</v>
      </c>
      <c r="C364" s="671" t="s">
        <v>5342</v>
      </c>
      <c r="D364" s="671" t="s">
        <v>5348</v>
      </c>
      <c r="E364" s="671" t="s">
        <v>5349</v>
      </c>
      <c r="F364" s="238">
        <v>5</v>
      </c>
      <c r="G364" s="238">
        <v>947.19999999999993</v>
      </c>
      <c r="H364" s="238">
        <v>1</v>
      </c>
      <c r="I364" s="238">
        <v>189.44</v>
      </c>
      <c r="J364" s="238">
        <v>4</v>
      </c>
      <c r="K364" s="238">
        <v>947.74</v>
      </c>
      <c r="L364" s="238">
        <v>1.0005701013513515</v>
      </c>
      <c r="M364" s="238">
        <v>236.935</v>
      </c>
      <c r="N364" s="238">
        <v>13</v>
      </c>
      <c r="O364" s="238">
        <v>3102.84</v>
      </c>
      <c r="P364" s="682">
        <v>3.2758023648648651</v>
      </c>
      <c r="Q364" s="713">
        <v>238.68</v>
      </c>
    </row>
    <row r="365" spans="1:17" ht="14.4" customHeight="1" x14ac:dyDescent="0.3">
      <c r="A365" s="680" t="s">
        <v>549</v>
      </c>
      <c r="B365" s="671" t="s">
        <v>5825</v>
      </c>
      <c r="C365" s="671" t="s">
        <v>5350</v>
      </c>
      <c r="D365" s="671" t="s">
        <v>5727</v>
      </c>
      <c r="E365" s="671" t="s">
        <v>5728</v>
      </c>
      <c r="F365" s="238"/>
      <c r="G365" s="238"/>
      <c r="H365" s="238"/>
      <c r="I365" s="238"/>
      <c r="J365" s="238">
        <v>1</v>
      </c>
      <c r="K365" s="238">
        <v>281.27</v>
      </c>
      <c r="L365" s="238"/>
      <c r="M365" s="238">
        <v>281.27</v>
      </c>
      <c r="N365" s="238"/>
      <c r="O365" s="238"/>
      <c r="P365" s="682"/>
      <c r="Q365" s="713"/>
    </row>
    <row r="366" spans="1:17" ht="14.4" customHeight="1" x14ac:dyDescent="0.3">
      <c r="A366" s="680" t="s">
        <v>549</v>
      </c>
      <c r="B366" s="671" t="s">
        <v>5825</v>
      </c>
      <c r="C366" s="671" t="s">
        <v>5350</v>
      </c>
      <c r="D366" s="671" t="s">
        <v>5741</v>
      </c>
      <c r="E366" s="671" t="s">
        <v>5742</v>
      </c>
      <c r="F366" s="238"/>
      <c r="G366" s="238"/>
      <c r="H366" s="238"/>
      <c r="I366" s="238"/>
      <c r="J366" s="238"/>
      <c r="K366" s="238"/>
      <c r="L366" s="238"/>
      <c r="M366" s="238"/>
      <c r="N366" s="238">
        <v>1</v>
      </c>
      <c r="O366" s="238">
        <v>202.4</v>
      </c>
      <c r="P366" s="682"/>
      <c r="Q366" s="713">
        <v>202.4</v>
      </c>
    </row>
    <row r="367" spans="1:17" ht="14.4" customHeight="1" x14ac:dyDescent="0.3">
      <c r="A367" s="680" t="s">
        <v>549</v>
      </c>
      <c r="B367" s="671" t="s">
        <v>5825</v>
      </c>
      <c r="C367" s="671" t="s">
        <v>5350</v>
      </c>
      <c r="D367" s="671" t="s">
        <v>5616</v>
      </c>
      <c r="E367" s="671" t="s">
        <v>5617</v>
      </c>
      <c r="F367" s="238"/>
      <c r="G367" s="238"/>
      <c r="H367" s="238"/>
      <c r="I367" s="238"/>
      <c r="J367" s="238">
        <v>1</v>
      </c>
      <c r="K367" s="238">
        <v>8730.2999999999993</v>
      </c>
      <c r="L367" s="238"/>
      <c r="M367" s="238">
        <v>8730.2999999999993</v>
      </c>
      <c r="N367" s="238"/>
      <c r="O367" s="238"/>
      <c r="P367" s="682"/>
      <c r="Q367" s="713"/>
    </row>
    <row r="368" spans="1:17" ht="14.4" customHeight="1" x14ac:dyDescent="0.3">
      <c r="A368" s="680" t="s">
        <v>549</v>
      </c>
      <c r="B368" s="671" t="s">
        <v>5825</v>
      </c>
      <c r="C368" s="671" t="s">
        <v>5350</v>
      </c>
      <c r="D368" s="671" t="s">
        <v>5840</v>
      </c>
      <c r="E368" s="671" t="s">
        <v>5841</v>
      </c>
      <c r="F368" s="238"/>
      <c r="G368" s="238"/>
      <c r="H368" s="238"/>
      <c r="I368" s="238"/>
      <c r="J368" s="238">
        <v>1</v>
      </c>
      <c r="K368" s="238">
        <v>9261.7000000000007</v>
      </c>
      <c r="L368" s="238"/>
      <c r="M368" s="238">
        <v>9261.7000000000007</v>
      </c>
      <c r="N368" s="238"/>
      <c r="O368" s="238"/>
      <c r="P368" s="682"/>
      <c r="Q368" s="713"/>
    </row>
    <row r="369" spans="1:17" ht="14.4" customHeight="1" x14ac:dyDescent="0.3">
      <c r="A369" s="680" t="s">
        <v>549</v>
      </c>
      <c r="B369" s="671" t="s">
        <v>5825</v>
      </c>
      <c r="C369" s="671" t="s">
        <v>5350</v>
      </c>
      <c r="D369" s="671" t="s">
        <v>5842</v>
      </c>
      <c r="E369" s="671" t="s">
        <v>5843</v>
      </c>
      <c r="F369" s="238"/>
      <c r="G369" s="238"/>
      <c r="H369" s="238"/>
      <c r="I369" s="238"/>
      <c r="J369" s="238">
        <v>1</v>
      </c>
      <c r="K369" s="238">
        <v>556.5</v>
      </c>
      <c r="L369" s="238"/>
      <c r="M369" s="238">
        <v>556.5</v>
      </c>
      <c r="N369" s="238"/>
      <c r="O369" s="238"/>
      <c r="P369" s="682"/>
      <c r="Q369" s="713"/>
    </row>
    <row r="370" spans="1:17" ht="14.4" customHeight="1" x14ac:dyDescent="0.3">
      <c r="A370" s="680" t="s">
        <v>549</v>
      </c>
      <c r="B370" s="671" t="s">
        <v>5825</v>
      </c>
      <c r="C370" s="671" t="s">
        <v>5350</v>
      </c>
      <c r="D370" s="671" t="s">
        <v>5844</v>
      </c>
      <c r="E370" s="671" t="s">
        <v>5845</v>
      </c>
      <c r="F370" s="238">
        <v>1</v>
      </c>
      <c r="G370" s="238">
        <v>8380</v>
      </c>
      <c r="H370" s="238">
        <v>1</v>
      </c>
      <c r="I370" s="238">
        <v>8380</v>
      </c>
      <c r="J370" s="238"/>
      <c r="K370" s="238"/>
      <c r="L370" s="238"/>
      <c r="M370" s="238"/>
      <c r="N370" s="238"/>
      <c r="O370" s="238"/>
      <c r="P370" s="682"/>
      <c r="Q370" s="713"/>
    </row>
    <row r="371" spans="1:17" ht="14.4" customHeight="1" x14ac:dyDescent="0.3">
      <c r="A371" s="680" t="s">
        <v>549</v>
      </c>
      <c r="B371" s="671" t="s">
        <v>5825</v>
      </c>
      <c r="C371" s="671" t="s">
        <v>5350</v>
      </c>
      <c r="D371" s="671" t="s">
        <v>5846</v>
      </c>
      <c r="E371" s="671" t="s">
        <v>5847</v>
      </c>
      <c r="F371" s="238"/>
      <c r="G371" s="238"/>
      <c r="H371" s="238"/>
      <c r="I371" s="238"/>
      <c r="J371" s="238">
        <v>1</v>
      </c>
      <c r="K371" s="238">
        <v>41520</v>
      </c>
      <c r="L371" s="238"/>
      <c r="M371" s="238">
        <v>41520</v>
      </c>
      <c r="N371" s="238"/>
      <c r="O371" s="238"/>
      <c r="P371" s="682"/>
      <c r="Q371" s="713"/>
    </row>
    <row r="372" spans="1:17" ht="14.4" customHeight="1" x14ac:dyDescent="0.3">
      <c r="A372" s="680" t="s">
        <v>549</v>
      </c>
      <c r="B372" s="671" t="s">
        <v>5825</v>
      </c>
      <c r="C372" s="671" t="s">
        <v>5350</v>
      </c>
      <c r="D372" s="671" t="s">
        <v>5848</v>
      </c>
      <c r="E372" s="671" t="s">
        <v>5849</v>
      </c>
      <c r="F372" s="238"/>
      <c r="G372" s="238"/>
      <c r="H372" s="238"/>
      <c r="I372" s="238"/>
      <c r="J372" s="238">
        <v>1</v>
      </c>
      <c r="K372" s="238">
        <v>6960</v>
      </c>
      <c r="L372" s="238"/>
      <c r="M372" s="238">
        <v>6960</v>
      </c>
      <c r="N372" s="238"/>
      <c r="O372" s="238"/>
      <c r="P372" s="682"/>
      <c r="Q372" s="713"/>
    </row>
    <row r="373" spans="1:17" ht="14.4" customHeight="1" x14ac:dyDescent="0.3">
      <c r="A373" s="680" t="s">
        <v>549</v>
      </c>
      <c r="B373" s="671" t="s">
        <v>5825</v>
      </c>
      <c r="C373" s="671" t="s">
        <v>5350</v>
      </c>
      <c r="D373" s="671" t="s">
        <v>5850</v>
      </c>
      <c r="E373" s="671" t="s">
        <v>5849</v>
      </c>
      <c r="F373" s="238"/>
      <c r="G373" s="238"/>
      <c r="H373" s="238"/>
      <c r="I373" s="238"/>
      <c r="J373" s="238">
        <v>1</v>
      </c>
      <c r="K373" s="238">
        <v>3480</v>
      </c>
      <c r="L373" s="238"/>
      <c r="M373" s="238">
        <v>3480</v>
      </c>
      <c r="N373" s="238"/>
      <c r="O373" s="238"/>
      <c r="P373" s="682"/>
      <c r="Q373" s="713"/>
    </row>
    <row r="374" spans="1:17" ht="14.4" customHeight="1" x14ac:dyDescent="0.3">
      <c r="A374" s="680" t="s">
        <v>549</v>
      </c>
      <c r="B374" s="671" t="s">
        <v>5825</v>
      </c>
      <c r="C374" s="671" t="s">
        <v>5350</v>
      </c>
      <c r="D374" s="671" t="s">
        <v>5851</v>
      </c>
      <c r="E374" s="671" t="s">
        <v>5852</v>
      </c>
      <c r="F374" s="238"/>
      <c r="G374" s="238"/>
      <c r="H374" s="238"/>
      <c r="I374" s="238"/>
      <c r="J374" s="238"/>
      <c r="K374" s="238"/>
      <c r="L374" s="238"/>
      <c r="M374" s="238"/>
      <c r="N374" s="238">
        <v>1</v>
      </c>
      <c r="O374" s="238">
        <v>6133.4</v>
      </c>
      <c r="P374" s="682"/>
      <c r="Q374" s="713">
        <v>6133.4</v>
      </c>
    </row>
    <row r="375" spans="1:17" ht="14.4" customHeight="1" x14ac:dyDescent="0.3">
      <c r="A375" s="680" t="s">
        <v>549</v>
      </c>
      <c r="B375" s="671" t="s">
        <v>5825</v>
      </c>
      <c r="C375" s="671" t="s">
        <v>5232</v>
      </c>
      <c r="D375" s="671" t="s">
        <v>5622</v>
      </c>
      <c r="E375" s="671" t="s">
        <v>5623</v>
      </c>
      <c r="F375" s="238">
        <v>31</v>
      </c>
      <c r="G375" s="238">
        <v>5301</v>
      </c>
      <c r="H375" s="238">
        <v>1</v>
      </c>
      <c r="I375" s="238">
        <v>171</v>
      </c>
      <c r="J375" s="238">
        <v>65</v>
      </c>
      <c r="K375" s="238">
        <v>11245</v>
      </c>
      <c r="L375" s="238">
        <v>2.1212978683267307</v>
      </c>
      <c r="M375" s="238">
        <v>173</v>
      </c>
      <c r="N375" s="238">
        <v>32</v>
      </c>
      <c r="O375" s="238">
        <v>5536</v>
      </c>
      <c r="P375" s="682">
        <v>1.0443312582531599</v>
      </c>
      <c r="Q375" s="713">
        <v>173</v>
      </c>
    </row>
    <row r="376" spans="1:17" ht="14.4" customHeight="1" x14ac:dyDescent="0.3">
      <c r="A376" s="680" t="s">
        <v>549</v>
      </c>
      <c r="B376" s="671" t="s">
        <v>5825</v>
      </c>
      <c r="C376" s="671" t="s">
        <v>5232</v>
      </c>
      <c r="D376" s="671" t="s">
        <v>5853</v>
      </c>
      <c r="E376" s="671" t="s">
        <v>5854</v>
      </c>
      <c r="F376" s="238">
        <v>18</v>
      </c>
      <c r="G376" s="238">
        <v>467208</v>
      </c>
      <c r="H376" s="238">
        <v>1</v>
      </c>
      <c r="I376" s="238">
        <v>25956</v>
      </c>
      <c r="J376" s="238">
        <v>197</v>
      </c>
      <c r="K376" s="238">
        <v>5115142</v>
      </c>
      <c r="L376" s="238">
        <v>10.948318521943117</v>
      </c>
      <c r="M376" s="238">
        <v>25965.187817258884</v>
      </c>
      <c r="N376" s="238">
        <v>262</v>
      </c>
      <c r="O376" s="238">
        <v>6803092</v>
      </c>
      <c r="P376" s="682">
        <v>14.561163336244242</v>
      </c>
      <c r="Q376" s="713">
        <v>25966</v>
      </c>
    </row>
    <row r="377" spans="1:17" ht="14.4" customHeight="1" x14ac:dyDescent="0.3">
      <c r="A377" s="680" t="s">
        <v>549</v>
      </c>
      <c r="B377" s="671" t="s">
        <v>5825</v>
      </c>
      <c r="C377" s="671" t="s">
        <v>5232</v>
      </c>
      <c r="D377" s="671" t="s">
        <v>5855</v>
      </c>
      <c r="E377" s="671" t="s">
        <v>5856</v>
      </c>
      <c r="F377" s="238">
        <v>56</v>
      </c>
      <c r="G377" s="238">
        <v>829192</v>
      </c>
      <c r="H377" s="238">
        <v>1</v>
      </c>
      <c r="I377" s="238">
        <v>14807</v>
      </c>
      <c r="J377" s="238">
        <v>82</v>
      </c>
      <c r="K377" s="238">
        <v>1214920</v>
      </c>
      <c r="L377" s="238">
        <v>1.4651853852907408</v>
      </c>
      <c r="M377" s="238">
        <v>14816.09756097561</v>
      </c>
      <c r="N377" s="238">
        <v>84</v>
      </c>
      <c r="O377" s="238">
        <v>1244628</v>
      </c>
      <c r="P377" s="682">
        <v>1.5010130343756332</v>
      </c>
      <c r="Q377" s="713">
        <v>14817</v>
      </c>
    </row>
    <row r="378" spans="1:17" ht="14.4" customHeight="1" x14ac:dyDescent="0.3">
      <c r="A378" s="680" t="s">
        <v>549</v>
      </c>
      <c r="B378" s="671" t="s">
        <v>5825</v>
      </c>
      <c r="C378" s="671" t="s">
        <v>5232</v>
      </c>
      <c r="D378" s="671" t="s">
        <v>5857</v>
      </c>
      <c r="E378" s="671" t="s">
        <v>5858</v>
      </c>
      <c r="F378" s="238"/>
      <c r="G378" s="238"/>
      <c r="H378" s="238"/>
      <c r="I378" s="238"/>
      <c r="J378" s="238"/>
      <c r="K378" s="238"/>
      <c r="L378" s="238"/>
      <c r="M378" s="238"/>
      <c r="N378" s="238">
        <v>169</v>
      </c>
      <c r="O378" s="238">
        <v>64558</v>
      </c>
      <c r="P378" s="682"/>
      <c r="Q378" s="713">
        <v>382</v>
      </c>
    </row>
    <row r="379" spans="1:17" ht="14.4" customHeight="1" x14ac:dyDescent="0.3">
      <c r="A379" s="680" t="s">
        <v>549</v>
      </c>
      <c r="B379" s="671" t="s">
        <v>5825</v>
      </c>
      <c r="C379" s="671" t="s">
        <v>5232</v>
      </c>
      <c r="D379" s="671" t="s">
        <v>5624</v>
      </c>
      <c r="E379" s="671" t="s">
        <v>5625</v>
      </c>
      <c r="F379" s="238">
        <v>0</v>
      </c>
      <c r="G379" s="238">
        <v>0</v>
      </c>
      <c r="H379" s="238"/>
      <c r="I379" s="238"/>
      <c r="J379" s="238">
        <v>0</v>
      </c>
      <c r="K379" s="238">
        <v>0</v>
      </c>
      <c r="L379" s="238"/>
      <c r="M379" s="238"/>
      <c r="N379" s="238">
        <v>0</v>
      </c>
      <c r="O379" s="238">
        <v>0</v>
      </c>
      <c r="P379" s="682"/>
      <c r="Q379" s="713"/>
    </row>
    <row r="380" spans="1:17" ht="14.4" customHeight="1" x14ac:dyDescent="0.3">
      <c r="A380" s="680" t="s">
        <v>549</v>
      </c>
      <c r="B380" s="671" t="s">
        <v>5825</v>
      </c>
      <c r="C380" s="671" t="s">
        <v>5232</v>
      </c>
      <c r="D380" s="671" t="s">
        <v>5626</v>
      </c>
      <c r="E380" s="671" t="s">
        <v>5627</v>
      </c>
      <c r="F380" s="238">
        <v>96</v>
      </c>
      <c r="G380" s="238">
        <v>0</v>
      </c>
      <c r="H380" s="238"/>
      <c r="I380" s="238">
        <v>0</v>
      </c>
      <c r="J380" s="238">
        <v>283</v>
      </c>
      <c r="K380" s="238">
        <v>0</v>
      </c>
      <c r="L380" s="238"/>
      <c r="M380" s="238">
        <v>0</v>
      </c>
      <c r="N380" s="238">
        <v>243</v>
      </c>
      <c r="O380" s="238">
        <v>0</v>
      </c>
      <c r="P380" s="682"/>
      <c r="Q380" s="713">
        <v>0</v>
      </c>
    </row>
    <row r="381" spans="1:17" ht="14.4" customHeight="1" x14ac:dyDescent="0.3">
      <c r="A381" s="680" t="s">
        <v>549</v>
      </c>
      <c r="B381" s="671" t="s">
        <v>5825</v>
      </c>
      <c r="C381" s="671" t="s">
        <v>5232</v>
      </c>
      <c r="D381" s="671" t="s">
        <v>5233</v>
      </c>
      <c r="E381" s="671" t="s">
        <v>5234</v>
      </c>
      <c r="F381" s="238">
        <v>2</v>
      </c>
      <c r="G381" s="238">
        <v>0</v>
      </c>
      <c r="H381" s="238"/>
      <c r="I381" s="238">
        <v>0</v>
      </c>
      <c r="J381" s="238"/>
      <c r="K381" s="238"/>
      <c r="L381" s="238"/>
      <c r="M381" s="238"/>
      <c r="N381" s="238"/>
      <c r="O381" s="238"/>
      <c r="P381" s="682"/>
      <c r="Q381" s="713"/>
    </row>
    <row r="382" spans="1:17" ht="14.4" customHeight="1" x14ac:dyDescent="0.3">
      <c r="A382" s="680" t="s">
        <v>549</v>
      </c>
      <c r="B382" s="671" t="s">
        <v>5825</v>
      </c>
      <c r="C382" s="671" t="s">
        <v>5232</v>
      </c>
      <c r="D382" s="671" t="s">
        <v>5859</v>
      </c>
      <c r="E382" s="671" t="s">
        <v>5860</v>
      </c>
      <c r="F382" s="238"/>
      <c r="G382" s="238"/>
      <c r="H382" s="238"/>
      <c r="I382" s="238"/>
      <c r="J382" s="238">
        <v>5</v>
      </c>
      <c r="K382" s="238">
        <v>0</v>
      </c>
      <c r="L382" s="238"/>
      <c r="M382" s="238">
        <v>0</v>
      </c>
      <c r="N382" s="238">
        <v>2</v>
      </c>
      <c r="O382" s="238">
        <v>0</v>
      </c>
      <c r="P382" s="682"/>
      <c r="Q382" s="713">
        <v>0</v>
      </c>
    </row>
    <row r="383" spans="1:17" ht="14.4" customHeight="1" x14ac:dyDescent="0.3">
      <c r="A383" s="680" t="s">
        <v>549</v>
      </c>
      <c r="B383" s="671" t="s">
        <v>5825</v>
      </c>
      <c r="C383" s="671" t="s">
        <v>5232</v>
      </c>
      <c r="D383" s="671" t="s">
        <v>5807</v>
      </c>
      <c r="E383" s="671" t="s">
        <v>5808</v>
      </c>
      <c r="F383" s="238">
        <v>2</v>
      </c>
      <c r="G383" s="238">
        <v>0</v>
      </c>
      <c r="H383" s="238"/>
      <c r="I383" s="238">
        <v>0</v>
      </c>
      <c r="J383" s="238"/>
      <c r="K383" s="238"/>
      <c r="L383" s="238"/>
      <c r="M383" s="238"/>
      <c r="N383" s="238"/>
      <c r="O383" s="238"/>
      <c r="P383" s="682"/>
      <c r="Q383" s="713"/>
    </row>
    <row r="384" spans="1:17" ht="14.4" customHeight="1" x14ac:dyDescent="0.3">
      <c r="A384" s="680" t="s">
        <v>549</v>
      </c>
      <c r="B384" s="671" t="s">
        <v>5825</v>
      </c>
      <c r="C384" s="671" t="s">
        <v>5232</v>
      </c>
      <c r="D384" s="671" t="s">
        <v>5809</v>
      </c>
      <c r="E384" s="671" t="s">
        <v>5810</v>
      </c>
      <c r="F384" s="238"/>
      <c r="G384" s="238"/>
      <c r="H384" s="238"/>
      <c r="I384" s="238"/>
      <c r="J384" s="238"/>
      <c r="K384" s="238"/>
      <c r="L384" s="238"/>
      <c r="M384" s="238"/>
      <c r="N384" s="238">
        <v>3</v>
      </c>
      <c r="O384" s="238">
        <v>0</v>
      </c>
      <c r="P384" s="682"/>
      <c r="Q384" s="713">
        <v>0</v>
      </c>
    </row>
    <row r="385" spans="1:17" ht="14.4" customHeight="1" x14ac:dyDescent="0.3">
      <c r="A385" s="680" t="s">
        <v>549</v>
      </c>
      <c r="B385" s="671" t="s">
        <v>5825</v>
      </c>
      <c r="C385" s="671" t="s">
        <v>5232</v>
      </c>
      <c r="D385" s="671" t="s">
        <v>5861</v>
      </c>
      <c r="E385" s="671" t="s">
        <v>5862</v>
      </c>
      <c r="F385" s="238">
        <v>2</v>
      </c>
      <c r="G385" s="238">
        <v>0</v>
      </c>
      <c r="H385" s="238"/>
      <c r="I385" s="238">
        <v>0</v>
      </c>
      <c r="J385" s="238"/>
      <c r="K385" s="238"/>
      <c r="L385" s="238"/>
      <c r="M385" s="238"/>
      <c r="N385" s="238"/>
      <c r="O385" s="238"/>
      <c r="P385" s="682"/>
      <c r="Q385" s="713"/>
    </row>
    <row r="386" spans="1:17" ht="14.4" customHeight="1" x14ac:dyDescent="0.3">
      <c r="A386" s="680" t="s">
        <v>549</v>
      </c>
      <c r="B386" s="671" t="s">
        <v>5825</v>
      </c>
      <c r="C386" s="671" t="s">
        <v>5232</v>
      </c>
      <c r="D386" s="671" t="s">
        <v>5628</v>
      </c>
      <c r="E386" s="671" t="s">
        <v>5629</v>
      </c>
      <c r="F386" s="238">
        <v>1</v>
      </c>
      <c r="G386" s="238">
        <v>0</v>
      </c>
      <c r="H386" s="238"/>
      <c r="I386" s="238">
        <v>0</v>
      </c>
      <c r="J386" s="238">
        <v>2</v>
      </c>
      <c r="K386" s="238">
        <v>0</v>
      </c>
      <c r="L386" s="238"/>
      <c r="M386" s="238">
        <v>0</v>
      </c>
      <c r="N386" s="238"/>
      <c r="O386" s="238"/>
      <c r="P386" s="682"/>
      <c r="Q386" s="713"/>
    </row>
    <row r="387" spans="1:17" ht="14.4" customHeight="1" x14ac:dyDescent="0.3">
      <c r="A387" s="680" t="s">
        <v>549</v>
      </c>
      <c r="B387" s="671" t="s">
        <v>5825</v>
      </c>
      <c r="C387" s="671" t="s">
        <v>5232</v>
      </c>
      <c r="D387" s="671" t="s">
        <v>5863</v>
      </c>
      <c r="E387" s="671" t="s">
        <v>5860</v>
      </c>
      <c r="F387" s="238"/>
      <c r="G387" s="238"/>
      <c r="H387" s="238"/>
      <c r="I387" s="238"/>
      <c r="J387" s="238"/>
      <c r="K387" s="238"/>
      <c r="L387" s="238"/>
      <c r="M387" s="238"/>
      <c r="N387" s="238">
        <v>2</v>
      </c>
      <c r="O387" s="238">
        <v>0</v>
      </c>
      <c r="P387" s="682"/>
      <c r="Q387" s="713">
        <v>0</v>
      </c>
    </row>
    <row r="388" spans="1:17" ht="14.4" customHeight="1" x14ac:dyDescent="0.3">
      <c r="A388" s="680" t="s">
        <v>549</v>
      </c>
      <c r="B388" s="671" t="s">
        <v>5825</v>
      </c>
      <c r="C388" s="671" t="s">
        <v>5232</v>
      </c>
      <c r="D388" s="671" t="s">
        <v>5864</v>
      </c>
      <c r="E388" s="671" t="s">
        <v>5860</v>
      </c>
      <c r="F388" s="238"/>
      <c r="G388" s="238"/>
      <c r="H388" s="238"/>
      <c r="I388" s="238"/>
      <c r="J388" s="238">
        <v>1</v>
      </c>
      <c r="K388" s="238">
        <v>0</v>
      </c>
      <c r="L388" s="238"/>
      <c r="M388" s="238">
        <v>0</v>
      </c>
      <c r="N388" s="238"/>
      <c r="O388" s="238"/>
      <c r="P388" s="682"/>
      <c r="Q388" s="713"/>
    </row>
    <row r="389" spans="1:17" ht="14.4" customHeight="1" x14ac:dyDescent="0.3">
      <c r="A389" s="680" t="s">
        <v>549</v>
      </c>
      <c r="B389" s="671" t="s">
        <v>5825</v>
      </c>
      <c r="C389" s="671" t="s">
        <v>5232</v>
      </c>
      <c r="D389" s="671" t="s">
        <v>5562</v>
      </c>
      <c r="E389" s="671" t="s">
        <v>5563</v>
      </c>
      <c r="F389" s="238">
        <v>19</v>
      </c>
      <c r="G389" s="238">
        <v>0</v>
      </c>
      <c r="H389" s="238"/>
      <c r="I389" s="238">
        <v>0</v>
      </c>
      <c r="J389" s="238">
        <v>88</v>
      </c>
      <c r="K389" s="238">
        <v>0</v>
      </c>
      <c r="L389" s="238"/>
      <c r="M389" s="238">
        <v>0</v>
      </c>
      <c r="N389" s="238"/>
      <c r="O389" s="238"/>
      <c r="P389" s="682"/>
      <c r="Q389" s="713"/>
    </row>
    <row r="390" spans="1:17" ht="14.4" customHeight="1" x14ac:dyDescent="0.3">
      <c r="A390" s="680" t="s">
        <v>549</v>
      </c>
      <c r="B390" s="671" t="s">
        <v>5825</v>
      </c>
      <c r="C390" s="671" t="s">
        <v>5232</v>
      </c>
      <c r="D390" s="671" t="s">
        <v>5403</v>
      </c>
      <c r="E390" s="671" t="s">
        <v>5404</v>
      </c>
      <c r="F390" s="238">
        <v>12</v>
      </c>
      <c r="G390" s="238">
        <v>3936</v>
      </c>
      <c r="H390" s="238">
        <v>1</v>
      </c>
      <c r="I390" s="238">
        <v>328</v>
      </c>
      <c r="J390" s="238">
        <v>15</v>
      </c>
      <c r="K390" s="238">
        <v>4905</v>
      </c>
      <c r="L390" s="238">
        <v>1.2461890243902438</v>
      </c>
      <c r="M390" s="238">
        <v>327</v>
      </c>
      <c r="N390" s="238">
        <v>10</v>
      </c>
      <c r="O390" s="238">
        <v>3270</v>
      </c>
      <c r="P390" s="682">
        <v>0.83079268292682928</v>
      </c>
      <c r="Q390" s="713">
        <v>327</v>
      </c>
    </row>
    <row r="391" spans="1:17" ht="14.4" customHeight="1" x14ac:dyDescent="0.3">
      <c r="A391" s="680" t="s">
        <v>549</v>
      </c>
      <c r="B391" s="671" t="s">
        <v>5825</v>
      </c>
      <c r="C391" s="671" t="s">
        <v>5232</v>
      </c>
      <c r="D391" s="671" t="s">
        <v>5865</v>
      </c>
      <c r="E391" s="671" t="s">
        <v>5860</v>
      </c>
      <c r="F391" s="238">
        <v>2</v>
      </c>
      <c r="G391" s="238">
        <v>0</v>
      </c>
      <c r="H391" s="238"/>
      <c r="I391" s="238">
        <v>0</v>
      </c>
      <c r="J391" s="238">
        <v>1</v>
      </c>
      <c r="K391" s="238">
        <v>0</v>
      </c>
      <c r="L391" s="238"/>
      <c r="M391" s="238">
        <v>0</v>
      </c>
      <c r="N391" s="238">
        <v>3</v>
      </c>
      <c r="O391" s="238">
        <v>0</v>
      </c>
      <c r="P391" s="682"/>
      <c r="Q391" s="713">
        <v>0</v>
      </c>
    </row>
    <row r="392" spans="1:17" ht="14.4" customHeight="1" x14ac:dyDescent="0.3">
      <c r="A392" s="680" t="s">
        <v>549</v>
      </c>
      <c r="B392" s="671" t="s">
        <v>5825</v>
      </c>
      <c r="C392" s="671" t="s">
        <v>5232</v>
      </c>
      <c r="D392" s="671" t="s">
        <v>5866</v>
      </c>
      <c r="E392" s="671" t="s">
        <v>5860</v>
      </c>
      <c r="F392" s="238"/>
      <c r="G392" s="238"/>
      <c r="H392" s="238"/>
      <c r="I392" s="238"/>
      <c r="J392" s="238"/>
      <c r="K392" s="238"/>
      <c r="L392" s="238"/>
      <c r="M392" s="238"/>
      <c r="N392" s="238">
        <v>2</v>
      </c>
      <c r="O392" s="238">
        <v>0</v>
      </c>
      <c r="P392" s="682"/>
      <c r="Q392" s="713">
        <v>0</v>
      </c>
    </row>
    <row r="393" spans="1:17" ht="14.4" customHeight="1" x14ac:dyDescent="0.3">
      <c r="A393" s="680" t="s">
        <v>549</v>
      </c>
      <c r="B393" s="671" t="s">
        <v>5825</v>
      </c>
      <c r="C393" s="671" t="s">
        <v>5232</v>
      </c>
      <c r="D393" s="671" t="s">
        <v>5632</v>
      </c>
      <c r="E393" s="671" t="s">
        <v>5633</v>
      </c>
      <c r="F393" s="238">
        <v>6</v>
      </c>
      <c r="G393" s="238">
        <v>1026</v>
      </c>
      <c r="H393" s="238">
        <v>1</v>
      </c>
      <c r="I393" s="238">
        <v>171</v>
      </c>
      <c r="J393" s="238"/>
      <c r="K393" s="238"/>
      <c r="L393" s="238"/>
      <c r="M393" s="238"/>
      <c r="N393" s="238"/>
      <c r="O393" s="238"/>
      <c r="P393" s="682"/>
      <c r="Q393" s="713"/>
    </row>
    <row r="394" spans="1:17" ht="14.4" customHeight="1" x14ac:dyDescent="0.3">
      <c r="A394" s="680" t="s">
        <v>549</v>
      </c>
      <c r="B394" s="671" t="s">
        <v>5825</v>
      </c>
      <c r="C394" s="671" t="s">
        <v>5232</v>
      </c>
      <c r="D394" s="671" t="s">
        <v>5634</v>
      </c>
      <c r="E394" s="671" t="s">
        <v>5635</v>
      </c>
      <c r="F394" s="238">
        <v>1</v>
      </c>
      <c r="G394" s="238">
        <v>144</v>
      </c>
      <c r="H394" s="238">
        <v>1</v>
      </c>
      <c r="I394" s="238">
        <v>144</v>
      </c>
      <c r="J394" s="238">
        <v>11</v>
      </c>
      <c r="K394" s="238">
        <v>1595</v>
      </c>
      <c r="L394" s="238">
        <v>11.076388888888889</v>
      </c>
      <c r="M394" s="238">
        <v>145</v>
      </c>
      <c r="N394" s="238">
        <v>7</v>
      </c>
      <c r="O394" s="238">
        <v>1015</v>
      </c>
      <c r="P394" s="682">
        <v>7.0486111111111107</v>
      </c>
      <c r="Q394" s="713">
        <v>145</v>
      </c>
    </row>
    <row r="395" spans="1:17" ht="14.4" customHeight="1" x14ac:dyDescent="0.3">
      <c r="A395" s="680" t="s">
        <v>549</v>
      </c>
      <c r="B395" s="671" t="s">
        <v>5825</v>
      </c>
      <c r="C395" s="671" t="s">
        <v>5232</v>
      </c>
      <c r="D395" s="671" t="s">
        <v>5636</v>
      </c>
      <c r="E395" s="671" t="s">
        <v>5637</v>
      </c>
      <c r="F395" s="238">
        <v>199</v>
      </c>
      <c r="G395" s="238">
        <v>1360762</v>
      </c>
      <c r="H395" s="238">
        <v>1</v>
      </c>
      <c r="I395" s="238">
        <v>6838</v>
      </c>
      <c r="J395" s="238">
        <v>283</v>
      </c>
      <c r="K395" s="238">
        <v>1937774</v>
      </c>
      <c r="L395" s="238">
        <v>1.4240359445663533</v>
      </c>
      <c r="M395" s="238">
        <v>6847.2579505300355</v>
      </c>
      <c r="N395" s="238">
        <v>195</v>
      </c>
      <c r="O395" s="238">
        <v>1335360</v>
      </c>
      <c r="P395" s="682">
        <v>0.98133251810382716</v>
      </c>
      <c r="Q395" s="713">
        <v>6848</v>
      </c>
    </row>
    <row r="396" spans="1:17" ht="14.4" customHeight="1" x14ac:dyDescent="0.3">
      <c r="A396" s="680" t="s">
        <v>549</v>
      </c>
      <c r="B396" s="671" t="s">
        <v>5825</v>
      </c>
      <c r="C396" s="671" t="s">
        <v>5232</v>
      </c>
      <c r="D396" s="671" t="s">
        <v>5867</v>
      </c>
      <c r="E396" s="671" t="s">
        <v>5868</v>
      </c>
      <c r="F396" s="238">
        <v>1</v>
      </c>
      <c r="G396" s="238">
        <v>0</v>
      </c>
      <c r="H396" s="238"/>
      <c r="I396" s="238">
        <v>0</v>
      </c>
      <c r="J396" s="238"/>
      <c r="K396" s="238"/>
      <c r="L396" s="238"/>
      <c r="M396" s="238"/>
      <c r="N396" s="238"/>
      <c r="O396" s="238"/>
      <c r="P396" s="682"/>
      <c r="Q396" s="713"/>
    </row>
    <row r="397" spans="1:17" ht="14.4" customHeight="1" x14ac:dyDescent="0.3">
      <c r="A397" s="680" t="s">
        <v>549</v>
      </c>
      <c r="B397" s="671" t="s">
        <v>5825</v>
      </c>
      <c r="C397" s="671" t="s">
        <v>5232</v>
      </c>
      <c r="D397" s="671" t="s">
        <v>5869</v>
      </c>
      <c r="E397" s="671" t="s">
        <v>5860</v>
      </c>
      <c r="F397" s="238"/>
      <c r="G397" s="238"/>
      <c r="H397" s="238"/>
      <c r="I397" s="238"/>
      <c r="J397" s="238"/>
      <c r="K397" s="238"/>
      <c r="L397" s="238"/>
      <c r="M397" s="238"/>
      <c r="N397" s="238">
        <v>3</v>
      </c>
      <c r="O397" s="238">
        <v>0</v>
      </c>
      <c r="P397" s="682"/>
      <c r="Q397" s="713">
        <v>0</v>
      </c>
    </row>
    <row r="398" spans="1:17" ht="14.4" customHeight="1" x14ac:dyDescent="0.3">
      <c r="A398" s="680" t="s">
        <v>549</v>
      </c>
      <c r="B398" s="671" t="s">
        <v>5468</v>
      </c>
      <c r="C398" s="671" t="s">
        <v>5232</v>
      </c>
      <c r="D398" s="671" t="s">
        <v>5244</v>
      </c>
      <c r="E398" s="671" t="s">
        <v>5245</v>
      </c>
      <c r="F398" s="238"/>
      <c r="G398" s="238"/>
      <c r="H398" s="238"/>
      <c r="I398" s="238"/>
      <c r="J398" s="238"/>
      <c r="K398" s="238"/>
      <c r="L398" s="238"/>
      <c r="M398" s="238"/>
      <c r="N398" s="238">
        <v>2</v>
      </c>
      <c r="O398" s="238">
        <v>68</v>
      </c>
      <c r="P398" s="682"/>
      <c r="Q398" s="713">
        <v>34</v>
      </c>
    </row>
    <row r="399" spans="1:17" ht="14.4" customHeight="1" x14ac:dyDescent="0.3">
      <c r="A399" s="680" t="s">
        <v>549</v>
      </c>
      <c r="B399" s="671" t="s">
        <v>5468</v>
      </c>
      <c r="C399" s="671" t="s">
        <v>5232</v>
      </c>
      <c r="D399" s="671" t="s">
        <v>5473</v>
      </c>
      <c r="E399" s="671" t="s">
        <v>5474</v>
      </c>
      <c r="F399" s="238">
        <v>1</v>
      </c>
      <c r="G399" s="238">
        <v>642</v>
      </c>
      <c r="H399" s="238">
        <v>1</v>
      </c>
      <c r="I399" s="238">
        <v>642</v>
      </c>
      <c r="J399" s="238"/>
      <c r="K399" s="238"/>
      <c r="L399" s="238"/>
      <c r="M399" s="238"/>
      <c r="N399" s="238"/>
      <c r="O399" s="238"/>
      <c r="P399" s="682"/>
      <c r="Q399" s="713"/>
    </row>
    <row r="400" spans="1:17" ht="14.4" customHeight="1" x14ac:dyDescent="0.3">
      <c r="A400" s="680" t="s">
        <v>549</v>
      </c>
      <c r="B400" s="671" t="s">
        <v>5468</v>
      </c>
      <c r="C400" s="671" t="s">
        <v>5232</v>
      </c>
      <c r="D400" s="671" t="s">
        <v>5475</v>
      </c>
      <c r="E400" s="671" t="s">
        <v>5476</v>
      </c>
      <c r="F400" s="238"/>
      <c r="G400" s="238"/>
      <c r="H400" s="238"/>
      <c r="I400" s="238"/>
      <c r="J400" s="238">
        <v>2</v>
      </c>
      <c r="K400" s="238">
        <v>742</v>
      </c>
      <c r="L400" s="238"/>
      <c r="M400" s="238">
        <v>371</v>
      </c>
      <c r="N400" s="238"/>
      <c r="O400" s="238"/>
      <c r="P400" s="682"/>
      <c r="Q400" s="713"/>
    </row>
    <row r="401" spans="1:17" ht="14.4" customHeight="1" x14ac:dyDescent="0.3">
      <c r="A401" s="680" t="s">
        <v>549</v>
      </c>
      <c r="B401" s="671" t="s">
        <v>5468</v>
      </c>
      <c r="C401" s="671" t="s">
        <v>5232</v>
      </c>
      <c r="D401" s="671" t="s">
        <v>5477</v>
      </c>
      <c r="E401" s="671" t="s">
        <v>5478</v>
      </c>
      <c r="F401" s="238">
        <v>12</v>
      </c>
      <c r="G401" s="238">
        <v>5712</v>
      </c>
      <c r="H401" s="238">
        <v>1</v>
      </c>
      <c r="I401" s="238">
        <v>476</v>
      </c>
      <c r="J401" s="238">
        <v>12</v>
      </c>
      <c r="K401" s="238">
        <v>5736</v>
      </c>
      <c r="L401" s="238">
        <v>1.0042016806722689</v>
      </c>
      <c r="M401" s="238">
        <v>478</v>
      </c>
      <c r="N401" s="238">
        <v>10</v>
      </c>
      <c r="O401" s="238">
        <v>4780</v>
      </c>
      <c r="P401" s="682">
        <v>0.83683473389355745</v>
      </c>
      <c r="Q401" s="713">
        <v>478</v>
      </c>
    </row>
    <row r="402" spans="1:17" ht="14.4" customHeight="1" x14ac:dyDescent="0.3">
      <c r="A402" s="680" t="s">
        <v>549</v>
      </c>
      <c r="B402" s="671" t="s">
        <v>5468</v>
      </c>
      <c r="C402" s="671" t="s">
        <v>5232</v>
      </c>
      <c r="D402" s="671" t="s">
        <v>5479</v>
      </c>
      <c r="E402" s="671" t="s">
        <v>5480</v>
      </c>
      <c r="F402" s="238">
        <v>8</v>
      </c>
      <c r="G402" s="238">
        <v>2960</v>
      </c>
      <c r="H402" s="238">
        <v>1</v>
      </c>
      <c r="I402" s="238">
        <v>370</v>
      </c>
      <c r="J402" s="238">
        <v>7</v>
      </c>
      <c r="K402" s="238">
        <v>2597</v>
      </c>
      <c r="L402" s="238">
        <v>0.87736486486486487</v>
      </c>
      <c r="M402" s="238">
        <v>371</v>
      </c>
      <c r="N402" s="238">
        <v>15</v>
      </c>
      <c r="O402" s="238">
        <v>5565</v>
      </c>
      <c r="P402" s="682">
        <v>1.8800675675675675</v>
      </c>
      <c r="Q402" s="713">
        <v>371</v>
      </c>
    </row>
    <row r="403" spans="1:17" ht="14.4" customHeight="1" x14ac:dyDescent="0.3">
      <c r="A403" s="680" t="s">
        <v>549</v>
      </c>
      <c r="B403" s="671" t="s">
        <v>5468</v>
      </c>
      <c r="C403" s="671" t="s">
        <v>5232</v>
      </c>
      <c r="D403" s="671" t="s">
        <v>5481</v>
      </c>
      <c r="E403" s="671" t="s">
        <v>5482</v>
      </c>
      <c r="F403" s="238">
        <v>8</v>
      </c>
      <c r="G403" s="238">
        <v>5536</v>
      </c>
      <c r="H403" s="238">
        <v>1</v>
      </c>
      <c r="I403" s="238">
        <v>692</v>
      </c>
      <c r="J403" s="238">
        <v>7</v>
      </c>
      <c r="K403" s="238">
        <v>4865</v>
      </c>
      <c r="L403" s="238">
        <v>0.8787933526011561</v>
      </c>
      <c r="M403" s="238">
        <v>695</v>
      </c>
      <c r="N403" s="238">
        <v>15</v>
      </c>
      <c r="O403" s="238">
        <v>10425</v>
      </c>
      <c r="P403" s="682">
        <v>1.883128612716763</v>
      </c>
      <c r="Q403" s="713">
        <v>695</v>
      </c>
    </row>
    <row r="404" spans="1:17" ht="14.4" customHeight="1" x14ac:dyDescent="0.3">
      <c r="A404" s="680" t="s">
        <v>549</v>
      </c>
      <c r="B404" s="671" t="s">
        <v>5468</v>
      </c>
      <c r="C404" s="671" t="s">
        <v>5232</v>
      </c>
      <c r="D404" s="671" t="s">
        <v>5483</v>
      </c>
      <c r="E404" s="671" t="s">
        <v>5484</v>
      </c>
      <c r="F404" s="238">
        <v>9</v>
      </c>
      <c r="G404" s="238">
        <v>2934</v>
      </c>
      <c r="H404" s="238">
        <v>1</v>
      </c>
      <c r="I404" s="238">
        <v>326</v>
      </c>
      <c r="J404" s="238">
        <v>16</v>
      </c>
      <c r="K404" s="238">
        <v>5232</v>
      </c>
      <c r="L404" s="238">
        <v>1.7832310838445808</v>
      </c>
      <c r="M404" s="238">
        <v>327</v>
      </c>
      <c r="N404" s="238">
        <v>21</v>
      </c>
      <c r="O404" s="238">
        <v>6867</v>
      </c>
      <c r="P404" s="682">
        <v>2.3404907975460123</v>
      </c>
      <c r="Q404" s="713">
        <v>327</v>
      </c>
    </row>
    <row r="405" spans="1:17" ht="14.4" customHeight="1" x14ac:dyDescent="0.3">
      <c r="A405" s="680" t="s">
        <v>549</v>
      </c>
      <c r="B405" s="671" t="s">
        <v>5468</v>
      </c>
      <c r="C405" s="671" t="s">
        <v>5232</v>
      </c>
      <c r="D405" s="671" t="s">
        <v>5485</v>
      </c>
      <c r="E405" s="671" t="s">
        <v>5486</v>
      </c>
      <c r="F405" s="238">
        <v>52</v>
      </c>
      <c r="G405" s="238">
        <v>8424</v>
      </c>
      <c r="H405" s="238">
        <v>1</v>
      </c>
      <c r="I405" s="238">
        <v>162</v>
      </c>
      <c r="J405" s="238">
        <v>60</v>
      </c>
      <c r="K405" s="238">
        <v>9780</v>
      </c>
      <c r="L405" s="238">
        <v>1.1609686609686609</v>
      </c>
      <c r="M405" s="238">
        <v>163</v>
      </c>
      <c r="N405" s="238">
        <v>42</v>
      </c>
      <c r="O405" s="238">
        <v>6846</v>
      </c>
      <c r="P405" s="682">
        <v>0.81267806267806264</v>
      </c>
      <c r="Q405" s="713">
        <v>163</v>
      </c>
    </row>
    <row r="406" spans="1:17" ht="14.4" customHeight="1" x14ac:dyDescent="0.3">
      <c r="A406" s="680" t="s">
        <v>549</v>
      </c>
      <c r="B406" s="671" t="s">
        <v>5468</v>
      </c>
      <c r="C406" s="671" t="s">
        <v>5232</v>
      </c>
      <c r="D406" s="671" t="s">
        <v>5489</v>
      </c>
      <c r="E406" s="671" t="s">
        <v>5490</v>
      </c>
      <c r="F406" s="238">
        <v>12</v>
      </c>
      <c r="G406" s="238">
        <v>8952</v>
      </c>
      <c r="H406" s="238">
        <v>1</v>
      </c>
      <c r="I406" s="238">
        <v>746</v>
      </c>
      <c r="J406" s="238">
        <v>14</v>
      </c>
      <c r="K406" s="238">
        <v>10486</v>
      </c>
      <c r="L406" s="238">
        <v>1.1713583556747096</v>
      </c>
      <c r="M406" s="238">
        <v>749</v>
      </c>
      <c r="N406" s="238">
        <v>9</v>
      </c>
      <c r="O406" s="238">
        <v>6741</v>
      </c>
      <c r="P406" s="682">
        <v>0.75301608579088475</v>
      </c>
      <c r="Q406" s="713">
        <v>749</v>
      </c>
    </row>
    <row r="407" spans="1:17" ht="14.4" customHeight="1" x14ac:dyDescent="0.3">
      <c r="A407" s="680" t="s">
        <v>549</v>
      </c>
      <c r="B407" s="671" t="s">
        <v>5870</v>
      </c>
      <c r="C407" s="671" t="s">
        <v>5232</v>
      </c>
      <c r="D407" s="671" t="s">
        <v>5871</v>
      </c>
      <c r="E407" s="671" t="s">
        <v>5872</v>
      </c>
      <c r="F407" s="238">
        <v>1</v>
      </c>
      <c r="G407" s="238">
        <v>114</v>
      </c>
      <c r="H407" s="238">
        <v>1</v>
      </c>
      <c r="I407" s="238">
        <v>114</v>
      </c>
      <c r="J407" s="238">
        <v>1</v>
      </c>
      <c r="K407" s="238">
        <v>115</v>
      </c>
      <c r="L407" s="238">
        <v>1.0087719298245614</v>
      </c>
      <c r="M407" s="238">
        <v>115</v>
      </c>
      <c r="N407" s="238">
        <v>2</v>
      </c>
      <c r="O407" s="238">
        <v>230</v>
      </c>
      <c r="P407" s="682">
        <v>2.0175438596491229</v>
      </c>
      <c r="Q407" s="713">
        <v>115</v>
      </c>
    </row>
    <row r="408" spans="1:17" ht="14.4" customHeight="1" x14ac:dyDescent="0.3">
      <c r="A408" s="680" t="s">
        <v>549</v>
      </c>
      <c r="B408" s="671" t="s">
        <v>5873</v>
      </c>
      <c r="C408" s="671" t="s">
        <v>5232</v>
      </c>
      <c r="D408" s="671" t="s">
        <v>5874</v>
      </c>
      <c r="E408" s="671" t="s">
        <v>5875</v>
      </c>
      <c r="F408" s="238">
        <v>1</v>
      </c>
      <c r="G408" s="238">
        <v>1883</v>
      </c>
      <c r="H408" s="238">
        <v>1</v>
      </c>
      <c r="I408" s="238">
        <v>1883</v>
      </c>
      <c r="J408" s="238">
        <v>3</v>
      </c>
      <c r="K408" s="238">
        <v>5667</v>
      </c>
      <c r="L408" s="238">
        <v>3.0095592140201806</v>
      </c>
      <c r="M408" s="238">
        <v>1889</v>
      </c>
      <c r="N408" s="238">
        <v>4</v>
      </c>
      <c r="O408" s="238">
        <v>7556</v>
      </c>
      <c r="P408" s="682">
        <v>4.0127456186935744</v>
      </c>
      <c r="Q408" s="713">
        <v>1889</v>
      </c>
    </row>
    <row r="409" spans="1:17" ht="14.4" customHeight="1" x14ac:dyDescent="0.3">
      <c r="A409" s="680" t="s">
        <v>549</v>
      </c>
      <c r="B409" s="671" t="s">
        <v>5873</v>
      </c>
      <c r="C409" s="671" t="s">
        <v>5232</v>
      </c>
      <c r="D409" s="671" t="s">
        <v>5876</v>
      </c>
      <c r="E409" s="671" t="s">
        <v>5877</v>
      </c>
      <c r="F409" s="238"/>
      <c r="G409" s="238"/>
      <c r="H409" s="238"/>
      <c r="I409" s="238"/>
      <c r="J409" s="238">
        <v>1</v>
      </c>
      <c r="K409" s="238">
        <v>2961</v>
      </c>
      <c r="L409" s="238"/>
      <c r="M409" s="238">
        <v>2961</v>
      </c>
      <c r="N409" s="238"/>
      <c r="O409" s="238"/>
      <c r="P409" s="682"/>
      <c r="Q409" s="713"/>
    </row>
    <row r="410" spans="1:17" ht="14.4" customHeight="1" x14ac:dyDescent="0.3">
      <c r="A410" s="680" t="s">
        <v>549</v>
      </c>
      <c r="B410" s="671" t="s">
        <v>5873</v>
      </c>
      <c r="C410" s="671" t="s">
        <v>5232</v>
      </c>
      <c r="D410" s="671" t="s">
        <v>5878</v>
      </c>
      <c r="E410" s="671" t="s">
        <v>5879</v>
      </c>
      <c r="F410" s="238"/>
      <c r="G410" s="238"/>
      <c r="H410" s="238"/>
      <c r="I410" s="238"/>
      <c r="J410" s="238">
        <v>1</v>
      </c>
      <c r="K410" s="238">
        <v>2678</v>
      </c>
      <c r="L410" s="238"/>
      <c r="M410" s="238">
        <v>2678</v>
      </c>
      <c r="N410" s="238"/>
      <c r="O410" s="238"/>
      <c r="P410" s="682"/>
      <c r="Q410" s="713"/>
    </row>
    <row r="411" spans="1:17" ht="14.4" customHeight="1" x14ac:dyDescent="0.3">
      <c r="A411" s="680" t="s">
        <v>549</v>
      </c>
      <c r="B411" s="671" t="s">
        <v>5873</v>
      </c>
      <c r="C411" s="671" t="s">
        <v>5232</v>
      </c>
      <c r="D411" s="671" t="s">
        <v>5880</v>
      </c>
      <c r="E411" s="671" t="s">
        <v>5881</v>
      </c>
      <c r="F411" s="238"/>
      <c r="G411" s="238"/>
      <c r="H411" s="238"/>
      <c r="I411" s="238"/>
      <c r="J411" s="238">
        <v>2</v>
      </c>
      <c r="K411" s="238">
        <v>4734</v>
      </c>
      <c r="L411" s="238"/>
      <c r="M411" s="238">
        <v>2367</v>
      </c>
      <c r="N411" s="238">
        <v>1</v>
      </c>
      <c r="O411" s="238">
        <v>2367</v>
      </c>
      <c r="P411" s="682"/>
      <c r="Q411" s="713">
        <v>2367</v>
      </c>
    </row>
    <row r="412" spans="1:17" ht="14.4" customHeight="1" x14ac:dyDescent="0.3">
      <c r="A412" s="680" t="s">
        <v>549</v>
      </c>
      <c r="B412" s="671" t="s">
        <v>5873</v>
      </c>
      <c r="C412" s="671" t="s">
        <v>5232</v>
      </c>
      <c r="D412" s="671" t="s">
        <v>5882</v>
      </c>
      <c r="E412" s="671" t="s">
        <v>5883</v>
      </c>
      <c r="F412" s="238"/>
      <c r="G412" s="238"/>
      <c r="H412" s="238"/>
      <c r="I412" s="238"/>
      <c r="J412" s="238"/>
      <c r="K412" s="238"/>
      <c r="L412" s="238"/>
      <c r="M412" s="238"/>
      <c r="N412" s="238">
        <v>2</v>
      </c>
      <c r="O412" s="238">
        <v>6680</v>
      </c>
      <c r="P412" s="682"/>
      <c r="Q412" s="713">
        <v>3340</v>
      </c>
    </row>
    <row r="413" spans="1:17" ht="14.4" customHeight="1" x14ac:dyDescent="0.3">
      <c r="A413" s="680" t="s">
        <v>549</v>
      </c>
      <c r="B413" s="671" t="s">
        <v>5873</v>
      </c>
      <c r="C413" s="671" t="s">
        <v>5232</v>
      </c>
      <c r="D413" s="671" t="s">
        <v>5884</v>
      </c>
      <c r="E413" s="671" t="s">
        <v>5885</v>
      </c>
      <c r="F413" s="238"/>
      <c r="G413" s="238"/>
      <c r="H413" s="238"/>
      <c r="I413" s="238"/>
      <c r="J413" s="238">
        <v>1</v>
      </c>
      <c r="K413" s="238">
        <v>90</v>
      </c>
      <c r="L413" s="238"/>
      <c r="M413" s="238">
        <v>90</v>
      </c>
      <c r="N413" s="238">
        <v>1</v>
      </c>
      <c r="O413" s="238">
        <v>90</v>
      </c>
      <c r="P413" s="682"/>
      <c r="Q413" s="713">
        <v>90</v>
      </c>
    </row>
    <row r="414" spans="1:17" ht="14.4" customHeight="1" x14ac:dyDescent="0.3">
      <c r="A414" s="680" t="s">
        <v>549</v>
      </c>
      <c r="B414" s="671" t="s">
        <v>5873</v>
      </c>
      <c r="C414" s="671" t="s">
        <v>5232</v>
      </c>
      <c r="D414" s="671" t="s">
        <v>5886</v>
      </c>
      <c r="E414" s="671" t="s">
        <v>5887</v>
      </c>
      <c r="F414" s="238">
        <v>1</v>
      </c>
      <c r="G414" s="238">
        <v>5148</v>
      </c>
      <c r="H414" s="238">
        <v>1</v>
      </c>
      <c r="I414" s="238">
        <v>5148</v>
      </c>
      <c r="J414" s="238">
        <v>1</v>
      </c>
      <c r="K414" s="238">
        <v>5148</v>
      </c>
      <c r="L414" s="238">
        <v>1</v>
      </c>
      <c r="M414" s="238">
        <v>5148</v>
      </c>
      <c r="N414" s="238">
        <v>1</v>
      </c>
      <c r="O414" s="238">
        <v>5148</v>
      </c>
      <c r="P414" s="682">
        <v>1</v>
      </c>
      <c r="Q414" s="713">
        <v>5148</v>
      </c>
    </row>
    <row r="415" spans="1:17" ht="14.4" customHeight="1" x14ac:dyDescent="0.3">
      <c r="A415" s="680" t="s">
        <v>549</v>
      </c>
      <c r="B415" s="671" t="s">
        <v>5873</v>
      </c>
      <c r="C415" s="671" t="s">
        <v>5232</v>
      </c>
      <c r="D415" s="671" t="s">
        <v>5888</v>
      </c>
      <c r="E415" s="671" t="s">
        <v>5889</v>
      </c>
      <c r="F415" s="238"/>
      <c r="G415" s="238"/>
      <c r="H415" s="238"/>
      <c r="I415" s="238"/>
      <c r="J415" s="238"/>
      <c r="K415" s="238"/>
      <c r="L415" s="238"/>
      <c r="M415" s="238"/>
      <c r="N415" s="238">
        <v>1</v>
      </c>
      <c r="O415" s="238">
        <v>4891</v>
      </c>
      <c r="P415" s="682"/>
      <c r="Q415" s="713">
        <v>4891</v>
      </c>
    </row>
    <row r="416" spans="1:17" ht="14.4" customHeight="1" x14ac:dyDescent="0.3">
      <c r="A416" s="680" t="s">
        <v>549</v>
      </c>
      <c r="B416" s="671" t="s">
        <v>5873</v>
      </c>
      <c r="C416" s="671" t="s">
        <v>5232</v>
      </c>
      <c r="D416" s="671" t="s">
        <v>5890</v>
      </c>
      <c r="E416" s="671" t="s">
        <v>5891</v>
      </c>
      <c r="F416" s="238"/>
      <c r="G416" s="238"/>
      <c r="H416" s="238"/>
      <c r="I416" s="238"/>
      <c r="J416" s="238"/>
      <c r="K416" s="238"/>
      <c r="L416" s="238"/>
      <c r="M416" s="238"/>
      <c r="N416" s="238">
        <v>1</v>
      </c>
      <c r="O416" s="238">
        <v>681</v>
      </c>
      <c r="P416" s="682"/>
      <c r="Q416" s="713">
        <v>681</v>
      </c>
    </row>
    <row r="417" spans="1:17" ht="14.4" customHeight="1" x14ac:dyDescent="0.3">
      <c r="A417" s="680" t="s">
        <v>549</v>
      </c>
      <c r="B417" s="671" t="s">
        <v>5873</v>
      </c>
      <c r="C417" s="671" t="s">
        <v>5232</v>
      </c>
      <c r="D417" s="671" t="s">
        <v>5892</v>
      </c>
      <c r="E417" s="671" t="s">
        <v>5893</v>
      </c>
      <c r="F417" s="238"/>
      <c r="G417" s="238"/>
      <c r="H417" s="238"/>
      <c r="I417" s="238"/>
      <c r="J417" s="238">
        <v>1</v>
      </c>
      <c r="K417" s="238">
        <v>2576</v>
      </c>
      <c r="L417" s="238"/>
      <c r="M417" s="238">
        <v>2576</v>
      </c>
      <c r="N417" s="238">
        <v>1</v>
      </c>
      <c r="O417" s="238">
        <v>2576</v>
      </c>
      <c r="P417" s="682"/>
      <c r="Q417" s="713">
        <v>2576</v>
      </c>
    </row>
    <row r="418" spans="1:17" ht="14.4" customHeight="1" x14ac:dyDescent="0.3">
      <c r="A418" s="680" t="s">
        <v>549</v>
      </c>
      <c r="B418" s="671" t="s">
        <v>5873</v>
      </c>
      <c r="C418" s="671" t="s">
        <v>5232</v>
      </c>
      <c r="D418" s="671" t="s">
        <v>5894</v>
      </c>
      <c r="E418" s="671" t="s">
        <v>5895</v>
      </c>
      <c r="F418" s="238">
        <v>20</v>
      </c>
      <c r="G418" s="238">
        <v>15480</v>
      </c>
      <c r="H418" s="238">
        <v>1</v>
      </c>
      <c r="I418" s="238">
        <v>774</v>
      </c>
      <c r="J418" s="238">
        <v>24</v>
      </c>
      <c r="K418" s="238">
        <v>18720</v>
      </c>
      <c r="L418" s="238">
        <v>1.2093023255813953</v>
      </c>
      <c r="M418" s="238">
        <v>780</v>
      </c>
      <c r="N418" s="238">
        <v>26</v>
      </c>
      <c r="O418" s="238">
        <v>20280</v>
      </c>
      <c r="P418" s="682">
        <v>1.3100775193798451</v>
      </c>
      <c r="Q418" s="713">
        <v>780</v>
      </c>
    </row>
    <row r="419" spans="1:17" ht="14.4" customHeight="1" x14ac:dyDescent="0.3">
      <c r="A419" s="680" t="s">
        <v>549</v>
      </c>
      <c r="B419" s="671" t="s">
        <v>5873</v>
      </c>
      <c r="C419" s="671" t="s">
        <v>5232</v>
      </c>
      <c r="D419" s="671" t="s">
        <v>5896</v>
      </c>
      <c r="E419" s="671" t="s">
        <v>5897</v>
      </c>
      <c r="F419" s="238">
        <v>1</v>
      </c>
      <c r="G419" s="238">
        <v>479</v>
      </c>
      <c r="H419" s="238">
        <v>1</v>
      </c>
      <c r="I419" s="238">
        <v>479</v>
      </c>
      <c r="J419" s="238">
        <v>3</v>
      </c>
      <c r="K419" s="238">
        <v>1443</v>
      </c>
      <c r="L419" s="238">
        <v>3.0125260960334028</v>
      </c>
      <c r="M419" s="238">
        <v>481</v>
      </c>
      <c r="N419" s="238"/>
      <c r="O419" s="238"/>
      <c r="P419" s="682"/>
      <c r="Q419" s="713"/>
    </row>
    <row r="420" spans="1:17" ht="14.4" customHeight="1" x14ac:dyDescent="0.3">
      <c r="A420" s="680" t="s">
        <v>549</v>
      </c>
      <c r="B420" s="671" t="s">
        <v>5873</v>
      </c>
      <c r="C420" s="671" t="s">
        <v>5232</v>
      </c>
      <c r="D420" s="671" t="s">
        <v>5898</v>
      </c>
      <c r="E420" s="671" t="s">
        <v>5899</v>
      </c>
      <c r="F420" s="238">
        <v>9</v>
      </c>
      <c r="G420" s="238">
        <v>5904</v>
      </c>
      <c r="H420" s="238">
        <v>1</v>
      </c>
      <c r="I420" s="238">
        <v>656</v>
      </c>
      <c r="J420" s="238">
        <v>3</v>
      </c>
      <c r="K420" s="238">
        <v>1977</v>
      </c>
      <c r="L420" s="238">
        <v>0.33485772357723576</v>
      </c>
      <c r="M420" s="238">
        <v>659</v>
      </c>
      <c r="N420" s="238">
        <v>3</v>
      </c>
      <c r="O420" s="238">
        <v>1977</v>
      </c>
      <c r="P420" s="682">
        <v>0.33485772357723576</v>
      </c>
      <c r="Q420" s="713">
        <v>659</v>
      </c>
    </row>
    <row r="421" spans="1:17" ht="14.4" customHeight="1" x14ac:dyDescent="0.3">
      <c r="A421" s="680" t="s">
        <v>549</v>
      </c>
      <c r="B421" s="671" t="s">
        <v>5873</v>
      </c>
      <c r="C421" s="671" t="s">
        <v>5232</v>
      </c>
      <c r="D421" s="671" t="s">
        <v>5900</v>
      </c>
      <c r="E421" s="671" t="s">
        <v>5901</v>
      </c>
      <c r="F421" s="238"/>
      <c r="G421" s="238"/>
      <c r="H421" s="238"/>
      <c r="I421" s="238"/>
      <c r="J421" s="238">
        <v>1</v>
      </c>
      <c r="K421" s="238">
        <v>1001</v>
      </c>
      <c r="L421" s="238"/>
      <c r="M421" s="238">
        <v>1001</v>
      </c>
      <c r="N421" s="238"/>
      <c r="O421" s="238"/>
      <c r="P421" s="682"/>
      <c r="Q421" s="713"/>
    </row>
    <row r="422" spans="1:17" ht="14.4" customHeight="1" x14ac:dyDescent="0.3">
      <c r="A422" s="680" t="s">
        <v>549</v>
      </c>
      <c r="B422" s="671" t="s">
        <v>5873</v>
      </c>
      <c r="C422" s="671" t="s">
        <v>5232</v>
      </c>
      <c r="D422" s="671" t="s">
        <v>5902</v>
      </c>
      <c r="E422" s="671" t="s">
        <v>5903</v>
      </c>
      <c r="F422" s="238"/>
      <c r="G422" s="238"/>
      <c r="H422" s="238"/>
      <c r="I422" s="238"/>
      <c r="J422" s="238">
        <v>4</v>
      </c>
      <c r="K422" s="238">
        <v>5996</v>
      </c>
      <c r="L422" s="238"/>
      <c r="M422" s="238">
        <v>1499</v>
      </c>
      <c r="N422" s="238"/>
      <c r="O422" s="238"/>
      <c r="P422" s="682"/>
      <c r="Q422" s="713"/>
    </row>
    <row r="423" spans="1:17" ht="14.4" customHeight="1" x14ac:dyDescent="0.3">
      <c r="A423" s="680" t="s">
        <v>549</v>
      </c>
      <c r="B423" s="671" t="s">
        <v>5873</v>
      </c>
      <c r="C423" s="671" t="s">
        <v>5232</v>
      </c>
      <c r="D423" s="671" t="s">
        <v>5904</v>
      </c>
      <c r="E423" s="671" t="s">
        <v>5905</v>
      </c>
      <c r="F423" s="238"/>
      <c r="G423" s="238"/>
      <c r="H423" s="238"/>
      <c r="I423" s="238"/>
      <c r="J423" s="238">
        <v>1</v>
      </c>
      <c r="K423" s="238">
        <v>1662</v>
      </c>
      <c r="L423" s="238"/>
      <c r="M423" s="238">
        <v>1662</v>
      </c>
      <c r="N423" s="238"/>
      <c r="O423" s="238"/>
      <c r="P423" s="682"/>
      <c r="Q423" s="713"/>
    </row>
    <row r="424" spans="1:17" ht="14.4" customHeight="1" x14ac:dyDescent="0.3">
      <c r="A424" s="680" t="s">
        <v>549</v>
      </c>
      <c r="B424" s="671" t="s">
        <v>5873</v>
      </c>
      <c r="C424" s="671" t="s">
        <v>5232</v>
      </c>
      <c r="D424" s="671" t="s">
        <v>5906</v>
      </c>
      <c r="E424" s="671" t="s">
        <v>5907</v>
      </c>
      <c r="F424" s="238">
        <v>1</v>
      </c>
      <c r="G424" s="238">
        <v>511</v>
      </c>
      <c r="H424" s="238">
        <v>1</v>
      </c>
      <c r="I424" s="238">
        <v>511</v>
      </c>
      <c r="J424" s="238"/>
      <c r="K424" s="238"/>
      <c r="L424" s="238"/>
      <c r="M424" s="238"/>
      <c r="N424" s="238"/>
      <c r="O424" s="238"/>
      <c r="P424" s="682"/>
      <c r="Q424" s="713"/>
    </row>
    <row r="425" spans="1:17" ht="14.4" customHeight="1" x14ac:dyDescent="0.3">
      <c r="A425" s="680" t="s">
        <v>549</v>
      </c>
      <c r="B425" s="671" t="s">
        <v>5873</v>
      </c>
      <c r="C425" s="671" t="s">
        <v>5232</v>
      </c>
      <c r="D425" s="671" t="s">
        <v>5908</v>
      </c>
      <c r="E425" s="671" t="s">
        <v>5909</v>
      </c>
      <c r="F425" s="238"/>
      <c r="G425" s="238"/>
      <c r="H425" s="238"/>
      <c r="I425" s="238"/>
      <c r="J425" s="238">
        <v>1</v>
      </c>
      <c r="K425" s="238">
        <v>0</v>
      </c>
      <c r="L425" s="238"/>
      <c r="M425" s="238">
        <v>0</v>
      </c>
      <c r="N425" s="238"/>
      <c r="O425" s="238"/>
      <c r="P425" s="682"/>
      <c r="Q425" s="713"/>
    </row>
    <row r="426" spans="1:17" ht="14.4" customHeight="1" x14ac:dyDescent="0.3">
      <c r="A426" s="680" t="s">
        <v>549</v>
      </c>
      <c r="B426" s="671" t="s">
        <v>5873</v>
      </c>
      <c r="C426" s="671" t="s">
        <v>5232</v>
      </c>
      <c r="D426" s="671" t="s">
        <v>5910</v>
      </c>
      <c r="E426" s="671" t="s">
        <v>5911</v>
      </c>
      <c r="F426" s="238">
        <v>3</v>
      </c>
      <c r="G426" s="238">
        <v>0</v>
      </c>
      <c r="H426" s="238"/>
      <c r="I426" s="238">
        <v>0</v>
      </c>
      <c r="J426" s="238">
        <v>1</v>
      </c>
      <c r="K426" s="238">
        <v>0</v>
      </c>
      <c r="L426" s="238"/>
      <c r="M426" s="238">
        <v>0</v>
      </c>
      <c r="N426" s="238"/>
      <c r="O426" s="238"/>
      <c r="P426" s="682"/>
      <c r="Q426" s="713"/>
    </row>
    <row r="427" spans="1:17" ht="14.4" customHeight="1" x14ac:dyDescent="0.3">
      <c r="A427" s="680" t="s">
        <v>549</v>
      </c>
      <c r="B427" s="671" t="s">
        <v>5873</v>
      </c>
      <c r="C427" s="671" t="s">
        <v>5232</v>
      </c>
      <c r="D427" s="671" t="s">
        <v>5912</v>
      </c>
      <c r="E427" s="671" t="s">
        <v>5913</v>
      </c>
      <c r="F427" s="238"/>
      <c r="G427" s="238"/>
      <c r="H427" s="238"/>
      <c r="I427" s="238"/>
      <c r="J427" s="238">
        <v>1</v>
      </c>
      <c r="K427" s="238">
        <v>0</v>
      </c>
      <c r="L427" s="238"/>
      <c r="M427" s="238">
        <v>0</v>
      </c>
      <c r="N427" s="238"/>
      <c r="O427" s="238"/>
      <c r="P427" s="682"/>
      <c r="Q427" s="713"/>
    </row>
    <row r="428" spans="1:17" ht="14.4" customHeight="1" x14ac:dyDescent="0.3">
      <c r="A428" s="680" t="s">
        <v>549</v>
      </c>
      <c r="B428" s="671" t="s">
        <v>5873</v>
      </c>
      <c r="C428" s="671" t="s">
        <v>5232</v>
      </c>
      <c r="D428" s="671" t="s">
        <v>5914</v>
      </c>
      <c r="E428" s="671" t="s">
        <v>5915</v>
      </c>
      <c r="F428" s="238"/>
      <c r="G428" s="238"/>
      <c r="H428" s="238"/>
      <c r="I428" s="238"/>
      <c r="J428" s="238">
        <v>1</v>
      </c>
      <c r="K428" s="238">
        <v>0</v>
      </c>
      <c r="L428" s="238"/>
      <c r="M428" s="238">
        <v>0</v>
      </c>
      <c r="N428" s="238">
        <v>1</v>
      </c>
      <c r="O428" s="238">
        <v>0</v>
      </c>
      <c r="P428" s="682"/>
      <c r="Q428" s="713">
        <v>0</v>
      </c>
    </row>
    <row r="429" spans="1:17" ht="14.4" customHeight="1" x14ac:dyDescent="0.3">
      <c r="A429" s="680" t="s">
        <v>549</v>
      </c>
      <c r="B429" s="671" t="s">
        <v>5873</v>
      </c>
      <c r="C429" s="671" t="s">
        <v>5232</v>
      </c>
      <c r="D429" s="671" t="s">
        <v>5916</v>
      </c>
      <c r="E429" s="671" t="s">
        <v>5917</v>
      </c>
      <c r="F429" s="238"/>
      <c r="G429" s="238"/>
      <c r="H429" s="238"/>
      <c r="I429" s="238"/>
      <c r="J429" s="238">
        <v>1</v>
      </c>
      <c r="K429" s="238">
        <v>0</v>
      </c>
      <c r="L429" s="238"/>
      <c r="M429" s="238">
        <v>0</v>
      </c>
      <c r="N429" s="238"/>
      <c r="O429" s="238"/>
      <c r="P429" s="682"/>
      <c r="Q429" s="713"/>
    </row>
    <row r="430" spans="1:17" ht="14.4" customHeight="1" x14ac:dyDescent="0.3">
      <c r="A430" s="680" t="s">
        <v>549</v>
      </c>
      <c r="B430" s="671" t="s">
        <v>5873</v>
      </c>
      <c r="C430" s="671" t="s">
        <v>5232</v>
      </c>
      <c r="D430" s="671" t="s">
        <v>5918</v>
      </c>
      <c r="E430" s="671" t="s">
        <v>5919</v>
      </c>
      <c r="F430" s="238"/>
      <c r="G430" s="238"/>
      <c r="H430" s="238"/>
      <c r="I430" s="238"/>
      <c r="J430" s="238">
        <v>1</v>
      </c>
      <c r="K430" s="238">
        <v>0</v>
      </c>
      <c r="L430" s="238"/>
      <c r="M430" s="238">
        <v>0</v>
      </c>
      <c r="N430" s="238"/>
      <c r="O430" s="238"/>
      <c r="P430" s="682"/>
      <c r="Q430" s="713"/>
    </row>
    <row r="431" spans="1:17" ht="14.4" customHeight="1" x14ac:dyDescent="0.3">
      <c r="A431" s="680" t="s">
        <v>549</v>
      </c>
      <c r="B431" s="671" t="s">
        <v>5873</v>
      </c>
      <c r="C431" s="671" t="s">
        <v>5232</v>
      </c>
      <c r="D431" s="671" t="s">
        <v>5920</v>
      </c>
      <c r="E431" s="671" t="s">
        <v>5921</v>
      </c>
      <c r="F431" s="238"/>
      <c r="G431" s="238"/>
      <c r="H431" s="238"/>
      <c r="I431" s="238"/>
      <c r="J431" s="238">
        <v>2</v>
      </c>
      <c r="K431" s="238">
        <v>0</v>
      </c>
      <c r="L431" s="238"/>
      <c r="M431" s="238">
        <v>0</v>
      </c>
      <c r="N431" s="238"/>
      <c r="O431" s="238"/>
      <c r="P431" s="682"/>
      <c r="Q431" s="713"/>
    </row>
    <row r="432" spans="1:17" ht="14.4" customHeight="1" x14ac:dyDescent="0.3">
      <c r="A432" s="680" t="s">
        <v>549</v>
      </c>
      <c r="B432" s="671" t="s">
        <v>5873</v>
      </c>
      <c r="C432" s="671" t="s">
        <v>5232</v>
      </c>
      <c r="D432" s="671" t="s">
        <v>5277</v>
      </c>
      <c r="E432" s="671" t="s">
        <v>5278</v>
      </c>
      <c r="F432" s="238"/>
      <c r="G432" s="238"/>
      <c r="H432" s="238"/>
      <c r="I432" s="238"/>
      <c r="J432" s="238"/>
      <c r="K432" s="238"/>
      <c r="L432" s="238"/>
      <c r="M432" s="238"/>
      <c r="N432" s="238">
        <v>1</v>
      </c>
      <c r="O432" s="238">
        <v>165</v>
      </c>
      <c r="P432" s="682"/>
      <c r="Q432" s="713">
        <v>165</v>
      </c>
    </row>
    <row r="433" spans="1:17" ht="14.4" customHeight="1" x14ac:dyDescent="0.3">
      <c r="A433" s="680" t="s">
        <v>549</v>
      </c>
      <c r="B433" s="671" t="s">
        <v>5873</v>
      </c>
      <c r="C433" s="671" t="s">
        <v>5232</v>
      </c>
      <c r="D433" s="671" t="s">
        <v>5922</v>
      </c>
      <c r="E433" s="671" t="s">
        <v>5923</v>
      </c>
      <c r="F433" s="238">
        <v>1</v>
      </c>
      <c r="G433" s="238">
        <v>75</v>
      </c>
      <c r="H433" s="238">
        <v>1</v>
      </c>
      <c r="I433" s="238">
        <v>75</v>
      </c>
      <c r="J433" s="238">
        <v>1</v>
      </c>
      <c r="K433" s="238">
        <v>81</v>
      </c>
      <c r="L433" s="238">
        <v>1.08</v>
      </c>
      <c r="M433" s="238">
        <v>81</v>
      </c>
      <c r="N433" s="238"/>
      <c r="O433" s="238"/>
      <c r="P433" s="682"/>
      <c r="Q433" s="713"/>
    </row>
    <row r="434" spans="1:17" ht="14.4" customHeight="1" x14ac:dyDescent="0.3">
      <c r="A434" s="680" t="s">
        <v>549</v>
      </c>
      <c r="B434" s="671" t="s">
        <v>5873</v>
      </c>
      <c r="C434" s="671" t="s">
        <v>5232</v>
      </c>
      <c r="D434" s="671" t="s">
        <v>5924</v>
      </c>
      <c r="E434" s="671" t="s">
        <v>5925</v>
      </c>
      <c r="F434" s="238"/>
      <c r="G434" s="238"/>
      <c r="H434" s="238"/>
      <c r="I434" s="238"/>
      <c r="J434" s="238">
        <v>1</v>
      </c>
      <c r="K434" s="238">
        <v>431</v>
      </c>
      <c r="L434" s="238"/>
      <c r="M434" s="238">
        <v>431</v>
      </c>
      <c r="N434" s="238"/>
      <c r="O434" s="238"/>
      <c r="P434" s="682"/>
      <c r="Q434" s="713"/>
    </row>
    <row r="435" spans="1:17" ht="14.4" customHeight="1" x14ac:dyDescent="0.3">
      <c r="A435" s="680" t="s">
        <v>549</v>
      </c>
      <c r="B435" s="671" t="s">
        <v>5873</v>
      </c>
      <c r="C435" s="671" t="s">
        <v>5232</v>
      </c>
      <c r="D435" s="671" t="s">
        <v>5926</v>
      </c>
      <c r="E435" s="671" t="s">
        <v>5927</v>
      </c>
      <c r="F435" s="238">
        <v>1</v>
      </c>
      <c r="G435" s="238">
        <v>1040</v>
      </c>
      <c r="H435" s="238">
        <v>1</v>
      </c>
      <c r="I435" s="238">
        <v>1040</v>
      </c>
      <c r="J435" s="238">
        <v>2</v>
      </c>
      <c r="K435" s="238">
        <v>2086</v>
      </c>
      <c r="L435" s="238">
        <v>2.0057692307692307</v>
      </c>
      <c r="M435" s="238">
        <v>1043</v>
      </c>
      <c r="N435" s="238">
        <v>2</v>
      </c>
      <c r="O435" s="238">
        <v>2086</v>
      </c>
      <c r="P435" s="682">
        <v>2.0057692307692307</v>
      </c>
      <c r="Q435" s="713">
        <v>1043</v>
      </c>
    </row>
    <row r="436" spans="1:17" ht="14.4" customHeight="1" x14ac:dyDescent="0.3">
      <c r="A436" s="680" t="s">
        <v>549</v>
      </c>
      <c r="B436" s="671" t="s">
        <v>5873</v>
      </c>
      <c r="C436" s="671" t="s">
        <v>5232</v>
      </c>
      <c r="D436" s="671" t="s">
        <v>5928</v>
      </c>
      <c r="E436" s="671" t="s">
        <v>5929</v>
      </c>
      <c r="F436" s="238"/>
      <c r="G436" s="238"/>
      <c r="H436" s="238"/>
      <c r="I436" s="238"/>
      <c r="J436" s="238"/>
      <c r="K436" s="238"/>
      <c r="L436" s="238"/>
      <c r="M436" s="238"/>
      <c r="N436" s="238">
        <v>2</v>
      </c>
      <c r="O436" s="238">
        <v>1690</v>
      </c>
      <c r="P436" s="682"/>
      <c r="Q436" s="713">
        <v>845</v>
      </c>
    </row>
    <row r="437" spans="1:17" ht="14.4" customHeight="1" x14ac:dyDescent="0.3">
      <c r="A437" s="680" t="s">
        <v>549</v>
      </c>
      <c r="B437" s="671" t="s">
        <v>5873</v>
      </c>
      <c r="C437" s="671" t="s">
        <v>5232</v>
      </c>
      <c r="D437" s="671" t="s">
        <v>5930</v>
      </c>
      <c r="E437" s="671" t="s">
        <v>5931</v>
      </c>
      <c r="F437" s="238"/>
      <c r="G437" s="238"/>
      <c r="H437" s="238"/>
      <c r="I437" s="238"/>
      <c r="J437" s="238">
        <v>2</v>
      </c>
      <c r="K437" s="238">
        <v>1368</v>
      </c>
      <c r="L437" s="238"/>
      <c r="M437" s="238">
        <v>684</v>
      </c>
      <c r="N437" s="238"/>
      <c r="O437" s="238"/>
      <c r="P437" s="682"/>
      <c r="Q437" s="713"/>
    </row>
    <row r="438" spans="1:17" ht="14.4" customHeight="1" x14ac:dyDescent="0.3">
      <c r="A438" s="680" t="s">
        <v>549</v>
      </c>
      <c r="B438" s="671" t="s">
        <v>5873</v>
      </c>
      <c r="C438" s="671" t="s">
        <v>5232</v>
      </c>
      <c r="D438" s="671" t="s">
        <v>5932</v>
      </c>
      <c r="E438" s="671" t="s">
        <v>5933</v>
      </c>
      <c r="F438" s="238">
        <v>3</v>
      </c>
      <c r="G438" s="238">
        <v>10338</v>
      </c>
      <c r="H438" s="238">
        <v>1</v>
      </c>
      <c r="I438" s="238">
        <v>3446</v>
      </c>
      <c r="J438" s="238">
        <v>3</v>
      </c>
      <c r="K438" s="238">
        <v>10377</v>
      </c>
      <c r="L438" s="238">
        <v>1.0037724898432965</v>
      </c>
      <c r="M438" s="238">
        <v>3459</v>
      </c>
      <c r="N438" s="238">
        <v>3</v>
      </c>
      <c r="O438" s="238">
        <v>10377</v>
      </c>
      <c r="P438" s="682">
        <v>1.0037724898432965</v>
      </c>
      <c r="Q438" s="713">
        <v>3459</v>
      </c>
    </row>
    <row r="439" spans="1:17" ht="14.4" customHeight="1" x14ac:dyDescent="0.3">
      <c r="A439" s="680" t="s">
        <v>549</v>
      </c>
      <c r="B439" s="671" t="s">
        <v>5873</v>
      </c>
      <c r="C439" s="671" t="s">
        <v>5232</v>
      </c>
      <c r="D439" s="671" t="s">
        <v>5934</v>
      </c>
      <c r="E439" s="671" t="s">
        <v>5935</v>
      </c>
      <c r="F439" s="238">
        <v>4</v>
      </c>
      <c r="G439" s="238">
        <v>0</v>
      </c>
      <c r="H439" s="238"/>
      <c r="I439" s="238">
        <v>0</v>
      </c>
      <c r="J439" s="238"/>
      <c r="K439" s="238"/>
      <c r="L439" s="238"/>
      <c r="M439" s="238"/>
      <c r="N439" s="238">
        <v>2</v>
      </c>
      <c r="O439" s="238">
        <v>0</v>
      </c>
      <c r="P439" s="682"/>
      <c r="Q439" s="713">
        <v>0</v>
      </c>
    </row>
    <row r="440" spans="1:17" ht="14.4" customHeight="1" x14ac:dyDescent="0.3">
      <c r="A440" s="680" t="s">
        <v>549</v>
      </c>
      <c r="B440" s="671" t="s">
        <v>5873</v>
      </c>
      <c r="C440" s="671" t="s">
        <v>5232</v>
      </c>
      <c r="D440" s="671" t="s">
        <v>5936</v>
      </c>
      <c r="E440" s="671" t="s">
        <v>5937</v>
      </c>
      <c r="F440" s="238">
        <v>14</v>
      </c>
      <c r="G440" s="238">
        <v>14210</v>
      </c>
      <c r="H440" s="238">
        <v>1</v>
      </c>
      <c r="I440" s="238">
        <v>1015</v>
      </c>
      <c r="J440" s="238">
        <v>5</v>
      </c>
      <c r="K440" s="238">
        <v>5095</v>
      </c>
      <c r="L440" s="238">
        <v>0.35855031667839549</v>
      </c>
      <c r="M440" s="238">
        <v>1019</v>
      </c>
      <c r="N440" s="238">
        <v>5</v>
      </c>
      <c r="O440" s="238">
        <v>5095</v>
      </c>
      <c r="P440" s="682">
        <v>0.35855031667839549</v>
      </c>
      <c r="Q440" s="713">
        <v>1019</v>
      </c>
    </row>
    <row r="441" spans="1:17" ht="14.4" customHeight="1" x14ac:dyDescent="0.3">
      <c r="A441" s="680" t="s">
        <v>549</v>
      </c>
      <c r="B441" s="671" t="s">
        <v>5873</v>
      </c>
      <c r="C441" s="671" t="s">
        <v>5232</v>
      </c>
      <c r="D441" s="671" t="s">
        <v>5938</v>
      </c>
      <c r="E441" s="671" t="s">
        <v>5939</v>
      </c>
      <c r="F441" s="238"/>
      <c r="G441" s="238"/>
      <c r="H441" s="238"/>
      <c r="I441" s="238"/>
      <c r="J441" s="238">
        <v>2</v>
      </c>
      <c r="K441" s="238">
        <v>354</v>
      </c>
      <c r="L441" s="238"/>
      <c r="M441" s="238">
        <v>177</v>
      </c>
      <c r="N441" s="238"/>
      <c r="O441" s="238"/>
      <c r="P441" s="682"/>
      <c r="Q441" s="713"/>
    </row>
    <row r="442" spans="1:17" ht="14.4" customHeight="1" x14ac:dyDescent="0.3">
      <c r="A442" s="680" t="s">
        <v>549</v>
      </c>
      <c r="B442" s="671" t="s">
        <v>5873</v>
      </c>
      <c r="C442" s="671" t="s">
        <v>5232</v>
      </c>
      <c r="D442" s="671" t="s">
        <v>608</v>
      </c>
      <c r="E442" s="671" t="s">
        <v>5940</v>
      </c>
      <c r="F442" s="238">
        <v>7</v>
      </c>
      <c r="G442" s="238">
        <v>13189</v>
      </c>
      <c r="H442" s="238">
        <v>1</v>
      </c>
      <c r="I442" s="238">
        <v>1884.1428571428571</v>
      </c>
      <c r="J442" s="238">
        <v>10</v>
      </c>
      <c r="K442" s="238">
        <v>18920</v>
      </c>
      <c r="L442" s="238">
        <v>1.4345287739783152</v>
      </c>
      <c r="M442" s="238">
        <v>1892</v>
      </c>
      <c r="N442" s="238">
        <v>22</v>
      </c>
      <c r="O442" s="238">
        <v>41624</v>
      </c>
      <c r="P442" s="682">
        <v>3.1559633027522938</v>
      </c>
      <c r="Q442" s="713">
        <v>1892</v>
      </c>
    </row>
    <row r="443" spans="1:17" ht="14.4" customHeight="1" x14ac:dyDescent="0.3">
      <c r="A443" s="680" t="s">
        <v>549</v>
      </c>
      <c r="B443" s="671" t="s">
        <v>5873</v>
      </c>
      <c r="C443" s="671" t="s">
        <v>5232</v>
      </c>
      <c r="D443" s="671" t="s">
        <v>5941</v>
      </c>
      <c r="E443" s="671" t="s">
        <v>5942</v>
      </c>
      <c r="F443" s="238">
        <v>3</v>
      </c>
      <c r="G443" s="238">
        <v>1875</v>
      </c>
      <c r="H443" s="238">
        <v>1</v>
      </c>
      <c r="I443" s="238">
        <v>625</v>
      </c>
      <c r="J443" s="238">
        <v>1</v>
      </c>
      <c r="K443" s="238">
        <v>628</v>
      </c>
      <c r="L443" s="238">
        <v>0.33493333333333336</v>
      </c>
      <c r="M443" s="238">
        <v>628</v>
      </c>
      <c r="N443" s="238">
        <v>1</v>
      </c>
      <c r="O443" s="238">
        <v>628</v>
      </c>
      <c r="P443" s="682">
        <v>0.33493333333333336</v>
      </c>
      <c r="Q443" s="713">
        <v>628</v>
      </c>
    </row>
    <row r="444" spans="1:17" ht="14.4" customHeight="1" x14ac:dyDescent="0.3">
      <c r="A444" s="680" t="s">
        <v>549</v>
      </c>
      <c r="B444" s="671" t="s">
        <v>5873</v>
      </c>
      <c r="C444" s="671" t="s">
        <v>5232</v>
      </c>
      <c r="D444" s="671" t="s">
        <v>5943</v>
      </c>
      <c r="E444" s="671" t="s">
        <v>5944</v>
      </c>
      <c r="F444" s="238"/>
      <c r="G444" s="238"/>
      <c r="H444" s="238"/>
      <c r="I444" s="238"/>
      <c r="J444" s="238">
        <v>2</v>
      </c>
      <c r="K444" s="238">
        <v>0</v>
      </c>
      <c r="L444" s="238"/>
      <c r="M444" s="238">
        <v>0</v>
      </c>
      <c r="N444" s="238">
        <v>1</v>
      </c>
      <c r="O444" s="238">
        <v>0</v>
      </c>
      <c r="P444" s="682"/>
      <c r="Q444" s="713">
        <v>0</v>
      </c>
    </row>
    <row r="445" spans="1:17" ht="14.4" customHeight="1" x14ac:dyDescent="0.3">
      <c r="A445" s="680" t="s">
        <v>549</v>
      </c>
      <c r="B445" s="671" t="s">
        <v>5873</v>
      </c>
      <c r="C445" s="671" t="s">
        <v>5232</v>
      </c>
      <c r="D445" s="671" t="s">
        <v>5945</v>
      </c>
      <c r="E445" s="671" t="s">
        <v>5946</v>
      </c>
      <c r="F445" s="238"/>
      <c r="G445" s="238"/>
      <c r="H445" s="238"/>
      <c r="I445" s="238"/>
      <c r="J445" s="238">
        <v>1</v>
      </c>
      <c r="K445" s="238">
        <v>2632</v>
      </c>
      <c r="L445" s="238"/>
      <c r="M445" s="238">
        <v>2632</v>
      </c>
      <c r="N445" s="238"/>
      <c r="O445" s="238"/>
      <c r="P445" s="682"/>
      <c r="Q445" s="713"/>
    </row>
    <row r="446" spans="1:17" ht="14.4" customHeight="1" x14ac:dyDescent="0.3">
      <c r="A446" s="680" t="s">
        <v>549</v>
      </c>
      <c r="B446" s="671" t="s">
        <v>5873</v>
      </c>
      <c r="C446" s="671" t="s">
        <v>5232</v>
      </c>
      <c r="D446" s="671" t="s">
        <v>5947</v>
      </c>
      <c r="E446" s="671" t="s">
        <v>5948</v>
      </c>
      <c r="F446" s="238"/>
      <c r="G446" s="238"/>
      <c r="H446" s="238"/>
      <c r="I446" s="238"/>
      <c r="J446" s="238">
        <v>2</v>
      </c>
      <c r="K446" s="238">
        <v>0</v>
      </c>
      <c r="L446" s="238"/>
      <c r="M446" s="238">
        <v>0</v>
      </c>
      <c r="N446" s="238">
        <v>1</v>
      </c>
      <c r="O446" s="238">
        <v>0</v>
      </c>
      <c r="P446" s="682"/>
      <c r="Q446" s="713">
        <v>0</v>
      </c>
    </row>
    <row r="447" spans="1:17" ht="14.4" customHeight="1" x14ac:dyDescent="0.3">
      <c r="A447" s="680" t="s">
        <v>549</v>
      </c>
      <c r="B447" s="671" t="s">
        <v>5873</v>
      </c>
      <c r="C447" s="671" t="s">
        <v>5232</v>
      </c>
      <c r="D447" s="671" t="s">
        <v>5949</v>
      </c>
      <c r="E447" s="671" t="s">
        <v>5950</v>
      </c>
      <c r="F447" s="238"/>
      <c r="G447" s="238"/>
      <c r="H447" s="238"/>
      <c r="I447" s="238"/>
      <c r="J447" s="238"/>
      <c r="K447" s="238"/>
      <c r="L447" s="238"/>
      <c r="M447" s="238"/>
      <c r="N447" s="238">
        <v>1</v>
      </c>
      <c r="O447" s="238">
        <v>3205</v>
      </c>
      <c r="P447" s="682"/>
      <c r="Q447" s="713">
        <v>3205</v>
      </c>
    </row>
    <row r="448" spans="1:17" ht="14.4" customHeight="1" x14ac:dyDescent="0.3">
      <c r="A448" s="680" t="s">
        <v>549</v>
      </c>
      <c r="B448" s="671" t="s">
        <v>5873</v>
      </c>
      <c r="C448" s="671" t="s">
        <v>5232</v>
      </c>
      <c r="D448" s="671" t="s">
        <v>5951</v>
      </c>
      <c r="E448" s="671" t="s">
        <v>5952</v>
      </c>
      <c r="F448" s="238">
        <v>2</v>
      </c>
      <c r="G448" s="238">
        <v>3690</v>
      </c>
      <c r="H448" s="238">
        <v>1</v>
      </c>
      <c r="I448" s="238">
        <v>1845</v>
      </c>
      <c r="J448" s="238">
        <v>1</v>
      </c>
      <c r="K448" s="238">
        <v>1852</v>
      </c>
      <c r="L448" s="238">
        <v>0.50189701897018968</v>
      </c>
      <c r="M448" s="238">
        <v>1852</v>
      </c>
      <c r="N448" s="238"/>
      <c r="O448" s="238"/>
      <c r="P448" s="682"/>
      <c r="Q448" s="713"/>
    </row>
    <row r="449" spans="1:17" ht="14.4" customHeight="1" x14ac:dyDescent="0.3">
      <c r="A449" s="680" t="s">
        <v>549</v>
      </c>
      <c r="B449" s="671" t="s">
        <v>5873</v>
      </c>
      <c r="C449" s="671" t="s">
        <v>5232</v>
      </c>
      <c r="D449" s="671" t="s">
        <v>5953</v>
      </c>
      <c r="E449" s="671" t="s">
        <v>5954</v>
      </c>
      <c r="F449" s="238"/>
      <c r="G449" s="238"/>
      <c r="H449" s="238"/>
      <c r="I449" s="238"/>
      <c r="J449" s="238">
        <v>1</v>
      </c>
      <c r="K449" s="238">
        <v>0</v>
      </c>
      <c r="L449" s="238"/>
      <c r="M449" s="238">
        <v>0</v>
      </c>
      <c r="N449" s="238">
        <v>1</v>
      </c>
      <c r="O449" s="238">
        <v>0</v>
      </c>
      <c r="P449" s="682"/>
      <c r="Q449" s="713">
        <v>0</v>
      </c>
    </row>
    <row r="450" spans="1:17" ht="14.4" customHeight="1" x14ac:dyDescent="0.3">
      <c r="A450" s="680" t="s">
        <v>549</v>
      </c>
      <c r="B450" s="671" t="s">
        <v>5873</v>
      </c>
      <c r="C450" s="671" t="s">
        <v>5232</v>
      </c>
      <c r="D450" s="671" t="s">
        <v>5955</v>
      </c>
      <c r="E450" s="671" t="s">
        <v>5956</v>
      </c>
      <c r="F450" s="238"/>
      <c r="G450" s="238"/>
      <c r="H450" s="238"/>
      <c r="I450" s="238"/>
      <c r="J450" s="238"/>
      <c r="K450" s="238"/>
      <c r="L450" s="238"/>
      <c r="M450" s="238"/>
      <c r="N450" s="238">
        <v>1</v>
      </c>
      <c r="O450" s="238">
        <v>2445</v>
      </c>
      <c r="P450" s="682"/>
      <c r="Q450" s="713">
        <v>2445</v>
      </c>
    </row>
    <row r="451" spans="1:17" ht="14.4" customHeight="1" x14ac:dyDescent="0.3">
      <c r="A451" s="680" t="s">
        <v>549</v>
      </c>
      <c r="B451" s="671" t="s">
        <v>5873</v>
      </c>
      <c r="C451" s="671" t="s">
        <v>5232</v>
      </c>
      <c r="D451" s="671" t="s">
        <v>5957</v>
      </c>
      <c r="E451" s="671" t="s">
        <v>5958</v>
      </c>
      <c r="F451" s="238"/>
      <c r="G451" s="238"/>
      <c r="H451" s="238"/>
      <c r="I451" s="238"/>
      <c r="J451" s="238"/>
      <c r="K451" s="238"/>
      <c r="L451" s="238"/>
      <c r="M451" s="238"/>
      <c r="N451" s="238">
        <v>1</v>
      </c>
      <c r="O451" s="238">
        <v>0</v>
      </c>
      <c r="P451" s="682"/>
      <c r="Q451" s="713">
        <v>0</v>
      </c>
    </row>
    <row r="452" spans="1:17" ht="14.4" customHeight="1" x14ac:dyDescent="0.3">
      <c r="A452" s="680" t="s">
        <v>549</v>
      </c>
      <c r="B452" s="671" t="s">
        <v>5873</v>
      </c>
      <c r="C452" s="671" t="s">
        <v>5232</v>
      </c>
      <c r="D452" s="671" t="s">
        <v>5959</v>
      </c>
      <c r="E452" s="671" t="s">
        <v>5895</v>
      </c>
      <c r="F452" s="238">
        <v>14</v>
      </c>
      <c r="G452" s="238">
        <v>16912</v>
      </c>
      <c r="H452" s="238">
        <v>1</v>
      </c>
      <c r="I452" s="238">
        <v>1208</v>
      </c>
      <c r="J452" s="238">
        <v>26</v>
      </c>
      <c r="K452" s="238">
        <v>31590</v>
      </c>
      <c r="L452" s="238">
        <v>1.8679044465468306</v>
      </c>
      <c r="M452" s="238">
        <v>1215</v>
      </c>
      <c r="N452" s="238">
        <v>20</v>
      </c>
      <c r="O452" s="238">
        <v>24300</v>
      </c>
      <c r="P452" s="682">
        <v>1.4368495742667928</v>
      </c>
      <c r="Q452" s="713">
        <v>1215</v>
      </c>
    </row>
    <row r="453" spans="1:17" ht="14.4" customHeight="1" x14ac:dyDescent="0.3">
      <c r="A453" s="680" t="s">
        <v>549</v>
      </c>
      <c r="B453" s="671" t="s">
        <v>5873</v>
      </c>
      <c r="C453" s="671" t="s">
        <v>5232</v>
      </c>
      <c r="D453" s="671" t="s">
        <v>5960</v>
      </c>
      <c r="E453" s="671" t="s">
        <v>5961</v>
      </c>
      <c r="F453" s="238"/>
      <c r="G453" s="238"/>
      <c r="H453" s="238"/>
      <c r="I453" s="238"/>
      <c r="J453" s="238"/>
      <c r="K453" s="238"/>
      <c r="L453" s="238"/>
      <c r="M453" s="238"/>
      <c r="N453" s="238">
        <v>1</v>
      </c>
      <c r="O453" s="238">
        <v>8235</v>
      </c>
      <c r="P453" s="682"/>
      <c r="Q453" s="713">
        <v>8235</v>
      </c>
    </row>
    <row r="454" spans="1:17" ht="14.4" customHeight="1" x14ac:dyDescent="0.3">
      <c r="A454" s="680" t="s">
        <v>549</v>
      </c>
      <c r="B454" s="671" t="s">
        <v>5873</v>
      </c>
      <c r="C454" s="671" t="s">
        <v>5232</v>
      </c>
      <c r="D454" s="671" t="s">
        <v>5962</v>
      </c>
      <c r="E454" s="671" t="s">
        <v>5963</v>
      </c>
      <c r="F454" s="238"/>
      <c r="G454" s="238"/>
      <c r="H454" s="238"/>
      <c r="I454" s="238"/>
      <c r="J454" s="238"/>
      <c r="K454" s="238"/>
      <c r="L454" s="238"/>
      <c r="M454" s="238"/>
      <c r="N454" s="238">
        <v>1</v>
      </c>
      <c r="O454" s="238">
        <v>1154</v>
      </c>
      <c r="P454" s="682"/>
      <c r="Q454" s="713">
        <v>1154</v>
      </c>
    </row>
    <row r="455" spans="1:17" ht="14.4" customHeight="1" x14ac:dyDescent="0.3">
      <c r="A455" s="680" t="s">
        <v>549</v>
      </c>
      <c r="B455" s="671" t="s">
        <v>5873</v>
      </c>
      <c r="C455" s="671" t="s">
        <v>5232</v>
      </c>
      <c r="D455" s="671" t="s">
        <v>5964</v>
      </c>
      <c r="E455" s="671" t="s">
        <v>5965</v>
      </c>
      <c r="F455" s="238">
        <v>3</v>
      </c>
      <c r="G455" s="238">
        <v>3951</v>
      </c>
      <c r="H455" s="238">
        <v>1</v>
      </c>
      <c r="I455" s="238">
        <v>1317</v>
      </c>
      <c r="J455" s="238"/>
      <c r="K455" s="238"/>
      <c r="L455" s="238"/>
      <c r="M455" s="238"/>
      <c r="N455" s="238"/>
      <c r="O455" s="238"/>
      <c r="P455" s="682"/>
      <c r="Q455" s="713"/>
    </row>
    <row r="456" spans="1:17" ht="14.4" customHeight="1" x14ac:dyDescent="0.3">
      <c r="A456" s="680" t="s">
        <v>549</v>
      </c>
      <c r="B456" s="671" t="s">
        <v>5966</v>
      </c>
      <c r="C456" s="671" t="s">
        <v>5232</v>
      </c>
      <c r="D456" s="671" t="s">
        <v>5967</v>
      </c>
      <c r="E456" s="671" t="s">
        <v>5968</v>
      </c>
      <c r="F456" s="238">
        <v>1</v>
      </c>
      <c r="G456" s="238">
        <v>148</v>
      </c>
      <c r="H456" s="238">
        <v>1</v>
      </c>
      <c r="I456" s="238">
        <v>148</v>
      </c>
      <c r="J456" s="238">
        <v>1</v>
      </c>
      <c r="K456" s="238">
        <v>149</v>
      </c>
      <c r="L456" s="238">
        <v>1.0067567567567568</v>
      </c>
      <c r="M456" s="238">
        <v>149</v>
      </c>
      <c r="N456" s="238">
        <v>1</v>
      </c>
      <c r="O456" s="238">
        <v>149</v>
      </c>
      <c r="P456" s="682">
        <v>1.0067567567567568</v>
      </c>
      <c r="Q456" s="713">
        <v>149</v>
      </c>
    </row>
    <row r="457" spans="1:17" ht="14.4" customHeight="1" x14ac:dyDescent="0.3">
      <c r="A457" s="680" t="s">
        <v>549</v>
      </c>
      <c r="B457" s="671" t="s">
        <v>5966</v>
      </c>
      <c r="C457" s="671" t="s">
        <v>5232</v>
      </c>
      <c r="D457" s="671" t="s">
        <v>5969</v>
      </c>
      <c r="E457" s="671" t="s">
        <v>5970</v>
      </c>
      <c r="F457" s="238">
        <v>1</v>
      </c>
      <c r="G457" s="238">
        <v>222</v>
      </c>
      <c r="H457" s="238">
        <v>1</v>
      </c>
      <c r="I457" s="238">
        <v>222</v>
      </c>
      <c r="J457" s="238">
        <v>3</v>
      </c>
      <c r="K457" s="238">
        <v>672</v>
      </c>
      <c r="L457" s="238">
        <v>3.0270270270270272</v>
      </c>
      <c r="M457" s="238">
        <v>224</v>
      </c>
      <c r="N457" s="238"/>
      <c r="O457" s="238"/>
      <c r="P457" s="682"/>
      <c r="Q457" s="713"/>
    </row>
    <row r="458" spans="1:17" ht="14.4" customHeight="1" x14ac:dyDescent="0.3">
      <c r="A458" s="680" t="s">
        <v>549</v>
      </c>
      <c r="B458" s="671" t="s">
        <v>5966</v>
      </c>
      <c r="C458" s="671" t="s">
        <v>5232</v>
      </c>
      <c r="D458" s="671" t="s">
        <v>5971</v>
      </c>
      <c r="E458" s="671" t="s">
        <v>5972</v>
      </c>
      <c r="F458" s="238">
        <v>1</v>
      </c>
      <c r="G458" s="238">
        <v>91</v>
      </c>
      <c r="H458" s="238">
        <v>1</v>
      </c>
      <c r="I458" s="238">
        <v>91</v>
      </c>
      <c r="J458" s="238"/>
      <c r="K458" s="238"/>
      <c r="L458" s="238"/>
      <c r="M458" s="238"/>
      <c r="N458" s="238"/>
      <c r="O458" s="238"/>
      <c r="P458" s="682"/>
      <c r="Q458" s="713"/>
    </row>
    <row r="459" spans="1:17" ht="14.4" customHeight="1" x14ac:dyDescent="0.3">
      <c r="A459" s="680" t="s">
        <v>549</v>
      </c>
      <c r="B459" s="671" t="s">
        <v>5966</v>
      </c>
      <c r="C459" s="671" t="s">
        <v>5232</v>
      </c>
      <c r="D459" s="671" t="s">
        <v>5973</v>
      </c>
      <c r="E459" s="671" t="s">
        <v>5974</v>
      </c>
      <c r="F459" s="238">
        <v>1</v>
      </c>
      <c r="G459" s="238">
        <v>221</v>
      </c>
      <c r="H459" s="238">
        <v>1</v>
      </c>
      <c r="I459" s="238">
        <v>221</v>
      </c>
      <c r="J459" s="238">
        <v>2</v>
      </c>
      <c r="K459" s="238">
        <v>446</v>
      </c>
      <c r="L459" s="238">
        <v>2.0180995475113122</v>
      </c>
      <c r="M459" s="238">
        <v>223</v>
      </c>
      <c r="N459" s="238"/>
      <c r="O459" s="238"/>
      <c r="P459" s="682"/>
      <c r="Q459" s="713"/>
    </row>
    <row r="460" spans="1:17" ht="14.4" customHeight="1" x14ac:dyDescent="0.3">
      <c r="A460" s="680" t="s">
        <v>549</v>
      </c>
      <c r="B460" s="671" t="s">
        <v>5966</v>
      </c>
      <c r="C460" s="671" t="s">
        <v>5232</v>
      </c>
      <c r="D460" s="671" t="s">
        <v>5975</v>
      </c>
      <c r="E460" s="671" t="s">
        <v>5976</v>
      </c>
      <c r="F460" s="238"/>
      <c r="G460" s="238"/>
      <c r="H460" s="238"/>
      <c r="I460" s="238"/>
      <c r="J460" s="238"/>
      <c r="K460" s="238"/>
      <c r="L460" s="238"/>
      <c r="M460" s="238"/>
      <c r="N460" s="238">
        <v>1</v>
      </c>
      <c r="O460" s="238">
        <v>376</v>
      </c>
      <c r="P460" s="682"/>
      <c r="Q460" s="713">
        <v>376</v>
      </c>
    </row>
    <row r="461" spans="1:17" ht="14.4" customHeight="1" x14ac:dyDescent="0.3">
      <c r="A461" s="680" t="s">
        <v>549</v>
      </c>
      <c r="B461" s="671" t="s">
        <v>5966</v>
      </c>
      <c r="C461" s="671" t="s">
        <v>5232</v>
      </c>
      <c r="D461" s="671" t="s">
        <v>5977</v>
      </c>
      <c r="E461" s="671" t="s">
        <v>5978</v>
      </c>
      <c r="F461" s="238"/>
      <c r="G461" s="238"/>
      <c r="H461" s="238"/>
      <c r="I461" s="238"/>
      <c r="J461" s="238">
        <v>2</v>
      </c>
      <c r="K461" s="238">
        <v>6932</v>
      </c>
      <c r="L461" s="238"/>
      <c r="M461" s="238">
        <v>3466</v>
      </c>
      <c r="N461" s="238">
        <v>3</v>
      </c>
      <c r="O461" s="238">
        <v>10398</v>
      </c>
      <c r="P461" s="682"/>
      <c r="Q461" s="713">
        <v>3466</v>
      </c>
    </row>
    <row r="462" spans="1:17" ht="14.4" customHeight="1" x14ac:dyDescent="0.3">
      <c r="A462" s="680" t="s">
        <v>549</v>
      </c>
      <c r="B462" s="671" t="s">
        <v>5966</v>
      </c>
      <c r="C462" s="671" t="s">
        <v>5232</v>
      </c>
      <c r="D462" s="671" t="s">
        <v>5979</v>
      </c>
      <c r="E462" s="671" t="s">
        <v>5980</v>
      </c>
      <c r="F462" s="238"/>
      <c r="G462" s="238"/>
      <c r="H462" s="238"/>
      <c r="I462" s="238"/>
      <c r="J462" s="238">
        <v>1</v>
      </c>
      <c r="K462" s="238">
        <v>4628</v>
      </c>
      <c r="L462" s="238"/>
      <c r="M462" s="238">
        <v>4628</v>
      </c>
      <c r="N462" s="238"/>
      <c r="O462" s="238"/>
      <c r="P462" s="682"/>
      <c r="Q462" s="713"/>
    </row>
    <row r="463" spans="1:17" ht="14.4" customHeight="1" x14ac:dyDescent="0.3">
      <c r="A463" s="680" t="s">
        <v>549</v>
      </c>
      <c r="B463" s="671" t="s">
        <v>5966</v>
      </c>
      <c r="C463" s="671" t="s">
        <v>5232</v>
      </c>
      <c r="D463" s="671" t="s">
        <v>5981</v>
      </c>
      <c r="E463" s="671" t="s">
        <v>5982</v>
      </c>
      <c r="F463" s="238">
        <v>1</v>
      </c>
      <c r="G463" s="238">
        <v>3099</v>
      </c>
      <c r="H463" s="238">
        <v>1</v>
      </c>
      <c r="I463" s="238">
        <v>3099</v>
      </c>
      <c r="J463" s="238">
        <v>1</v>
      </c>
      <c r="K463" s="238">
        <v>3127</v>
      </c>
      <c r="L463" s="238">
        <v>1.0090351726363342</v>
      </c>
      <c r="M463" s="238">
        <v>3127</v>
      </c>
      <c r="N463" s="238">
        <v>1</v>
      </c>
      <c r="O463" s="238">
        <v>3127</v>
      </c>
      <c r="P463" s="682">
        <v>1.0090351726363342</v>
      </c>
      <c r="Q463" s="713">
        <v>3127</v>
      </c>
    </row>
    <row r="464" spans="1:17" ht="14.4" customHeight="1" x14ac:dyDescent="0.3">
      <c r="A464" s="680" t="s">
        <v>549</v>
      </c>
      <c r="B464" s="671" t="s">
        <v>5966</v>
      </c>
      <c r="C464" s="671" t="s">
        <v>5232</v>
      </c>
      <c r="D464" s="671" t="s">
        <v>5983</v>
      </c>
      <c r="E464" s="671" t="s">
        <v>5984</v>
      </c>
      <c r="F464" s="238">
        <v>3</v>
      </c>
      <c r="G464" s="238">
        <v>12270</v>
      </c>
      <c r="H464" s="238">
        <v>1</v>
      </c>
      <c r="I464" s="238">
        <v>4090</v>
      </c>
      <c r="J464" s="238"/>
      <c r="K464" s="238"/>
      <c r="L464" s="238"/>
      <c r="M464" s="238"/>
      <c r="N464" s="238">
        <v>1</v>
      </c>
      <c r="O464" s="238">
        <v>4110</v>
      </c>
      <c r="P464" s="682">
        <v>0.33496332518337407</v>
      </c>
      <c r="Q464" s="713">
        <v>4110</v>
      </c>
    </row>
    <row r="465" spans="1:17" ht="14.4" customHeight="1" x14ac:dyDescent="0.3">
      <c r="A465" s="680" t="s">
        <v>549</v>
      </c>
      <c r="B465" s="671" t="s">
        <v>5966</v>
      </c>
      <c r="C465" s="671" t="s">
        <v>5232</v>
      </c>
      <c r="D465" s="671" t="s">
        <v>5985</v>
      </c>
      <c r="E465" s="671" t="s">
        <v>5986</v>
      </c>
      <c r="F465" s="238"/>
      <c r="G465" s="238"/>
      <c r="H465" s="238"/>
      <c r="I465" s="238"/>
      <c r="J465" s="238">
        <v>1</v>
      </c>
      <c r="K465" s="238">
        <v>4284</v>
      </c>
      <c r="L465" s="238"/>
      <c r="M465" s="238">
        <v>4284</v>
      </c>
      <c r="N465" s="238"/>
      <c r="O465" s="238"/>
      <c r="P465" s="682"/>
      <c r="Q465" s="713"/>
    </row>
    <row r="466" spans="1:17" ht="14.4" customHeight="1" x14ac:dyDescent="0.3">
      <c r="A466" s="680" t="s">
        <v>549</v>
      </c>
      <c r="B466" s="671" t="s">
        <v>5966</v>
      </c>
      <c r="C466" s="671" t="s">
        <v>5232</v>
      </c>
      <c r="D466" s="671" t="s">
        <v>5987</v>
      </c>
      <c r="E466" s="671" t="s">
        <v>5988</v>
      </c>
      <c r="F466" s="238"/>
      <c r="G466" s="238"/>
      <c r="H466" s="238"/>
      <c r="I466" s="238"/>
      <c r="J466" s="238">
        <v>1</v>
      </c>
      <c r="K466" s="238">
        <v>5323</v>
      </c>
      <c r="L466" s="238"/>
      <c r="M466" s="238">
        <v>5323</v>
      </c>
      <c r="N466" s="238"/>
      <c r="O466" s="238"/>
      <c r="P466" s="682"/>
      <c r="Q466" s="713"/>
    </row>
    <row r="467" spans="1:17" ht="14.4" customHeight="1" x14ac:dyDescent="0.3">
      <c r="A467" s="680" t="s">
        <v>549</v>
      </c>
      <c r="B467" s="671" t="s">
        <v>5966</v>
      </c>
      <c r="C467" s="671" t="s">
        <v>5232</v>
      </c>
      <c r="D467" s="671" t="s">
        <v>5989</v>
      </c>
      <c r="E467" s="671" t="s">
        <v>5990</v>
      </c>
      <c r="F467" s="238"/>
      <c r="G467" s="238"/>
      <c r="H467" s="238"/>
      <c r="I467" s="238"/>
      <c r="J467" s="238">
        <v>1</v>
      </c>
      <c r="K467" s="238">
        <v>4985</v>
      </c>
      <c r="L467" s="238"/>
      <c r="M467" s="238">
        <v>4985</v>
      </c>
      <c r="N467" s="238"/>
      <c r="O467" s="238"/>
      <c r="P467" s="682"/>
      <c r="Q467" s="713"/>
    </row>
    <row r="468" spans="1:17" ht="14.4" customHeight="1" x14ac:dyDescent="0.3">
      <c r="A468" s="680" t="s">
        <v>549</v>
      </c>
      <c r="B468" s="671" t="s">
        <v>5966</v>
      </c>
      <c r="C468" s="671" t="s">
        <v>5232</v>
      </c>
      <c r="D468" s="671" t="s">
        <v>5991</v>
      </c>
      <c r="E468" s="671" t="s">
        <v>5992</v>
      </c>
      <c r="F468" s="238">
        <v>4</v>
      </c>
      <c r="G468" s="238">
        <v>5056</v>
      </c>
      <c r="H468" s="238">
        <v>1</v>
      </c>
      <c r="I468" s="238">
        <v>1264</v>
      </c>
      <c r="J468" s="238">
        <v>6</v>
      </c>
      <c r="K468" s="238">
        <v>7620</v>
      </c>
      <c r="L468" s="238">
        <v>1.5071202531645569</v>
      </c>
      <c r="M468" s="238">
        <v>1270</v>
      </c>
      <c r="N468" s="238">
        <v>6</v>
      </c>
      <c r="O468" s="238">
        <v>7620</v>
      </c>
      <c r="P468" s="682">
        <v>1.5071202531645569</v>
      </c>
      <c r="Q468" s="713">
        <v>1270</v>
      </c>
    </row>
    <row r="469" spans="1:17" ht="14.4" customHeight="1" x14ac:dyDescent="0.3">
      <c r="A469" s="680" t="s">
        <v>549</v>
      </c>
      <c r="B469" s="671" t="s">
        <v>5966</v>
      </c>
      <c r="C469" s="671" t="s">
        <v>5232</v>
      </c>
      <c r="D469" s="671" t="s">
        <v>5993</v>
      </c>
      <c r="E469" s="671" t="s">
        <v>5994</v>
      </c>
      <c r="F469" s="238">
        <v>1</v>
      </c>
      <c r="G469" s="238">
        <v>154</v>
      </c>
      <c r="H469" s="238">
        <v>1</v>
      </c>
      <c r="I469" s="238">
        <v>154</v>
      </c>
      <c r="J469" s="238"/>
      <c r="K469" s="238"/>
      <c r="L469" s="238"/>
      <c r="M469" s="238"/>
      <c r="N469" s="238"/>
      <c r="O469" s="238"/>
      <c r="P469" s="682"/>
      <c r="Q469" s="713"/>
    </row>
    <row r="470" spans="1:17" ht="14.4" customHeight="1" x14ac:dyDescent="0.3">
      <c r="A470" s="680" t="s">
        <v>549</v>
      </c>
      <c r="B470" s="671" t="s">
        <v>5966</v>
      </c>
      <c r="C470" s="671" t="s">
        <v>5232</v>
      </c>
      <c r="D470" s="671" t="s">
        <v>5922</v>
      </c>
      <c r="E470" s="671" t="s">
        <v>5923</v>
      </c>
      <c r="F470" s="238">
        <v>1</v>
      </c>
      <c r="G470" s="238">
        <v>75</v>
      </c>
      <c r="H470" s="238">
        <v>1</v>
      </c>
      <c r="I470" s="238">
        <v>75</v>
      </c>
      <c r="J470" s="238"/>
      <c r="K470" s="238"/>
      <c r="L470" s="238"/>
      <c r="M470" s="238"/>
      <c r="N470" s="238"/>
      <c r="O470" s="238"/>
      <c r="P470" s="682"/>
      <c r="Q470" s="713"/>
    </row>
    <row r="471" spans="1:17" ht="14.4" customHeight="1" x14ac:dyDescent="0.3">
      <c r="A471" s="680" t="s">
        <v>549</v>
      </c>
      <c r="B471" s="671" t="s">
        <v>5966</v>
      </c>
      <c r="C471" s="671" t="s">
        <v>5232</v>
      </c>
      <c r="D471" s="671" t="s">
        <v>5995</v>
      </c>
      <c r="E471" s="671" t="s">
        <v>5996</v>
      </c>
      <c r="F471" s="238"/>
      <c r="G471" s="238"/>
      <c r="H471" s="238"/>
      <c r="I471" s="238"/>
      <c r="J471" s="238">
        <v>1</v>
      </c>
      <c r="K471" s="238">
        <v>3909</v>
      </c>
      <c r="L471" s="238"/>
      <c r="M471" s="238">
        <v>3909</v>
      </c>
      <c r="N471" s="238"/>
      <c r="O471" s="238"/>
      <c r="P471" s="682"/>
      <c r="Q471" s="713"/>
    </row>
    <row r="472" spans="1:17" ht="14.4" customHeight="1" x14ac:dyDescent="0.3">
      <c r="A472" s="680" t="s">
        <v>549</v>
      </c>
      <c r="B472" s="671" t="s">
        <v>5966</v>
      </c>
      <c r="C472" s="671" t="s">
        <v>5232</v>
      </c>
      <c r="D472" s="671" t="s">
        <v>5997</v>
      </c>
      <c r="E472" s="671" t="s">
        <v>5998</v>
      </c>
      <c r="F472" s="238">
        <v>1</v>
      </c>
      <c r="G472" s="238">
        <v>111</v>
      </c>
      <c r="H472" s="238">
        <v>1</v>
      </c>
      <c r="I472" s="238">
        <v>111</v>
      </c>
      <c r="J472" s="238">
        <v>1</v>
      </c>
      <c r="K472" s="238">
        <v>112</v>
      </c>
      <c r="L472" s="238">
        <v>1.0090090090090089</v>
      </c>
      <c r="M472" s="238">
        <v>112</v>
      </c>
      <c r="N472" s="238">
        <v>1</v>
      </c>
      <c r="O472" s="238">
        <v>112</v>
      </c>
      <c r="P472" s="682">
        <v>1.0090090090090089</v>
      </c>
      <c r="Q472" s="713">
        <v>112</v>
      </c>
    </row>
    <row r="473" spans="1:17" ht="14.4" customHeight="1" x14ac:dyDescent="0.3">
      <c r="A473" s="680" t="s">
        <v>549</v>
      </c>
      <c r="B473" s="671" t="s">
        <v>5966</v>
      </c>
      <c r="C473" s="671" t="s">
        <v>5232</v>
      </c>
      <c r="D473" s="671" t="s">
        <v>5999</v>
      </c>
      <c r="E473" s="671" t="s">
        <v>6000</v>
      </c>
      <c r="F473" s="238">
        <v>12</v>
      </c>
      <c r="G473" s="238">
        <v>1331</v>
      </c>
      <c r="H473" s="238">
        <v>1</v>
      </c>
      <c r="I473" s="238">
        <v>110.91666666666667</v>
      </c>
      <c r="J473" s="238">
        <v>15</v>
      </c>
      <c r="K473" s="238">
        <v>1680</v>
      </c>
      <c r="L473" s="238">
        <v>1.2622088655146506</v>
      </c>
      <c r="M473" s="238">
        <v>112</v>
      </c>
      <c r="N473" s="238">
        <v>11</v>
      </c>
      <c r="O473" s="238">
        <v>1232</v>
      </c>
      <c r="P473" s="682">
        <v>0.92561983471074383</v>
      </c>
      <c r="Q473" s="713">
        <v>112</v>
      </c>
    </row>
    <row r="474" spans="1:17" ht="14.4" customHeight="1" x14ac:dyDescent="0.3">
      <c r="A474" s="680" t="s">
        <v>549</v>
      </c>
      <c r="B474" s="671" t="s">
        <v>5966</v>
      </c>
      <c r="C474" s="671" t="s">
        <v>5232</v>
      </c>
      <c r="D474" s="671" t="s">
        <v>6001</v>
      </c>
      <c r="E474" s="671" t="s">
        <v>6002</v>
      </c>
      <c r="F474" s="238">
        <v>3</v>
      </c>
      <c r="G474" s="238">
        <v>626</v>
      </c>
      <c r="H474" s="238">
        <v>1</v>
      </c>
      <c r="I474" s="238">
        <v>208.66666666666666</v>
      </c>
      <c r="J474" s="238">
        <v>4</v>
      </c>
      <c r="K474" s="238">
        <v>644</v>
      </c>
      <c r="L474" s="238">
        <v>1.0287539936102237</v>
      </c>
      <c r="M474" s="238">
        <v>161</v>
      </c>
      <c r="N474" s="238">
        <v>4</v>
      </c>
      <c r="O474" s="238">
        <v>644</v>
      </c>
      <c r="P474" s="682">
        <v>1.0287539936102237</v>
      </c>
      <c r="Q474" s="713">
        <v>161</v>
      </c>
    </row>
    <row r="475" spans="1:17" ht="14.4" customHeight="1" x14ac:dyDescent="0.3">
      <c r="A475" s="680" t="s">
        <v>549</v>
      </c>
      <c r="B475" s="671" t="s">
        <v>5966</v>
      </c>
      <c r="C475" s="671" t="s">
        <v>5232</v>
      </c>
      <c r="D475" s="671" t="s">
        <v>6003</v>
      </c>
      <c r="E475" s="671" t="s">
        <v>6004</v>
      </c>
      <c r="F475" s="238">
        <v>1</v>
      </c>
      <c r="G475" s="238">
        <v>2431</v>
      </c>
      <c r="H475" s="238">
        <v>1</v>
      </c>
      <c r="I475" s="238">
        <v>2431</v>
      </c>
      <c r="J475" s="238">
        <v>1</v>
      </c>
      <c r="K475" s="238">
        <v>2443</v>
      </c>
      <c r="L475" s="238">
        <v>1.0049362402303579</v>
      </c>
      <c r="M475" s="238">
        <v>2443</v>
      </c>
      <c r="N475" s="238">
        <v>1</v>
      </c>
      <c r="O475" s="238">
        <v>2443</v>
      </c>
      <c r="P475" s="682">
        <v>1.0049362402303579</v>
      </c>
      <c r="Q475" s="713">
        <v>2443</v>
      </c>
    </row>
    <row r="476" spans="1:17" ht="14.4" customHeight="1" x14ac:dyDescent="0.3">
      <c r="A476" s="680" t="s">
        <v>549</v>
      </c>
      <c r="B476" s="671" t="s">
        <v>5966</v>
      </c>
      <c r="C476" s="671" t="s">
        <v>5232</v>
      </c>
      <c r="D476" s="671" t="s">
        <v>6005</v>
      </c>
      <c r="E476" s="671" t="s">
        <v>6006</v>
      </c>
      <c r="F476" s="238"/>
      <c r="G476" s="238"/>
      <c r="H476" s="238"/>
      <c r="I476" s="238"/>
      <c r="J476" s="238">
        <v>1</v>
      </c>
      <c r="K476" s="238">
        <v>2972</v>
      </c>
      <c r="L476" s="238"/>
      <c r="M476" s="238">
        <v>2972</v>
      </c>
      <c r="N476" s="238">
        <v>1</v>
      </c>
      <c r="O476" s="238">
        <v>2972</v>
      </c>
      <c r="P476" s="682"/>
      <c r="Q476" s="713">
        <v>2972</v>
      </c>
    </row>
    <row r="477" spans="1:17" ht="14.4" customHeight="1" x14ac:dyDescent="0.3">
      <c r="A477" s="680" t="s">
        <v>549</v>
      </c>
      <c r="B477" s="671" t="s">
        <v>5966</v>
      </c>
      <c r="C477" s="671" t="s">
        <v>5232</v>
      </c>
      <c r="D477" s="671" t="s">
        <v>6007</v>
      </c>
      <c r="E477" s="671" t="s">
        <v>6008</v>
      </c>
      <c r="F477" s="238"/>
      <c r="G477" s="238"/>
      <c r="H477" s="238"/>
      <c r="I477" s="238"/>
      <c r="J477" s="238">
        <v>1</v>
      </c>
      <c r="K477" s="238">
        <v>3756</v>
      </c>
      <c r="L477" s="238"/>
      <c r="M477" s="238">
        <v>3756</v>
      </c>
      <c r="N477" s="238"/>
      <c r="O477" s="238"/>
      <c r="P477" s="682"/>
      <c r="Q477" s="713"/>
    </row>
    <row r="478" spans="1:17" ht="14.4" customHeight="1" x14ac:dyDescent="0.3">
      <c r="A478" s="680" t="s">
        <v>549</v>
      </c>
      <c r="B478" s="671" t="s">
        <v>5966</v>
      </c>
      <c r="C478" s="671" t="s">
        <v>5232</v>
      </c>
      <c r="D478" s="671" t="s">
        <v>6009</v>
      </c>
      <c r="E478" s="671" t="s">
        <v>6010</v>
      </c>
      <c r="F478" s="238">
        <v>2</v>
      </c>
      <c r="G478" s="238">
        <v>616</v>
      </c>
      <c r="H478" s="238">
        <v>1</v>
      </c>
      <c r="I478" s="238">
        <v>308</v>
      </c>
      <c r="J478" s="238">
        <v>1</v>
      </c>
      <c r="K478" s="238">
        <v>311</v>
      </c>
      <c r="L478" s="238">
        <v>0.50487012987012991</v>
      </c>
      <c r="M478" s="238">
        <v>311</v>
      </c>
      <c r="N478" s="238"/>
      <c r="O478" s="238"/>
      <c r="P478" s="682"/>
      <c r="Q478" s="713"/>
    </row>
    <row r="479" spans="1:17" ht="14.4" customHeight="1" x14ac:dyDescent="0.3">
      <c r="A479" s="680" t="s">
        <v>549</v>
      </c>
      <c r="B479" s="671" t="s">
        <v>5966</v>
      </c>
      <c r="C479" s="671" t="s">
        <v>5232</v>
      </c>
      <c r="D479" s="671" t="s">
        <v>6011</v>
      </c>
      <c r="E479" s="671" t="s">
        <v>6012</v>
      </c>
      <c r="F479" s="238">
        <v>1</v>
      </c>
      <c r="G479" s="238">
        <v>1303</v>
      </c>
      <c r="H479" s="238">
        <v>1</v>
      </c>
      <c r="I479" s="238">
        <v>1303</v>
      </c>
      <c r="J479" s="238"/>
      <c r="K479" s="238"/>
      <c r="L479" s="238"/>
      <c r="M479" s="238"/>
      <c r="N479" s="238"/>
      <c r="O479" s="238"/>
      <c r="P479" s="682"/>
      <c r="Q479" s="713"/>
    </row>
    <row r="480" spans="1:17" ht="14.4" customHeight="1" x14ac:dyDescent="0.3">
      <c r="A480" s="680" t="s">
        <v>549</v>
      </c>
      <c r="B480" s="671" t="s">
        <v>6013</v>
      </c>
      <c r="C480" s="671" t="s">
        <v>5232</v>
      </c>
      <c r="D480" s="671" t="s">
        <v>6014</v>
      </c>
      <c r="E480" s="671" t="s">
        <v>6015</v>
      </c>
      <c r="F480" s="238">
        <v>1</v>
      </c>
      <c r="G480" s="238">
        <v>11308</v>
      </c>
      <c r="H480" s="238">
        <v>1</v>
      </c>
      <c r="I480" s="238">
        <v>11308</v>
      </c>
      <c r="J480" s="238"/>
      <c r="K480" s="238"/>
      <c r="L480" s="238"/>
      <c r="M480" s="238"/>
      <c r="N480" s="238"/>
      <c r="O480" s="238"/>
      <c r="P480" s="682"/>
      <c r="Q480" s="713"/>
    </row>
    <row r="481" spans="1:17" ht="14.4" customHeight="1" x14ac:dyDescent="0.3">
      <c r="A481" s="680" t="s">
        <v>549</v>
      </c>
      <c r="B481" s="671" t="s">
        <v>6013</v>
      </c>
      <c r="C481" s="671" t="s">
        <v>5232</v>
      </c>
      <c r="D481" s="671" t="s">
        <v>6016</v>
      </c>
      <c r="E481" s="671" t="s">
        <v>6017</v>
      </c>
      <c r="F481" s="238"/>
      <c r="G481" s="238"/>
      <c r="H481" s="238"/>
      <c r="I481" s="238"/>
      <c r="J481" s="238">
        <v>1</v>
      </c>
      <c r="K481" s="238">
        <v>2208</v>
      </c>
      <c r="L481" s="238"/>
      <c r="M481" s="238">
        <v>2208</v>
      </c>
      <c r="N481" s="238"/>
      <c r="O481" s="238"/>
      <c r="P481" s="682"/>
      <c r="Q481" s="713"/>
    </row>
    <row r="482" spans="1:17" ht="14.4" customHeight="1" x14ac:dyDescent="0.3">
      <c r="A482" s="680" t="s">
        <v>549</v>
      </c>
      <c r="B482" s="671" t="s">
        <v>6013</v>
      </c>
      <c r="C482" s="671" t="s">
        <v>5232</v>
      </c>
      <c r="D482" s="671" t="s">
        <v>6018</v>
      </c>
      <c r="E482" s="671" t="s">
        <v>6019</v>
      </c>
      <c r="F482" s="238"/>
      <c r="G482" s="238"/>
      <c r="H482" s="238"/>
      <c r="I482" s="238"/>
      <c r="J482" s="238">
        <v>2</v>
      </c>
      <c r="K482" s="238">
        <v>9988</v>
      </c>
      <c r="L482" s="238"/>
      <c r="M482" s="238">
        <v>4994</v>
      </c>
      <c r="N482" s="238"/>
      <c r="O482" s="238"/>
      <c r="P482" s="682"/>
      <c r="Q482" s="713"/>
    </row>
    <row r="483" spans="1:17" ht="14.4" customHeight="1" x14ac:dyDescent="0.3">
      <c r="A483" s="680" t="s">
        <v>549</v>
      </c>
      <c r="B483" s="671" t="s">
        <v>6013</v>
      </c>
      <c r="C483" s="671" t="s">
        <v>5232</v>
      </c>
      <c r="D483" s="671" t="s">
        <v>6020</v>
      </c>
      <c r="E483" s="671" t="s">
        <v>6021</v>
      </c>
      <c r="F483" s="238">
        <v>1</v>
      </c>
      <c r="G483" s="238">
        <v>3912</v>
      </c>
      <c r="H483" s="238">
        <v>1</v>
      </c>
      <c r="I483" s="238">
        <v>3912</v>
      </c>
      <c r="J483" s="238">
        <v>1</v>
      </c>
      <c r="K483" s="238">
        <v>3928</v>
      </c>
      <c r="L483" s="238">
        <v>1.0040899795501022</v>
      </c>
      <c r="M483" s="238">
        <v>3928</v>
      </c>
      <c r="N483" s="238"/>
      <c r="O483" s="238"/>
      <c r="P483" s="682"/>
      <c r="Q483" s="713"/>
    </row>
    <row r="484" spans="1:17" ht="14.4" customHeight="1" x14ac:dyDescent="0.3">
      <c r="A484" s="680" t="s">
        <v>549</v>
      </c>
      <c r="B484" s="671" t="s">
        <v>6013</v>
      </c>
      <c r="C484" s="671" t="s">
        <v>5232</v>
      </c>
      <c r="D484" s="671" t="s">
        <v>6022</v>
      </c>
      <c r="E484" s="671" t="s">
        <v>6023</v>
      </c>
      <c r="F484" s="238">
        <v>1</v>
      </c>
      <c r="G484" s="238">
        <v>4183</v>
      </c>
      <c r="H484" s="238">
        <v>1</v>
      </c>
      <c r="I484" s="238">
        <v>4183</v>
      </c>
      <c r="J484" s="238"/>
      <c r="K484" s="238"/>
      <c r="L484" s="238"/>
      <c r="M484" s="238"/>
      <c r="N484" s="238"/>
      <c r="O484" s="238"/>
      <c r="P484" s="682"/>
      <c r="Q484" s="713"/>
    </row>
    <row r="485" spans="1:17" ht="14.4" customHeight="1" x14ac:dyDescent="0.3">
      <c r="A485" s="680" t="s">
        <v>549</v>
      </c>
      <c r="B485" s="671" t="s">
        <v>6013</v>
      </c>
      <c r="C485" s="671" t="s">
        <v>5232</v>
      </c>
      <c r="D485" s="671" t="s">
        <v>6024</v>
      </c>
      <c r="E485" s="671" t="s">
        <v>6025</v>
      </c>
      <c r="F485" s="238"/>
      <c r="G485" s="238"/>
      <c r="H485" s="238"/>
      <c r="I485" s="238"/>
      <c r="J485" s="238">
        <v>1</v>
      </c>
      <c r="K485" s="238">
        <v>4421</v>
      </c>
      <c r="L485" s="238"/>
      <c r="M485" s="238">
        <v>4421</v>
      </c>
      <c r="N485" s="238"/>
      <c r="O485" s="238"/>
      <c r="P485" s="682"/>
      <c r="Q485" s="713"/>
    </row>
    <row r="486" spans="1:17" ht="14.4" customHeight="1" x14ac:dyDescent="0.3">
      <c r="A486" s="680" t="s">
        <v>549</v>
      </c>
      <c r="B486" s="671" t="s">
        <v>6026</v>
      </c>
      <c r="C486" s="671" t="s">
        <v>5232</v>
      </c>
      <c r="D486" s="671" t="s">
        <v>6027</v>
      </c>
      <c r="E486" s="671" t="s">
        <v>6028</v>
      </c>
      <c r="F486" s="238"/>
      <c r="G486" s="238"/>
      <c r="H486" s="238"/>
      <c r="I486" s="238"/>
      <c r="J486" s="238">
        <v>1</v>
      </c>
      <c r="K486" s="238">
        <v>123</v>
      </c>
      <c r="L486" s="238"/>
      <c r="M486" s="238">
        <v>123</v>
      </c>
      <c r="N486" s="238"/>
      <c r="O486" s="238"/>
      <c r="P486" s="682"/>
      <c r="Q486" s="713"/>
    </row>
    <row r="487" spans="1:17" ht="14.4" customHeight="1" x14ac:dyDescent="0.3">
      <c r="A487" s="680" t="s">
        <v>549</v>
      </c>
      <c r="B487" s="671" t="s">
        <v>6029</v>
      </c>
      <c r="C487" s="671" t="s">
        <v>5232</v>
      </c>
      <c r="D487" s="671" t="s">
        <v>6030</v>
      </c>
      <c r="E487" s="671" t="s">
        <v>6031</v>
      </c>
      <c r="F487" s="238">
        <v>3</v>
      </c>
      <c r="G487" s="238">
        <v>513</v>
      </c>
      <c r="H487" s="238">
        <v>1</v>
      </c>
      <c r="I487" s="238">
        <v>171</v>
      </c>
      <c r="J487" s="238"/>
      <c r="K487" s="238"/>
      <c r="L487" s="238"/>
      <c r="M487" s="238"/>
      <c r="N487" s="238"/>
      <c r="O487" s="238"/>
      <c r="P487" s="682"/>
      <c r="Q487" s="713"/>
    </row>
    <row r="488" spans="1:17" ht="14.4" customHeight="1" x14ac:dyDescent="0.3">
      <c r="A488" s="680" t="s">
        <v>549</v>
      </c>
      <c r="B488" s="671" t="s">
        <v>6029</v>
      </c>
      <c r="C488" s="671" t="s">
        <v>5232</v>
      </c>
      <c r="D488" s="671" t="s">
        <v>6032</v>
      </c>
      <c r="E488" s="671" t="s">
        <v>6033</v>
      </c>
      <c r="F488" s="238">
        <v>1</v>
      </c>
      <c r="G488" s="238">
        <v>4213</v>
      </c>
      <c r="H488" s="238">
        <v>1</v>
      </c>
      <c r="I488" s="238">
        <v>4213</v>
      </c>
      <c r="J488" s="238"/>
      <c r="K488" s="238"/>
      <c r="L488" s="238"/>
      <c r="M488" s="238"/>
      <c r="N488" s="238"/>
      <c r="O488" s="238"/>
      <c r="P488" s="682"/>
      <c r="Q488" s="713"/>
    </row>
    <row r="489" spans="1:17" ht="14.4" customHeight="1" x14ac:dyDescent="0.3">
      <c r="A489" s="680" t="s">
        <v>549</v>
      </c>
      <c r="B489" s="671" t="s">
        <v>6029</v>
      </c>
      <c r="C489" s="671" t="s">
        <v>5232</v>
      </c>
      <c r="D489" s="671" t="s">
        <v>5896</v>
      </c>
      <c r="E489" s="671" t="s">
        <v>5897</v>
      </c>
      <c r="F489" s="238">
        <v>3</v>
      </c>
      <c r="G489" s="238">
        <v>1437</v>
      </c>
      <c r="H489" s="238">
        <v>1</v>
      </c>
      <c r="I489" s="238">
        <v>479</v>
      </c>
      <c r="J489" s="238"/>
      <c r="K489" s="238"/>
      <c r="L489" s="238"/>
      <c r="M489" s="238"/>
      <c r="N489" s="238">
        <v>5</v>
      </c>
      <c r="O489" s="238">
        <v>2405</v>
      </c>
      <c r="P489" s="682">
        <v>1.6736256089074462</v>
      </c>
      <c r="Q489" s="713">
        <v>481</v>
      </c>
    </row>
    <row r="490" spans="1:17" ht="14.4" customHeight="1" x14ac:dyDescent="0.3">
      <c r="A490" s="680" t="s">
        <v>549</v>
      </c>
      <c r="B490" s="671" t="s">
        <v>6029</v>
      </c>
      <c r="C490" s="671" t="s">
        <v>5232</v>
      </c>
      <c r="D490" s="671" t="s">
        <v>5898</v>
      </c>
      <c r="E490" s="671" t="s">
        <v>5899</v>
      </c>
      <c r="F490" s="238">
        <v>1</v>
      </c>
      <c r="G490" s="238">
        <v>656</v>
      </c>
      <c r="H490" s="238">
        <v>1</v>
      </c>
      <c r="I490" s="238">
        <v>656</v>
      </c>
      <c r="J490" s="238">
        <v>2</v>
      </c>
      <c r="K490" s="238">
        <v>1318</v>
      </c>
      <c r="L490" s="238">
        <v>2.0091463414634148</v>
      </c>
      <c r="M490" s="238">
        <v>659</v>
      </c>
      <c r="N490" s="238">
        <v>9</v>
      </c>
      <c r="O490" s="238">
        <v>5931</v>
      </c>
      <c r="P490" s="682">
        <v>9.0411585365853657</v>
      </c>
      <c r="Q490" s="713">
        <v>659</v>
      </c>
    </row>
    <row r="491" spans="1:17" ht="14.4" customHeight="1" x14ac:dyDescent="0.3">
      <c r="A491" s="680" t="s">
        <v>549</v>
      </c>
      <c r="B491" s="671" t="s">
        <v>6029</v>
      </c>
      <c r="C491" s="671" t="s">
        <v>5232</v>
      </c>
      <c r="D491" s="671" t="s">
        <v>6034</v>
      </c>
      <c r="E491" s="671" t="s">
        <v>6035</v>
      </c>
      <c r="F491" s="238">
        <v>1</v>
      </c>
      <c r="G491" s="238">
        <v>1429</v>
      </c>
      <c r="H491" s="238">
        <v>1</v>
      </c>
      <c r="I491" s="238">
        <v>1429</v>
      </c>
      <c r="J491" s="238"/>
      <c r="K491" s="238"/>
      <c r="L491" s="238"/>
      <c r="M491" s="238"/>
      <c r="N491" s="238"/>
      <c r="O491" s="238"/>
      <c r="P491" s="682"/>
      <c r="Q491" s="713"/>
    </row>
    <row r="492" spans="1:17" ht="14.4" customHeight="1" x14ac:dyDescent="0.3">
      <c r="A492" s="680" t="s">
        <v>549</v>
      </c>
      <c r="B492" s="671" t="s">
        <v>6029</v>
      </c>
      <c r="C492" s="671" t="s">
        <v>5232</v>
      </c>
      <c r="D492" s="671" t="s">
        <v>5900</v>
      </c>
      <c r="E492" s="671" t="s">
        <v>5901</v>
      </c>
      <c r="F492" s="238">
        <v>4</v>
      </c>
      <c r="G492" s="238">
        <v>3988</v>
      </c>
      <c r="H492" s="238">
        <v>1</v>
      </c>
      <c r="I492" s="238">
        <v>997</v>
      </c>
      <c r="J492" s="238">
        <v>5</v>
      </c>
      <c r="K492" s="238">
        <v>5005</v>
      </c>
      <c r="L492" s="238">
        <v>1.2550150451354063</v>
      </c>
      <c r="M492" s="238">
        <v>1001</v>
      </c>
      <c r="N492" s="238">
        <v>13</v>
      </c>
      <c r="O492" s="238">
        <v>13013</v>
      </c>
      <c r="P492" s="682">
        <v>3.2630391173520561</v>
      </c>
      <c r="Q492" s="713">
        <v>1001</v>
      </c>
    </row>
    <row r="493" spans="1:17" ht="14.4" customHeight="1" x14ac:dyDescent="0.3">
      <c r="A493" s="680" t="s">
        <v>549</v>
      </c>
      <c r="B493" s="671" t="s">
        <v>6029</v>
      </c>
      <c r="C493" s="671" t="s">
        <v>5232</v>
      </c>
      <c r="D493" s="671" t="s">
        <v>6036</v>
      </c>
      <c r="E493" s="671" t="s">
        <v>6037</v>
      </c>
      <c r="F493" s="238">
        <v>1</v>
      </c>
      <c r="G493" s="238">
        <v>1993</v>
      </c>
      <c r="H493" s="238">
        <v>1</v>
      </c>
      <c r="I493" s="238">
        <v>1993</v>
      </c>
      <c r="J493" s="238"/>
      <c r="K493" s="238"/>
      <c r="L493" s="238"/>
      <c r="M493" s="238"/>
      <c r="N493" s="238">
        <v>2</v>
      </c>
      <c r="O493" s="238">
        <v>4000</v>
      </c>
      <c r="P493" s="682">
        <v>2.0070245860511791</v>
      </c>
      <c r="Q493" s="713">
        <v>2000</v>
      </c>
    </row>
    <row r="494" spans="1:17" ht="14.4" customHeight="1" x14ac:dyDescent="0.3">
      <c r="A494" s="680" t="s">
        <v>549</v>
      </c>
      <c r="B494" s="671" t="s">
        <v>6029</v>
      </c>
      <c r="C494" s="671" t="s">
        <v>5232</v>
      </c>
      <c r="D494" s="671" t="s">
        <v>6038</v>
      </c>
      <c r="E494" s="671" t="s">
        <v>6039</v>
      </c>
      <c r="F494" s="238">
        <v>1</v>
      </c>
      <c r="G494" s="238">
        <v>1204</v>
      </c>
      <c r="H494" s="238">
        <v>1</v>
      </c>
      <c r="I494" s="238">
        <v>1204</v>
      </c>
      <c r="J494" s="238">
        <v>1</v>
      </c>
      <c r="K494" s="238">
        <v>1213</v>
      </c>
      <c r="L494" s="238">
        <v>1.0074750830564785</v>
      </c>
      <c r="M494" s="238">
        <v>1213</v>
      </c>
      <c r="N494" s="238"/>
      <c r="O494" s="238"/>
      <c r="P494" s="682"/>
      <c r="Q494" s="713"/>
    </row>
    <row r="495" spans="1:17" ht="14.4" customHeight="1" x14ac:dyDescent="0.3">
      <c r="A495" s="680" t="s">
        <v>549</v>
      </c>
      <c r="B495" s="671" t="s">
        <v>6029</v>
      </c>
      <c r="C495" s="671" t="s">
        <v>5232</v>
      </c>
      <c r="D495" s="671" t="s">
        <v>6040</v>
      </c>
      <c r="E495" s="671" t="s">
        <v>6041</v>
      </c>
      <c r="F495" s="238">
        <v>1</v>
      </c>
      <c r="G495" s="238">
        <v>926</v>
      </c>
      <c r="H495" s="238">
        <v>1</v>
      </c>
      <c r="I495" s="238">
        <v>926</v>
      </c>
      <c r="J495" s="238"/>
      <c r="K495" s="238"/>
      <c r="L495" s="238"/>
      <c r="M495" s="238"/>
      <c r="N495" s="238">
        <v>1</v>
      </c>
      <c r="O495" s="238">
        <v>932</v>
      </c>
      <c r="P495" s="682">
        <v>1.0064794816414686</v>
      </c>
      <c r="Q495" s="713">
        <v>932</v>
      </c>
    </row>
    <row r="496" spans="1:17" ht="14.4" customHeight="1" x14ac:dyDescent="0.3">
      <c r="A496" s="680" t="s">
        <v>549</v>
      </c>
      <c r="B496" s="671" t="s">
        <v>6029</v>
      </c>
      <c r="C496" s="671" t="s">
        <v>5232</v>
      </c>
      <c r="D496" s="671" t="s">
        <v>6042</v>
      </c>
      <c r="E496" s="671" t="s">
        <v>6043</v>
      </c>
      <c r="F496" s="238">
        <v>1</v>
      </c>
      <c r="G496" s="238">
        <v>783</v>
      </c>
      <c r="H496" s="238">
        <v>1</v>
      </c>
      <c r="I496" s="238">
        <v>783</v>
      </c>
      <c r="J496" s="238"/>
      <c r="K496" s="238"/>
      <c r="L496" s="238"/>
      <c r="M496" s="238"/>
      <c r="N496" s="238"/>
      <c r="O496" s="238"/>
      <c r="P496" s="682"/>
      <c r="Q496" s="713"/>
    </row>
    <row r="497" spans="1:17" ht="14.4" customHeight="1" x14ac:dyDescent="0.3">
      <c r="A497" s="680" t="s">
        <v>549</v>
      </c>
      <c r="B497" s="671" t="s">
        <v>6029</v>
      </c>
      <c r="C497" s="671" t="s">
        <v>5232</v>
      </c>
      <c r="D497" s="671" t="s">
        <v>5902</v>
      </c>
      <c r="E497" s="671" t="s">
        <v>5903</v>
      </c>
      <c r="F497" s="238">
        <v>2</v>
      </c>
      <c r="G497" s="238">
        <v>2988</v>
      </c>
      <c r="H497" s="238">
        <v>1</v>
      </c>
      <c r="I497" s="238">
        <v>1494</v>
      </c>
      <c r="J497" s="238">
        <v>6</v>
      </c>
      <c r="K497" s="238">
        <v>8994</v>
      </c>
      <c r="L497" s="238">
        <v>3.0100401606425704</v>
      </c>
      <c r="M497" s="238">
        <v>1499</v>
      </c>
      <c r="N497" s="238">
        <v>9</v>
      </c>
      <c r="O497" s="238">
        <v>13491</v>
      </c>
      <c r="P497" s="682">
        <v>4.5150602409638552</v>
      </c>
      <c r="Q497" s="713">
        <v>1499</v>
      </c>
    </row>
    <row r="498" spans="1:17" ht="14.4" customHeight="1" x14ac:dyDescent="0.3">
      <c r="A498" s="680" t="s">
        <v>549</v>
      </c>
      <c r="B498" s="671" t="s">
        <v>6029</v>
      </c>
      <c r="C498" s="671" t="s">
        <v>5232</v>
      </c>
      <c r="D498" s="671" t="s">
        <v>6044</v>
      </c>
      <c r="E498" s="671" t="s">
        <v>6045</v>
      </c>
      <c r="F498" s="238">
        <v>1</v>
      </c>
      <c r="G498" s="238">
        <v>2137</v>
      </c>
      <c r="H498" s="238">
        <v>1</v>
      </c>
      <c r="I498" s="238">
        <v>2137</v>
      </c>
      <c r="J498" s="238">
        <v>1</v>
      </c>
      <c r="K498" s="238">
        <v>2149</v>
      </c>
      <c r="L498" s="238">
        <v>1.00561534861956</v>
      </c>
      <c r="M498" s="238">
        <v>2149</v>
      </c>
      <c r="N498" s="238">
        <v>1</v>
      </c>
      <c r="O498" s="238">
        <v>2149</v>
      </c>
      <c r="P498" s="682">
        <v>1.00561534861956</v>
      </c>
      <c r="Q498" s="713">
        <v>2149</v>
      </c>
    </row>
    <row r="499" spans="1:17" ht="14.4" customHeight="1" x14ac:dyDescent="0.3">
      <c r="A499" s="680" t="s">
        <v>549</v>
      </c>
      <c r="B499" s="671" t="s">
        <v>6029</v>
      </c>
      <c r="C499" s="671" t="s">
        <v>5232</v>
      </c>
      <c r="D499" s="671" t="s">
        <v>6046</v>
      </c>
      <c r="E499" s="671" t="s">
        <v>6047</v>
      </c>
      <c r="F499" s="238"/>
      <c r="G499" s="238"/>
      <c r="H499" s="238"/>
      <c r="I499" s="238"/>
      <c r="J499" s="238">
        <v>1</v>
      </c>
      <c r="K499" s="238">
        <v>1620</v>
      </c>
      <c r="L499" s="238"/>
      <c r="M499" s="238">
        <v>1620</v>
      </c>
      <c r="N499" s="238"/>
      <c r="O499" s="238"/>
      <c r="P499" s="682"/>
      <c r="Q499" s="713"/>
    </row>
    <row r="500" spans="1:17" ht="14.4" customHeight="1" x14ac:dyDescent="0.3">
      <c r="A500" s="680" t="s">
        <v>549</v>
      </c>
      <c r="B500" s="671" t="s">
        <v>6029</v>
      </c>
      <c r="C500" s="671" t="s">
        <v>5232</v>
      </c>
      <c r="D500" s="671" t="s">
        <v>5922</v>
      </c>
      <c r="E500" s="671" t="s">
        <v>5923</v>
      </c>
      <c r="F500" s="238">
        <v>7</v>
      </c>
      <c r="G500" s="238">
        <v>525</v>
      </c>
      <c r="H500" s="238">
        <v>1</v>
      </c>
      <c r="I500" s="238">
        <v>75</v>
      </c>
      <c r="J500" s="238">
        <v>5</v>
      </c>
      <c r="K500" s="238">
        <v>405</v>
      </c>
      <c r="L500" s="238">
        <v>0.77142857142857146</v>
      </c>
      <c r="M500" s="238">
        <v>81</v>
      </c>
      <c r="N500" s="238">
        <v>16</v>
      </c>
      <c r="O500" s="238">
        <v>1296</v>
      </c>
      <c r="P500" s="682">
        <v>2.4685714285714284</v>
      </c>
      <c r="Q500" s="713">
        <v>81</v>
      </c>
    </row>
    <row r="501" spans="1:17" ht="14.4" customHeight="1" x14ac:dyDescent="0.3">
      <c r="A501" s="680" t="s">
        <v>549</v>
      </c>
      <c r="B501" s="671" t="s">
        <v>6029</v>
      </c>
      <c r="C501" s="671" t="s">
        <v>5232</v>
      </c>
      <c r="D501" s="671" t="s">
        <v>6048</v>
      </c>
      <c r="E501" s="671" t="s">
        <v>6049</v>
      </c>
      <c r="F501" s="238">
        <v>1</v>
      </c>
      <c r="G501" s="238">
        <v>3490</v>
      </c>
      <c r="H501" s="238">
        <v>1</v>
      </c>
      <c r="I501" s="238">
        <v>3490</v>
      </c>
      <c r="J501" s="238"/>
      <c r="K501" s="238"/>
      <c r="L501" s="238"/>
      <c r="M501" s="238"/>
      <c r="N501" s="238"/>
      <c r="O501" s="238"/>
      <c r="P501" s="682"/>
      <c r="Q501" s="713"/>
    </row>
    <row r="502" spans="1:17" ht="14.4" customHeight="1" x14ac:dyDescent="0.3">
      <c r="A502" s="680" t="s">
        <v>549</v>
      </c>
      <c r="B502" s="671" t="s">
        <v>6029</v>
      </c>
      <c r="C502" s="671" t="s">
        <v>5232</v>
      </c>
      <c r="D502" s="671" t="s">
        <v>6050</v>
      </c>
      <c r="E502" s="671" t="s">
        <v>6051</v>
      </c>
      <c r="F502" s="238">
        <v>2</v>
      </c>
      <c r="G502" s="238">
        <v>370</v>
      </c>
      <c r="H502" s="238">
        <v>1</v>
      </c>
      <c r="I502" s="238">
        <v>185</v>
      </c>
      <c r="J502" s="238"/>
      <c r="K502" s="238"/>
      <c r="L502" s="238"/>
      <c r="M502" s="238"/>
      <c r="N502" s="238"/>
      <c r="O502" s="238"/>
      <c r="P502" s="682"/>
      <c r="Q502" s="713"/>
    </row>
    <row r="503" spans="1:17" ht="14.4" customHeight="1" x14ac:dyDescent="0.3">
      <c r="A503" s="680" t="s">
        <v>549</v>
      </c>
      <c r="B503" s="671" t="s">
        <v>6029</v>
      </c>
      <c r="C503" s="671" t="s">
        <v>5232</v>
      </c>
      <c r="D503" s="671" t="s">
        <v>5926</v>
      </c>
      <c r="E503" s="671" t="s">
        <v>5927</v>
      </c>
      <c r="F503" s="238">
        <v>1</v>
      </c>
      <c r="G503" s="238">
        <v>1040</v>
      </c>
      <c r="H503" s="238">
        <v>1</v>
      </c>
      <c r="I503" s="238">
        <v>1040</v>
      </c>
      <c r="J503" s="238"/>
      <c r="K503" s="238"/>
      <c r="L503" s="238"/>
      <c r="M503" s="238"/>
      <c r="N503" s="238">
        <v>1</v>
      </c>
      <c r="O503" s="238">
        <v>1043</v>
      </c>
      <c r="P503" s="682">
        <v>1.0028846153846154</v>
      </c>
      <c r="Q503" s="713">
        <v>1043</v>
      </c>
    </row>
    <row r="504" spans="1:17" ht="14.4" customHeight="1" x14ac:dyDescent="0.3">
      <c r="A504" s="680" t="s">
        <v>549</v>
      </c>
      <c r="B504" s="671" t="s">
        <v>6029</v>
      </c>
      <c r="C504" s="671" t="s">
        <v>5232</v>
      </c>
      <c r="D504" s="671" t="s">
        <v>5930</v>
      </c>
      <c r="E504" s="671" t="s">
        <v>5931</v>
      </c>
      <c r="F504" s="238">
        <v>3</v>
      </c>
      <c r="G504" s="238">
        <v>2043</v>
      </c>
      <c r="H504" s="238">
        <v>1</v>
      </c>
      <c r="I504" s="238">
        <v>681</v>
      </c>
      <c r="J504" s="238">
        <v>3</v>
      </c>
      <c r="K504" s="238">
        <v>2052</v>
      </c>
      <c r="L504" s="238">
        <v>1.0044052863436124</v>
      </c>
      <c r="M504" s="238">
        <v>684</v>
      </c>
      <c r="N504" s="238">
        <v>3</v>
      </c>
      <c r="O504" s="238">
        <v>2052</v>
      </c>
      <c r="P504" s="682">
        <v>1.0044052863436124</v>
      </c>
      <c r="Q504" s="713">
        <v>684</v>
      </c>
    </row>
    <row r="505" spans="1:17" ht="14.4" customHeight="1" x14ac:dyDescent="0.3">
      <c r="A505" s="680" t="s">
        <v>549</v>
      </c>
      <c r="B505" s="671" t="s">
        <v>6029</v>
      </c>
      <c r="C505" s="671" t="s">
        <v>5232</v>
      </c>
      <c r="D505" s="671" t="s">
        <v>6052</v>
      </c>
      <c r="E505" s="671" t="s">
        <v>6053</v>
      </c>
      <c r="F505" s="238"/>
      <c r="G505" s="238"/>
      <c r="H505" s="238"/>
      <c r="I505" s="238"/>
      <c r="J505" s="238">
        <v>1</v>
      </c>
      <c r="K505" s="238">
        <v>623</v>
      </c>
      <c r="L505" s="238"/>
      <c r="M505" s="238">
        <v>623</v>
      </c>
      <c r="N505" s="238"/>
      <c r="O505" s="238"/>
      <c r="P505" s="682"/>
      <c r="Q505" s="713"/>
    </row>
    <row r="506" spans="1:17" ht="14.4" customHeight="1" x14ac:dyDescent="0.3">
      <c r="A506" s="680" t="s">
        <v>549</v>
      </c>
      <c r="B506" s="671" t="s">
        <v>6029</v>
      </c>
      <c r="C506" s="671" t="s">
        <v>5232</v>
      </c>
      <c r="D506" s="671" t="s">
        <v>5945</v>
      </c>
      <c r="E506" s="671" t="s">
        <v>5946</v>
      </c>
      <c r="F506" s="238">
        <v>2</v>
      </c>
      <c r="G506" s="238">
        <v>5246</v>
      </c>
      <c r="H506" s="238">
        <v>1</v>
      </c>
      <c r="I506" s="238">
        <v>2623</v>
      </c>
      <c r="J506" s="238">
        <v>2</v>
      </c>
      <c r="K506" s="238">
        <v>5264</v>
      </c>
      <c r="L506" s="238">
        <v>1.0034311856652687</v>
      </c>
      <c r="M506" s="238">
        <v>2632</v>
      </c>
      <c r="N506" s="238">
        <v>1</v>
      </c>
      <c r="O506" s="238">
        <v>2632</v>
      </c>
      <c r="P506" s="682">
        <v>0.50171559283263434</v>
      </c>
      <c r="Q506" s="713">
        <v>2632</v>
      </c>
    </row>
    <row r="507" spans="1:17" ht="14.4" customHeight="1" x14ac:dyDescent="0.3">
      <c r="A507" s="680" t="s">
        <v>549</v>
      </c>
      <c r="B507" s="671" t="s">
        <v>6029</v>
      </c>
      <c r="C507" s="671" t="s">
        <v>5232</v>
      </c>
      <c r="D507" s="671" t="s">
        <v>6054</v>
      </c>
      <c r="E507" s="671" t="s">
        <v>6055</v>
      </c>
      <c r="F507" s="238">
        <v>1</v>
      </c>
      <c r="G507" s="238">
        <v>1567</v>
      </c>
      <c r="H507" s="238">
        <v>1</v>
      </c>
      <c r="I507" s="238">
        <v>1567</v>
      </c>
      <c r="J507" s="238"/>
      <c r="K507" s="238"/>
      <c r="L507" s="238"/>
      <c r="M507" s="238"/>
      <c r="N507" s="238"/>
      <c r="O507" s="238"/>
      <c r="P507" s="682"/>
      <c r="Q507" s="713"/>
    </row>
    <row r="508" spans="1:17" ht="14.4" customHeight="1" x14ac:dyDescent="0.3">
      <c r="A508" s="680" t="s">
        <v>549</v>
      </c>
      <c r="B508" s="671" t="s">
        <v>6029</v>
      </c>
      <c r="C508" s="671" t="s">
        <v>5232</v>
      </c>
      <c r="D508" s="671" t="s">
        <v>6056</v>
      </c>
      <c r="E508" s="671" t="s">
        <v>6057</v>
      </c>
      <c r="F508" s="238"/>
      <c r="G508" s="238"/>
      <c r="H508" s="238"/>
      <c r="I508" s="238"/>
      <c r="J508" s="238">
        <v>2</v>
      </c>
      <c r="K508" s="238">
        <v>228</v>
      </c>
      <c r="L508" s="238"/>
      <c r="M508" s="238">
        <v>114</v>
      </c>
      <c r="N508" s="238"/>
      <c r="O508" s="238"/>
      <c r="P508" s="682"/>
      <c r="Q508" s="713"/>
    </row>
    <row r="509" spans="1:17" ht="14.4" customHeight="1" x14ac:dyDescent="0.3">
      <c r="A509" s="680" t="s">
        <v>549</v>
      </c>
      <c r="B509" s="671" t="s">
        <v>6029</v>
      </c>
      <c r="C509" s="671" t="s">
        <v>5232</v>
      </c>
      <c r="D509" s="671" t="s">
        <v>6058</v>
      </c>
      <c r="E509" s="671" t="s">
        <v>6059</v>
      </c>
      <c r="F509" s="238"/>
      <c r="G509" s="238"/>
      <c r="H509" s="238"/>
      <c r="I509" s="238"/>
      <c r="J509" s="238">
        <v>1</v>
      </c>
      <c r="K509" s="238">
        <v>241</v>
      </c>
      <c r="L509" s="238"/>
      <c r="M509" s="238">
        <v>241</v>
      </c>
      <c r="N509" s="238"/>
      <c r="O509" s="238"/>
      <c r="P509" s="682"/>
      <c r="Q509" s="713"/>
    </row>
    <row r="510" spans="1:17" ht="14.4" customHeight="1" x14ac:dyDescent="0.3">
      <c r="A510" s="680" t="s">
        <v>549</v>
      </c>
      <c r="B510" s="671" t="s">
        <v>6029</v>
      </c>
      <c r="C510" s="671" t="s">
        <v>5232</v>
      </c>
      <c r="D510" s="671" t="s">
        <v>6060</v>
      </c>
      <c r="E510" s="671" t="s">
        <v>6061</v>
      </c>
      <c r="F510" s="238"/>
      <c r="G510" s="238"/>
      <c r="H510" s="238"/>
      <c r="I510" s="238"/>
      <c r="J510" s="238"/>
      <c r="K510" s="238"/>
      <c r="L510" s="238"/>
      <c r="M510" s="238"/>
      <c r="N510" s="238">
        <v>1</v>
      </c>
      <c r="O510" s="238">
        <v>4485</v>
      </c>
      <c r="P510" s="682"/>
      <c r="Q510" s="713">
        <v>4485</v>
      </c>
    </row>
    <row r="511" spans="1:17" ht="14.4" customHeight="1" x14ac:dyDescent="0.3">
      <c r="A511" s="680" t="s">
        <v>549</v>
      </c>
      <c r="B511" s="671" t="s">
        <v>6029</v>
      </c>
      <c r="C511" s="671" t="s">
        <v>5232</v>
      </c>
      <c r="D511" s="671" t="s">
        <v>6062</v>
      </c>
      <c r="E511" s="671" t="s">
        <v>6063</v>
      </c>
      <c r="F511" s="238"/>
      <c r="G511" s="238"/>
      <c r="H511" s="238"/>
      <c r="I511" s="238"/>
      <c r="J511" s="238"/>
      <c r="K511" s="238"/>
      <c r="L511" s="238"/>
      <c r="M511" s="238"/>
      <c r="N511" s="238">
        <v>1</v>
      </c>
      <c r="O511" s="238">
        <v>2173</v>
      </c>
      <c r="P511" s="682"/>
      <c r="Q511" s="713">
        <v>2173</v>
      </c>
    </row>
    <row r="512" spans="1:17" ht="14.4" customHeight="1" x14ac:dyDescent="0.3">
      <c r="A512" s="680" t="s">
        <v>549</v>
      </c>
      <c r="B512" s="671" t="s">
        <v>6029</v>
      </c>
      <c r="C512" s="671" t="s">
        <v>5232</v>
      </c>
      <c r="D512" s="671" t="s">
        <v>6009</v>
      </c>
      <c r="E512" s="671" t="s">
        <v>6010</v>
      </c>
      <c r="F512" s="238"/>
      <c r="G512" s="238"/>
      <c r="H512" s="238"/>
      <c r="I512" s="238"/>
      <c r="J512" s="238">
        <v>1</v>
      </c>
      <c r="K512" s="238">
        <v>311</v>
      </c>
      <c r="L512" s="238"/>
      <c r="M512" s="238">
        <v>311</v>
      </c>
      <c r="N512" s="238"/>
      <c r="O512" s="238"/>
      <c r="P512" s="682"/>
      <c r="Q512" s="713"/>
    </row>
    <row r="513" spans="1:17" ht="14.4" customHeight="1" x14ac:dyDescent="0.3">
      <c r="A513" s="680" t="s">
        <v>549</v>
      </c>
      <c r="B513" s="671" t="s">
        <v>6029</v>
      </c>
      <c r="C513" s="671" t="s">
        <v>5232</v>
      </c>
      <c r="D513" s="671" t="s">
        <v>6064</v>
      </c>
      <c r="E513" s="671" t="s">
        <v>6065</v>
      </c>
      <c r="F513" s="238">
        <v>1</v>
      </c>
      <c r="G513" s="238">
        <v>805</v>
      </c>
      <c r="H513" s="238">
        <v>1</v>
      </c>
      <c r="I513" s="238">
        <v>805</v>
      </c>
      <c r="J513" s="238"/>
      <c r="K513" s="238"/>
      <c r="L513" s="238"/>
      <c r="M513" s="238"/>
      <c r="N513" s="238">
        <v>2</v>
      </c>
      <c r="O513" s="238">
        <v>1616</v>
      </c>
      <c r="P513" s="682">
        <v>2.0074534161490685</v>
      </c>
      <c r="Q513" s="713">
        <v>808</v>
      </c>
    </row>
    <row r="514" spans="1:17" ht="14.4" customHeight="1" x14ac:dyDescent="0.3">
      <c r="A514" s="680" t="s">
        <v>549</v>
      </c>
      <c r="B514" s="671" t="s">
        <v>6029</v>
      </c>
      <c r="C514" s="671" t="s">
        <v>5232</v>
      </c>
      <c r="D514" s="671" t="s">
        <v>5962</v>
      </c>
      <c r="E514" s="671" t="s">
        <v>5963</v>
      </c>
      <c r="F514" s="238"/>
      <c r="G514" s="238"/>
      <c r="H514" s="238"/>
      <c r="I514" s="238"/>
      <c r="J514" s="238">
        <v>1</v>
      </c>
      <c r="K514" s="238">
        <v>1154</v>
      </c>
      <c r="L514" s="238"/>
      <c r="M514" s="238">
        <v>1154</v>
      </c>
      <c r="N514" s="238">
        <v>1</v>
      </c>
      <c r="O514" s="238">
        <v>1154</v>
      </c>
      <c r="P514" s="682"/>
      <c r="Q514" s="713">
        <v>1154</v>
      </c>
    </row>
    <row r="515" spans="1:17" ht="14.4" customHeight="1" x14ac:dyDescent="0.3">
      <c r="A515" s="680" t="s">
        <v>549</v>
      </c>
      <c r="B515" s="671" t="s">
        <v>6029</v>
      </c>
      <c r="C515" s="671" t="s">
        <v>5232</v>
      </c>
      <c r="D515" s="671" t="s">
        <v>6066</v>
      </c>
      <c r="E515" s="671" t="s">
        <v>6067</v>
      </c>
      <c r="F515" s="238">
        <v>2</v>
      </c>
      <c r="G515" s="238">
        <v>5378</v>
      </c>
      <c r="H515" s="238">
        <v>1</v>
      </c>
      <c r="I515" s="238">
        <v>2689</v>
      </c>
      <c r="J515" s="238"/>
      <c r="K515" s="238"/>
      <c r="L515" s="238"/>
      <c r="M515" s="238"/>
      <c r="N515" s="238"/>
      <c r="O515" s="238"/>
      <c r="P515" s="682"/>
      <c r="Q515" s="713"/>
    </row>
    <row r="516" spans="1:17" ht="14.4" customHeight="1" x14ac:dyDescent="0.3">
      <c r="A516" s="680" t="s">
        <v>549</v>
      </c>
      <c r="B516" s="671" t="s">
        <v>6029</v>
      </c>
      <c r="C516" s="671" t="s">
        <v>5232</v>
      </c>
      <c r="D516" s="671" t="s">
        <v>6068</v>
      </c>
      <c r="E516" s="671" t="s">
        <v>6069</v>
      </c>
      <c r="F516" s="238"/>
      <c r="G516" s="238"/>
      <c r="H516" s="238"/>
      <c r="I516" s="238"/>
      <c r="J516" s="238"/>
      <c r="K516" s="238"/>
      <c r="L516" s="238"/>
      <c r="M516" s="238"/>
      <c r="N516" s="238">
        <v>1</v>
      </c>
      <c r="O516" s="238">
        <v>878</v>
      </c>
      <c r="P516" s="682"/>
      <c r="Q516" s="713">
        <v>878</v>
      </c>
    </row>
    <row r="517" spans="1:17" ht="14.4" customHeight="1" x14ac:dyDescent="0.3">
      <c r="A517" s="680" t="s">
        <v>549</v>
      </c>
      <c r="B517" s="671" t="s">
        <v>6029</v>
      </c>
      <c r="C517" s="671" t="s">
        <v>5232</v>
      </c>
      <c r="D517" s="671" t="s">
        <v>6070</v>
      </c>
      <c r="E517" s="671" t="s">
        <v>6071</v>
      </c>
      <c r="F517" s="238"/>
      <c r="G517" s="238"/>
      <c r="H517" s="238"/>
      <c r="I517" s="238"/>
      <c r="J517" s="238"/>
      <c r="K517" s="238"/>
      <c r="L517" s="238"/>
      <c r="M517" s="238"/>
      <c r="N517" s="238">
        <v>1</v>
      </c>
      <c r="O517" s="238">
        <v>1711</v>
      </c>
      <c r="P517" s="682"/>
      <c r="Q517" s="713">
        <v>1711</v>
      </c>
    </row>
    <row r="518" spans="1:17" ht="14.4" customHeight="1" x14ac:dyDescent="0.3">
      <c r="A518" s="680" t="s">
        <v>549</v>
      </c>
      <c r="B518" s="671" t="s">
        <v>6029</v>
      </c>
      <c r="C518" s="671" t="s">
        <v>5232</v>
      </c>
      <c r="D518" s="671" t="s">
        <v>6072</v>
      </c>
      <c r="E518" s="671" t="s">
        <v>6073</v>
      </c>
      <c r="F518" s="238">
        <v>1</v>
      </c>
      <c r="G518" s="238">
        <v>1229</v>
      </c>
      <c r="H518" s="238">
        <v>1</v>
      </c>
      <c r="I518" s="238">
        <v>1229</v>
      </c>
      <c r="J518" s="238"/>
      <c r="K518" s="238"/>
      <c r="L518" s="238"/>
      <c r="M518" s="238"/>
      <c r="N518" s="238">
        <v>1</v>
      </c>
      <c r="O518" s="238">
        <v>1235</v>
      </c>
      <c r="P518" s="682">
        <v>1.0048820179007323</v>
      </c>
      <c r="Q518" s="713">
        <v>1235</v>
      </c>
    </row>
    <row r="519" spans="1:17" ht="14.4" customHeight="1" x14ac:dyDescent="0.3">
      <c r="A519" s="680" t="s">
        <v>549</v>
      </c>
      <c r="B519" s="671" t="s">
        <v>6029</v>
      </c>
      <c r="C519" s="671" t="s">
        <v>5232</v>
      </c>
      <c r="D519" s="671" t="s">
        <v>6074</v>
      </c>
      <c r="E519" s="671" t="s">
        <v>6075</v>
      </c>
      <c r="F519" s="238">
        <v>1</v>
      </c>
      <c r="G519" s="238">
        <v>2193</v>
      </c>
      <c r="H519" s="238">
        <v>1</v>
      </c>
      <c r="I519" s="238">
        <v>2193</v>
      </c>
      <c r="J519" s="238"/>
      <c r="K519" s="238"/>
      <c r="L519" s="238"/>
      <c r="M519" s="238"/>
      <c r="N519" s="238"/>
      <c r="O519" s="238"/>
      <c r="P519" s="682"/>
      <c r="Q519" s="713"/>
    </row>
    <row r="520" spans="1:17" ht="14.4" customHeight="1" x14ac:dyDescent="0.3">
      <c r="A520" s="680" t="s">
        <v>549</v>
      </c>
      <c r="B520" s="671" t="s">
        <v>6029</v>
      </c>
      <c r="C520" s="671" t="s">
        <v>5232</v>
      </c>
      <c r="D520" s="671" t="s">
        <v>6076</v>
      </c>
      <c r="E520" s="671" t="s">
        <v>6077</v>
      </c>
      <c r="F520" s="238">
        <v>1</v>
      </c>
      <c r="G520" s="238">
        <v>566</v>
      </c>
      <c r="H520" s="238">
        <v>1</v>
      </c>
      <c r="I520" s="238">
        <v>566</v>
      </c>
      <c r="J520" s="238"/>
      <c r="K520" s="238"/>
      <c r="L520" s="238"/>
      <c r="M520" s="238"/>
      <c r="N520" s="238"/>
      <c r="O520" s="238"/>
      <c r="P520" s="682"/>
      <c r="Q520" s="713"/>
    </row>
    <row r="521" spans="1:17" ht="14.4" customHeight="1" x14ac:dyDescent="0.3">
      <c r="A521" s="680" t="s">
        <v>549</v>
      </c>
      <c r="B521" s="671" t="s">
        <v>6029</v>
      </c>
      <c r="C521" s="671" t="s">
        <v>5232</v>
      </c>
      <c r="D521" s="671" t="s">
        <v>6078</v>
      </c>
      <c r="E521" s="671" t="s">
        <v>6079</v>
      </c>
      <c r="F521" s="238">
        <v>1</v>
      </c>
      <c r="G521" s="238">
        <v>3332</v>
      </c>
      <c r="H521" s="238">
        <v>1</v>
      </c>
      <c r="I521" s="238">
        <v>3332</v>
      </c>
      <c r="J521" s="238"/>
      <c r="K521" s="238"/>
      <c r="L521" s="238"/>
      <c r="M521" s="238"/>
      <c r="N521" s="238">
        <v>1</v>
      </c>
      <c r="O521" s="238">
        <v>3349</v>
      </c>
      <c r="P521" s="682">
        <v>1.0051020408163265</v>
      </c>
      <c r="Q521" s="713">
        <v>3349</v>
      </c>
    </row>
    <row r="522" spans="1:17" ht="14.4" customHeight="1" x14ac:dyDescent="0.3">
      <c r="A522" s="680" t="s">
        <v>549</v>
      </c>
      <c r="B522" s="671" t="s">
        <v>6029</v>
      </c>
      <c r="C522" s="671" t="s">
        <v>5232</v>
      </c>
      <c r="D522" s="671" t="s">
        <v>6080</v>
      </c>
      <c r="E522" s="671" t="s">
        <v>6081</v>
      </c>
      <c r="F522" s="238">
        <v>1</v>
      </c>
      <c r="G522" s="238">
        <v>1848</v>
      </c>
      <c r="H522" s="238">
        <v>1</v>
      </c>
      <c r="I522" s="238">
        <v>1848</v>
      </c>
      <c r="J522" s="238"/>
      <c r="K522" s="238"/>
      <c r="L522" s="238"/>
      <c r="M522" s="238"/>
      <c r="N522" s="238"/>
      <c r="O522" s="238"/>
      <c r="P522" s="682"/>
      <c r="Q522" s="713"/>
    </row>
    <row r="523" spans="1:17" ht="14.4" customHeight="1" x14ac:dyDescent="0.3">
      <c r="A523" s="680" t="s">
        <v>549</v>
      </c>
      <c r="B523" s="671" t="s">
        <v>6029</v>
      </c>
      <c r="C523" s="671" t="s">
        <v>5232</v>
      </c>
      <c r="D523" s="671" t="s">
        <v>6082</v>
      </c>
      <c r="E523" s="671" t="s">
        <v>6083</v>
      </c>
      <c r="F523" s="238">
        <v>1</v>
      </c>
      <c r="G523" s="238">
        <v>3910</v>
      </c>
      <c r="H523" s="238">
        <v>1</v>
      </c>
      <c r="I523" s="238">
        <v>3910</v>
      </c>
      <c r="J523" s="238"/>
      <c r="K523" s="238"/>
      <c r="L523" s="238"/>
      <c r="M523" s="238"/>
      <c r="N523" s="238"/>
      <c r="O523" s="238"/>
      <c r="P523" s="682"/>
      <c r="Q523" s="713"/>
    </row>
    <row r="524" spans="1:17" ht="14.4" customHeight="1" x14ac:dyDescent="0.3">
      <c r="A524" s="680" t="s">
        <v>549</v>
      </c>
      <c r="B524" s="671" t="s">
        <v>6029</v>
      </c>
      <c r="C524" s="671" t="s">
        <v>5232</v>
      </c>
      <c r="D524" s="671" t="s">
        <v>6084</v>
      </c>
      <c r="E524" s="671" t="s">
        <v>6085</v>
      </c>
      <c r="F524" s="238"/>
      <c r="G524" s="238"/>
      <c r="H524" s="238"/>
      <c r="I524" s="238"/>
      <c r="J524" s="238"/>
      <c r="K524" s="238"/>
      <c r="L524" s="238"/>
      <c r="M524" s="238"/>
      <c r="N524" s="238">
        <v>1</v>
      </c>
      <c r="O524" s="238">
        <v>1585</v>
      </c>
      <c r="P524" s="682"/>
      <c r="Q524" s="713">
        <v>1585</v>
      </c>
    </row>
    <row r="525" spans="1:17" ht="14.4" customHeight="1" x14ac:dyDescent="0.3">
      <c r="A525" s="680" t="s">
        <v>549</v>
      </c>
      <c r="B525" s="671" t="s">
        <v>6086</v>
      </c>
      <c r="C525" s="671" t="s">
        <v>5232</v>
      </c>
      <c r="D525" s="671" t="s">
        <v>6087</v>
      </c>
      <c r="E525" s="671" t="s">
        <v>6088</v>
      </c>
      <c r="F525" s="238">
        <v>1</v>
      </c>
      <c r="G525" s="238">
        <v>0</v>
      </c>
      <c r="H525" s="238"/>
      <c r="I525" s="238">
        <v>0</v>
      </c>
      <c r="J525" s="238"/>
      <c r="K525" s="238"/>
      <c r="L525" s="238"/>
      <c r="M525" s="238"/>
      <c r="N525" s="238"/>
      <c r="O525" s="238"/>
      <c r="P525" s="682"/>
      <c r="Q525" s="713"/>
    </row>
    <row r="526" spans="1:17" ht="14.4" customHeight="1" x14ac:dyDescent="0.3">
      <c r="A526" s="680" t="s">
        <v>549</v>
      </c>
      <c r="B526" s="671" t="s">
        <v>6086</v>
      </c>
      <c r="C526" s="671" t="s">
        <v>5232</v>
      </c>
      <c r="D526" s="671" t="s">
        <v>5936</v>
      </c>
      <c r="E526" s="671" t="s">
        <v>5937</v>
      </c>
      <c r="F526" s="238">
        <v>2</v>
      </c>
      <c r="G526" s="238">
        <v>2030</v>
      </c>
      <c r="H526" s="238">
        <v>1</v>
      </c>
      <c r="I526" s="238">
        <v>1015</v>
      </c>
      <c r="J526" s="238">
        <v>2</v>
      </c>
      <c r="K526" s="238">
        <v>2038</v>
      </c>
      <c r="L526" s="238">
        <v>1.0039408866995074</v>
      </c>
      <c r="M526" s="238">
        <v>1019</v>
      </c>
      <c r="N526" s="238"/>
      <c r="O526" s="238"/>
      <c r="P526" s="682"/>
      <c r="Q526" s="713"/>
    </row>
    <row r="527" spans="1:17" ht="14.4" customHeight="1" x14ac:dyDescent="0.3">
      <c r="A527" s="680" t="s">
        <v>549</v>
      </c>
      <c r="B527" s="671" t="s">
        <v>6086</v>
      </c>
      <c r="C527" s="671" t="s">
        <v>5232</v>
      </c>
      <c r="D527" s="671" t="s">
        <v>6089</v>
      </c>
      <c r="E527" s="671" t="s">
        <v>6090</v>
      </c>
      <c r="F527" s="238">
        <v>1</v>
      </c>
      <c r="G527" s="238">
        <v>0</v>
      </c>
      <c r="H527" s="238"/>
      <c r="I527" s="238">
        <v>0</v>
      </c>
      <c r="J527" s="238">
        <v>1</v>
      </c>
      <c r="K527" s="238">
        <v>0</v>
      </c>
      <c r="L527" s="238"/>
      <c r="M527" s="238">
        <v>0</v>
      </c>
      <c r="N527" s="238"/>
      <c r="O527" s="238"/>
      <c r="P527" s="682"/>
      <c r="Q527" s="713"/>
    </row>
    <row r="528" spans="1:17" ht="14.4" customHeight="1" x14ac:dyDescent="0.3">
      <c r="A528" s="680" t="s">
        <v>549</v>
      </c>
      <c r="B528" s="671" t="s">
        <v>6091</v>
      </c>
      <c r="C528" s="671" t="s">
        <v>5232</v>
      </c>
      <c r="D528" s="671" t="s">
        <v>6092</v>
      </c>
      <c r="E528" s="671" t="s">
        <v>6093</v>
      </c>
      <c r="F528" s="238"/>
      <c r="G528" s="238"/>
      <c r="H528" s="238"/>
      <c r="I528" s="238"/>
      <c r="J528" s="238"/>
      <c r="K528" s="238"/>
      <c r="L528" s="238"/>
      <c r="M528" s="238"/>
      <c r="N528" s="238">
        <v>1</v>
      </c>
      <c r="O528" s="238">
        <v>1144</v>
      </c>
      <c r="P528" s="682"/>
      <c r="Q528" s="713">
        <v>1144</v>
      </c>
    </row>
    <row r="529" spans="1:17" ht="14.4" customHeight="1" x14ac:dyDescent="0.3">
      <c r="A529" s="680" t="s">
        <v>549</v>
      </c>
      <c r="B529" s="671" t="s">
        <v>6094</v>
      </c>
      <c r="C529" s="671" t="s">
        <v>5232</v>
      </c>
      <c r="D529" s="671" t="s">
        <v>5969</v>
      </c>
      <c r="E529" s="671" t="s">
        <v>5970</v>
      </c>
      <c r="F529" s="238">
        <v>3</v>
      </c>
      <c r="G529" s="238">
        <v>666</v>
      </c>
      <c r="H529" s="238">
        <v>1</v>
      </c>
      <c r="I529" s="238">
        <v>222</v>
      </c>
      <c r="J529" s="238"/>
      <c r="K529" s="238"/>
      <c r="L529" s="238"/>
      <c r="M529" s="238"/>
      <c r="N529" s="238"/>
      <c r="O529" s="238"/>
      <c r="P529" s="682"/>
      <c r="Q529" s="713"/>
    </row>
    <row r="530" spans="1:17" ht="14.4" customHeight="1" x14ac:dyDescent="0.3">
      <c r="A530" s="680" t="s">
        <v>549</v>
      </c>
      <c r="B530" s="671" t="s">
        <v>6094</v>
      </c>
      <c r="C530" s="671" t="s">
        <v>5232</v>
      </c>
      <c r="D530" s="671" t="s">
        <v>5971</v>
      </c>
      <c r="E530" s="671" t="s">
        <v>5972</v>
      </c>
      <c r="F530" s="238">
        <v>2</v>
      </c>
      <c r="G530" s="238">
        <v>182</v>
      </c>
      <c r="H530" s="238">
        <v>1</v>
      </c>
      <c r="I530" s="238">
        <v>91</v>
      </c>
      <c r="J530" s="238">
        <v>1</v>
      </c>
      <c r="K530" s="238">
        <v>91</v>
      </c>
      <c r="L530" s="238">
        <v>0.5</v>
      </c>
      <c r="M530" s="238">
        <v>91</v>
      </c>
      <c r="N530" s="238"/>
      <c r="O530" s="238"/>
      <c r="P530" s="682"/>
      <c r="Q530" s="713"/>
    </row>
    <row r="531" spans="1:17" ht="14.4" customHeight="1" x14ac:dyDescent="0.3">
      <c r="A531" s="680" t="s">
        <v>549</v>
      </c>
      <c r="B531" s="671" t="s">
        <v>6094</v>
      </c>
      <c r="C531" s="671" t="s">
        <v>5232</v>
      </c>
      <c r="D531" s="671" t="s">
        <v>5989</v>
      </c>
      <c r="E531" s="671" t="s">
        <v>5990</v>
      </c>
      <c r="F531" s="238">
        <v>1</v>
      </c>
      <c r="G531" s="238">
        <v>4974</v>
      </c>
      <c r="H531" s="238">
        <v>1</v>
      </c>
      <c r="I531" s="238">
        <v>4974</v>
      </c>
      <c r="J531" s="238">
        <v>3</v>
      </c>
      <c r="K531" s="238">
        <v>14955</v>
      </c>
      <c r="L531" s="238">
        <v>3.0066344993968639</v>
      </c>
      <c r="M531" s="238">
        <v>4985</v>
      </c>
      <c r="N531" s="238"/>
      <c r="O531" s="238"/>
      <c r="P531" s="682"/>
      <c r="Q531" s="713"/>
    </row>
    <row r="532" spans="1:17" ht="14.4" customHeight="1" x14ac:dyDescent="0.3">
      <c r="A532" s="680" t="s">
        <v>549</v>
      </c>
      <c r="B532" s="671" t="s">
        <v>6094</v>
      </c>
      <c r="C532" s="671" t="s">
        <v>5232</v>
      </c>
      <c r="D532" s="671" t="s">
        <v>6095</v>
      </c>
      <c r="E532" s="671" t="s">
        <v>6096</v>
      </c>
      <c r="F532" s="238">
        <v>1</v>
      </c>
      <c r="G532" s="238">
        <v>1261</v>
      </c>
      <c r="H532" s="238">
        <v>1</v>
      </c>
      <c r="I532" s="238">
        <v>1261</v>
      </c>
      <c r="J532" s="238"/>
      <c r="K532" s="238"/>
      <c r="L532" s="238"/>
      <c r="M532" s="238"/>
      <c r="N532" s="238"/>
      <c r="O532" s="238"/>
      <c r="P532" s="682"/>
      <c r="Q532" s="713"/>
    </row>
    <row r="533" spans="1:17" ht="14.4" customHeight="1" x14ac:dyDescent="0.3">
      <c r="A533" s="680" t="s">
        <v>549</v>
      </c>
      <c r="B533" s="671" t="s">
        <v>6094</v>
      </c>
      <c r="C533" s="671" t="s">
        <v>5232</v>
      </c>
      <c r="D533" s="671" t="s">
        <v>6097</v>
      </c>
      <c r="E533" s="671" t="s">
        <v>6098</v>
      </c>
      <c r="F533" s="238">
        <v>1</v>
      </c>
      <c r="G533" s="238">
        <v>496</v>
      </c>
      <c r="H533" s="238">
        <v>1</v>
      </c>
      <c r="I533" s="238">
        <v>496</v>
      </c>
      <c r="J533" s="238"/>
      <c r="K533" s="238"/>
      <c r="L533" s="238"/>
      <c r="M533" s="238"/>
      <c r="N533" s="238">
        <v>2</v>
      </c>
      <c r="O533" s="238">
        <v>998</v>
      </c>
      <c r="P533" s="682">
        <v>2.0120967741935485</v>
      </c>
      <c r="Q533" s="713">
        <v>499</v>
      </c>
    </row>
    <row r="534" spans="1:17" ht="14.4" customHeight="1" x14ac:dyDescent="0.3">
      <c r="A534" s="680" t="s">
        <v>549</v>
      </c>
      <c r="B534" s="671" t="s">
        <v>6094</v>
      </c>
      <c r="C534" s="671" t="s">
        <v>5232</v>
      </c>
      <c r="D534" s="671" t="s">
        <v>6099</v>
      </c>
      <c r="E534" s="671" t="s">
        <v>6100</v>
      </c>
      <c r="F534" s="238">
        <v>3</v>
      </c>
      <c r="G534" s="238">
        <v>7389</v>
      </c>
      <c r="H534" s="238">
        <v>1</v>
      </c>
      <c r="I534" s="238">
        <v>2463</v>
      </c>
      <c r="J534" s="238">
        <v>1</v>
      </c>
      <c r="K534" s="238">
        <v>2470</v>
      </c>
      <c r="L534" s="238">
        <v>0.33428068750845852</v>
      </c>
      <c r="M534" s="238">
        <v>2470</v>
      </c>
      <c r="N534" s="238"/>
      <c r="O534" s="238"/>
      <c r="P534" s="682"/>
      <c r="Q534" s="713"/>
    </row>
    <row r="535" spans="1:17" ht="14.4" customHeight="1" x14ac:dyDescent="0.3">
      <c r="A535" s="680" t="s">
        <v>549</v>
      </c>
      <c r="B535" s="671" t="s">
        <v>6094</v>
      </c>
      <c r="C535" s="671" t="s">
        <v>5232</v>
      </c>
      <c r="D535" s="671" t="s">
        <v>6101</v>
      </c>
      <c r="E535" s="671" t="s">
        <v>6102</v>
      </c>
      <c r="F535" s="238"/>
      <c r="G535" s="238"/>
      <c r="H535" s="238"/>
      <c r="I535" s="238"/>
      <c r="J535" s="238">
        <v>1</v>
      </c>
      <c r="K535" s="238">
        <v>4666</v>
      </c>
      <c r="L535" s="238"/>
      <c r="M535" s="238">
        <v>4666</v>
      </c>
      <c r="N535" s="238"/>
      <c r="O535" s="238"/>
      <c r="P535" s="682"/>
      <c r="Q535" s="713"/>
    </row>
    <row r="536" spans="1:17" ht="14.4" customHeight="1" x14ac:dyDescent="0.3">
      <c r="A536" s="680" t="s">
        <v>549</v>
      </c>
      <c r="B536" s="671" t="s">
        <v>6094</v>
      </c>
      <c r="C536" s="671" t="s">
        <v>5232</v>
      </c>
      <c r="D536" s="671" t="s">
        <v>6103</v>
      </c>
      <c r="E536" s="671" t="s">
        <v>6104</v>
      </c>
      <c r="F536" s="238">
        <v>1</v>
      </c>
      <c r="G536" s="238">
        <v>778</v>
      </c>
      <c r="H536" s="238">
        <v>1</v>
      </c>
      <c r="I536" s="238">
        <v>778</v>
      </c>
      <c r="J536" s="238"/>
      <c r="K536" s="238"/>
      <c r="L536" s="238"/>
      <c r="M536" s="238"/>
      <c r="N536" s="238"/>
      <c r="O536" s="238"/>
      <c r="P536" s="682"/>
      <c r="Q536" s="713"/>
    </row>
    <row r="537" spans="1:17" ht="14.4" customHeight="1" x14ac:dyDescent="0.3">
      <c r="A537" s="680" t="s">
        <v>549</v>
      </c>
      <c r="B537" s="671" t="s">
        <v>6094</v>
      </c>
      <c r="C537" s="671" t="s">
        <v>5232</v>
      </c>
      <c r="D537" s="671" t="s">
        <v>5991</v>
      </c>
      <c r="E537" s="671" t="s">
        <v>5992</v>
      </c>
      <c r="F537" s="238"/>
      <c r="G537" s="238"/>
      <c r="H537" s="238"/>
      <c r="I537" s="238"/>
      <c r="J537" s="238">
        <v>2</v>
      </c>
      <c r="K537" s="238">
        <v>2540</v>
      </c>
      <c r="L537" s="238"/>
      <c r="M537" s="238">
        <v>1270</v>
      </c>
      <c r="N537" s="238"/>
      <c r="O537" s="238"/>
      <c r="P537" s="682"/>
      <c r="Q537" s="713"/>
    </row>
    <row r="538" spans="1:17" ht="14.4" customHeight="1" x14ac:dyDescent="0.3">
      <c r="A538" s="680" t="s">
        <v>549</v>
      </c>
      <c r="B538" s="671" t="s">
        <v>6094</v>
      </c>
      <c r="C538" s="671" t="s">
        <v>5232</v>
      </c>
      <c r="D538" s="671" t="s">
        <v>6105</v>
      </c>
      <c r="E538" s="671" t="s">
        <v>6106</v>
      </c>
      <c r="F538" s="238"/>
      <c r="G538" s="238"/>
      <c r="H538" s="238"/>
      <c r="I538" s="238"/>
      <c r="J538" s="238">
        <v>1</v>
      </c>
      <c r="K538" s="238">
        <v>2936</v>
      </c>
      <c r="L538" s="238"/>
      <c r="M538" s="238">
        <v>2936</v>
      </c>
      <c r="N538" s="238"/>
      <c r="O538" s="238"/>
      <c r="P538" s="682"/>
      <c r="Q538" s="713"/>
    </row>
    <row r="539" spans="1:17" ht="14.4" customHeight="1" x14ac:dyDescent="0.3">
      <c r="A539" s="680" t="s">
        <v>549</v>
      </c>
      <c r="B539" s="671" t="s">
        <v>6094</v>
      </c>
      <c r="C539" s="671" t="s">
        <v>5232</v>
      </c>
      <c r="D539" s="671" t="s">
        <v>6107</v>
      </c>
      <c r="E539" s="671" t="s">
        <v>6108</v>
      </c>
      <c r="F539" s="238">
        <v>5</v>
      </c>
      <c r="G539" s="238">
        <v>10325</v>
      </c>
      <c r="H539" s="238">
        <v>1</v>
      </c>
      <c r="I539" s="238">
        <v>2065</v>
      </c>
      <c r="J539" s="238">
        <v>4</v>
      </c>
      <c r="K539" s="238">
        <v>8300</v>
      </c>
      <c r="L539" s="238">
        <v>0.80387409200968518</v>
      </c>
      <c r="M539" s="238">
        <v>2075</v>
      </c>
      <c r="N539" s="238"/>
      <c r="O539" s="238"/>
      <c r="P539" s="682"/>
      <c r="Q539" s="713"/>
    </row>
    <row r="540" spans="1:17" ht="14.4" customHeight="1" x14ac:dyDescent="0.3">
      <c r="A540" s="680" t="s">
        <v>549</v>
      </c>
      <c r="B540" s="671" t="s">
        <v>6094</v>
      </c>
      <c r="C540" s="671" t="s">
        <v>5232</v>
      </c>
      <c r="D540" s="671" t="s">
        <v>6109</v>
      </c>
      <c r="E540" s="671" t="s">
        <v>6110</v>
      </c>
      <c r="F540" s="238"/>
      <c r="G540" s="238"/>
      <c r="H540" s="238"/>
      <c r="I540" s="238"/>
      <c r="J540" s="238">
        <v>1</v>
      </c>
      <c r="K540" s="238">
        <v>5666</v>
      </c>
      <c r="L540" s="238"/>
      <c r="M540" s="238">
        <v>5666</v>
      </c>
      <c r="N540" s="238"/>
      <c r="O540" s="238"/>
      <c r="P540" s="682"/>
      <c r="Q540" s="713"/>
    </row>
    <row r="541" spans="1:17" ht="14.4" customHeight="1" x14ac:dyDescent="0.3">
      <c r="A541" s="680" t="s">
        <v>549</v>
      </c>
      <c r="B541" s="671" t="s">
        <v>6094</v>
      </c>
      <c r="C541" s="671" t="s">
        <v>5232</v>
      </c>
      <c r="D541" s="671" t="s">
        <v>6111</v>
      </c>
      <c r="E541" s="671" t="s">
        <v>6112</v>
      </c>
      <c r="F541" s="238">
        <v>1</v>
      </c>
      <c r="G541" s="238">
        <v>690</v>
      </c>
      <c r="H541" s="238">
        <v>1</v>
      </c>
      <c r="I541" s="238">
        <v>690</v>
      </c>
      <c r="J541" s="238"/>
      <c r="K541" s="238"/>
      <c r="L541" s="238"/>
      <c r="M541" s="238"/>
      <c r="N541" s="238"/>
      <c r="O541" s="238"/>
      <c r="P541" s="682"/>
      <c r="Q541" s="713"/>
    </row>
    <row r="542" spans="1:17" ht="14.4" customHeight="1" x14ac:dyDescent="0.3">
      <c r="A542" s="680" t="s">
        <v>549</v>
      </c>
      <c r="B542" s="671" t="s">
        <v>6094</v>
      </c>
      <c r="C542" s="671" t="s">
        <v>5232</v>
      </c>
      <c r="D542" s="671" t="s">
        <v>3325</v>
      </c>
      <c r="E542" s="671" t="s">
        <v>6113</v>
      </c>
      <c r="F542" s="238">
        <v>2</v>
      </c>
      <c r="G542" s="238">
        <v>216</v>
      </c>
      <c r="H542" s="238">
        <v>1</v>
      </c>
      <c r="I542" s="238">
        <v>108</v>
      </c>
      <c r="J542" s="238"/>
      <c r="K542" s="238"/>
      <c r="L542" s="238"/>
      <c r="M542" s="238"/>
      <c r="N542" s="238"/>
      <c r="O542" s="238"/>
      <c r="P542" s="682"/>
      <c r="Q542" s="713"/>
    </row>
    <row r="543" spans="1:17" ht="14.4" customHeight="1" x14ac:dyDescent="0.3">
      <c r="A543" s="680" t="s">
        <v>549</v>
      </c>
      <c r="B543" s="671" t="s">
        <v>6094</v>
      </c>
      <c r="C543" s="671" t="s">
        <v>5232</v>
      </c>
      <c r="D543" s="671" t="s">
        <v>6114</v>
      </c>
      <c r="E543" s="671" t="s">
        <v>6115</v>
      </c>
      <c r="F543" s="238">
        <v>2</v>
      </c>
      <c r="G543" s="238">
        <v>590</v>
      </c>
      <c r="H543" s="238">
        <v>1</v>
      </c>
      <c r="I543" s="238">
        <v>295</v>
      </c>
      <c r="J543" s="238">
        <v>3</v>
      </c>
      <c r="K543" s="238">
        <v>894</v>
      </c>
      <c r="L543" s="238">
        <v>1.5152542372881357</v>
      </c>
      <c r="M543" s="238">
        <v>298</v>
      </c>
      <c r="N543" s="238"/>
      <c r="O543" s="238"/>
      <c r="P543" s="682"/>
      <c r="Q543" s="713"/>
    </row>
    <row r="544" spans="1:17" ht="14.4" customHeight="1" x14ac:dyDescent="0.3">
      <c r="A544" s="680" t="s">
        <v>549</v>
      </c>
      <c r="B544" s="671" t="s">
        <v>6094</v>
      </c>
      <c r="C544" s="671" t="s">
        <v>5232</v>
      </c>
      <c r="D544" s="671" t="s">
        <v>6116</v>
      </c>
      <c r="E544" s="671" t="s">
        <v>6117</v>
      </c>
      <c r="F544" s="238">
        <v>1</v>
      </c>
      <c r="G544" s="238">
        <v>5770</v>
      </c>
      <c r="H544" s="238">
        <v>1</v>
      </c>
      <c r="I544" s="238">
        <v>5770</v>
      </c>
      <c r="J544" s="238"/>
      <c r="K544" s="238"/>
      <c r="L544" s="238"/>
      <c r="M544" s="238"/>
      <c r="N544" s="238"/>
      <c r="O544" s="238"/>
      <c r="P544" s="682"/>
      <c r="Q544" s="713"/>
    </row>
    <row r="545" spans="1:17" ht="14.4" customHeight="1" x14ac:dyDescent="0.3">
      <c r="A545" s="680" t="s">
        <v>549</v>
      </c>
      <c r="B545" s="671" t="s">
        <v>6094</v>
      </c>
      <c r="C545" s="671" t="s">
        <v>5232</v>
      </c>
      <c r="D545" s="671" t="s">
        <v>6118</v>
      </c>
      <c r="E545" s="671" t="s">
        <v>6119</v>
      </c>
      <c r="F545" s="238">
        <v>1</v>
      </c>
      <c r="G545" s="238">
        <v>5159</v>
      </c>
      <c r="H545" s="238">
        <v>1</v>
      </c>
      <c r="I545" s="238">
        <v>5159</v>
      </c>
      <c r="J545" s="238"/>
      <c r="K545" s="238"/>
      <c r="L545" s="238"/>
      <c r="M545" s="238"/>
      <c r="N545" s="238"/>
      <c r="O545" s="238"/>
      <c r="P545" s="682"/>
      <c r="Q545" s="713"/>
    </row>
    <row r="546" spans="1:17" ht="14.4" customHeight="1" x14ac:dyDescent="0.3">
      <c r="A546" s="680" t="s">
        <v>549</v>
      </c>
      <c r="B546" s="671" t="s">
        <v>6094</v>
      </c>
      <c r="C546" s="671" t="s">
        <v>5232</v>
      </c>
      <c r="D546" s="671" t="s">
        <v>6120</v>
      </c>
      <c r="E546" s="671" t="s">
        <v>6121</v>
      </c>
      <c r="F546" s="238">
        <v>1</v>
      </c>
      <c r="G546" s="238">
        <v>1395</v>
      </c>
      <c r="H546" s="238">
        <v>1</v>
      </c>
      <c r="I546" s="238">
        <v>1395</v>
      </c>
      <c r="J546" s="238"/>
      <c r="K546" s="238"/>
      <c r="L546" s="238"/>
      <c r="M546" s="238"/>
      <c r="N546" s="238"/>
      <c r="O546" s="238"/>
      <c r="P546" s="682"/>
      <c r="Q546" s="713"/>
    </row>
    <row r="547" spans="1:17" ht="14.4" customHeight="1" x14ac:dyDescent="0.3">
      <c r="A547" s="680" t="s">
        <v>549</v>
      </c>
      <c r="B547" s="671" t="s">
        <v>6094</v>
      </c>
      <c r="C547" s="671" t="s">
        <v>5232</v>
      </c>
      <c r="D547" s="671" t="s">
        <v>6009</v>
      </c>
      <c r="E547" s="671" t="s">
        <v>6010</v>
      </c>
      <c r="F547" s="238">
        <v>1</v>
      </c>
      <c r="G547" s="238">
        <v>308</v>
      </c>
      <c r="H547" s="238">
        <v>1</v>
      </c>
      <c r="I547" s="238">
        <v>308</v>
      </c>
      <c r="J547" s="238"/>
      <c r="K547" s="238"/>
      <c r="L547" s="238"/>
      <c r="M547" s="238"/>
      <c r="N547" s="238"/>
      <c r="O547" s="238"/>
      <c r="P547" s="682"/>
      <c r="Q547" s="713"/>
    </row>
    <row r="548" spans="1:17" ht="14.4" customHeight="1" x14ac:dyDescent="0.3">
      <c r="A548" s="680" t="s">
        <v>549</v>
      </c>
      <c r="B548" s="671" t="s">
        <v>6094</v>
      </c>
      <c r="C548" s="671" t="s">
        <v>5232</v>
      </c>
      <c r="D548" s="671" t="s">
        <v>6122</v>
      </c>
      <c r="E548" s="671" t="s">
        <v>6123</v>
      </c>
      <c r="F548" s="238"/>
      <c r="G548" s="238"/>
      <c r="H548" s="238"/>
      <c r="I548" s="238"/>
      <c r="J548" s="238"/>
      <c r="K548" s="238"/>
      <c r="L548" s="238"/>
      <c r="M548" s="238"/>
      <c r="N548" s="238">
        <v>2</v>
      </c>
      <c r="O548" s="238">
        <v>1620</v>
      </c>
      <c r="P548" s="682"/>
      <c r="Q548" s="713">
        <v>810</v>
      </c>
    </row>
    <row r="549" spans="1:17" ht="14.4" customHeight="1" x14ac:dyDescent="0.3">
      <c r="A549" s="680" t="s">
        <v>549</v>
      </c>
      <c r="B549" s="671" t="s">
        <v>6094</v>
      </c>
      <c r="C549" s="671" t="s">
        <v>5232</v>
      </c>
      <c r="D549" s="671" t="s">
        <v>6124</v>
      </c>
      <c r="E549" s="671" t="s">
        <v>6125</v>
      </c>
      <c r="F549" s="238">
        <v>1</v>
      </c>
      <c r="G549" s="238">
        <v>3167</v>
      </c>
      <c r="H549" s="238">
        <v>1</v>
      </c>
      <c r="I549" s="238">
        <v>3167</v>
      </c>
      <c r="J549" s="238"/>
      <c r="K549" s="238"/>
      <c r="L549" s="238"/>
      <c r="M549" s="238"/>
      <c r="N549" s="238"/>
      <c r="O549" s="238"/>
      <c r="P549" s="682"/>
      <c r="Q549" s="713"/>
    </row>
    <row r="550" spans="1:17" ht="14.4" customHeight="1" x14ac:dyDescent="0.3">
      <c r="A550" s="680" t="s">
        <v>549</v>
      </c>
      <c r="B550" s="671" t="s">
        <v>6094</v>
      </c>
      <c r="C550" s="671" t="s">
        <v>5232</v>
      </c>
      <c r="D550" s="671" t="s">
        <v>6126</v>
      </c>
      <c r="E550" s="671" t="s">
        <v>6127</v>
      </c>
      <c r="F550" s="238"/>
      <c r="G550" s="238"/>
      <c r="H550" s="238"/>
      <c r="I550" s="238"/>
      <c r="J550" s="238">
        <v>1</v>
      </c>
      <c r="K550" s="238">
        <v>2171</v>
      </c>
      <c r="L550" s="238"/>
      <c r="M550" s="238">
        <v>2171</v>
      </c>
      <c r="N550" s="238"/>
      <c r="O550" s="238"/>
      <c r="P550" s="682"/>
      <c r="Q550" s="713"/>
    </row>
    <row r="551" spans="1:17" ht="14.4" customHeight="1" x14ac:dyDescent="0.3">
      <c r="A551" s="680" t="s">
        <v>549</v>
      </c>
      <c r="B551" s="671" t="s">
        <v>6094</v>
      </c>
      <c r="C551" s="671" t="s">
        <v>5232</v>
      </c>
      <c r="D551" s="671" t="s">
        <v>6128</v>
      </c>
      <c r="E551" s="671" t="s">
        <v>6129</v>
      </c>
      <c r="F551" s="238"/>
      <c r="G551" s="238"/>
      <c r="H551" s="238"/>
      <c r="I551" s="238"/>
      <c r="J551" s="238">
        <v>2</v>
      </c>
      <c r="K551" s="238">
        <v>4464</v>
      </c>
      <c r="L551" s="238"/>
      <c r="M551" s="238">
        <v>2232</v>
      </c>
      <c r="N551" s="238"/>
      <c r="O551" s="238"/>
      <c r="P551" s="682"/>
      <c r="Q551" s="713"/>
    </row>
    <row r="552" spans="1:17" ht="14.4" customHeight="1" x14ac:dyDescent="0.3">
      <c r="A552" s="680" t="s">
        <v>549</v>
      </c>
      <c r="B552" s="671" t="s">
        <v>6094</v>
      </c>
      <c r="C552" s="671" t="s">
        <v>5232</v>
      </c>
      <c r="D552" s="671" t="s">
        <v>6130</v>
      </c>
      <c r="E552" s="671" t="s">
        <v>6131</v>
      </c>
      <c r="F552" s="238">
        <v>1</v>
      </c>
      <c r="G552" s="238">
        <v>4365</v>
      </c>
      <c r="H552" s="238">
        <v>1</v>
      </c>
      <c r="I552" s="238">
        <v>4365</v>
      </c>
      <c r="J552" s="238"/>
      <c r="K552" s="238"/>
      <c r="L552" s="238"/>
      <c r="M552" s="238"/>
      <c r="N552" s="238"/>
      <c r="O552" s="238"/>
      <c r="P552" s="682"/>
      <c r="Q552" s="713"/>
    </row>
    <row r="553" spans="1:17" ht="14.4" customHeight="1" x14ac:dyDescent="0.3">
      <c r="A553" s="680" t="s">
        <v>549</v>
      </c>
      <c r="B553" s="671" t="s">
        <v>6094</v>
      </c>
      <c r="C553" s="671" t="s">
        <v>5232</v>
      </c>
      <c r="D553" s="671" t="s">
        <v>6132</v>
      </c>
      <c r="E553" s="671" t="s">
        <v>6133</v>
      </c>
      <c r="F553" s="238"/>
      <c r="G553" s="238"/>
      <c r="H553" s="238"/>
      <c r="I553" s="238"/>
      <c r="J553" s="238">
        <v>1</v>
      </c>
      <c r="K553" s="238">
        <v>3805</v>
      </c>
      <c r="L553" s="238"/>
      <c r="M553" s="238">
        <v>3805</v>
      </c>
      <c r="N553" s="238"/>
      <c r="O553" s="238"/>
      <c r="P553" s="682"/>
      <c r="Q553" s="713"/>
    </row>
    <row r="554" spans="1:17" ht="14.4" customHeight="1" x14ac:dyDescent="0.3">
      <c r="A554" s="680" t="s">
        <v>549</v>
      </c>
      <c r="B554" s="671" t="s">
        <v>5493</v>
      </c>
      <c r="C554" s="671" t="s">
        <v>5232</v>
      </c>
      <c r="D554" s="671" t="s">
        <v>6134</v>
      </c>
      <c r="E554" s="671" t="s">
        <v>6135</v>
      </c>
      <c r="F554" s="238">
        <v>1</v>
      </c>
      <c r="G554" s="238">
        <v>120</v>
      </c>
      <c r="H554" s="238">
        <v>1</v>
      </c>
      <c r="I554" s="238">
        <v>120</v>
      </c>
      <c r="J554" s="238"/>
      <c r="K554" s="238"/>
      <c r="L554" s="238"/>
      <c r="M554" s="238"/>
      <c r="N554" s="238"/>
      <c r="O554" s="238"/>
      <c r="P554" s="682"/>
      <c r="Q554" s="713"/>
    </row>
    <row r="555" spans="1:17" ht="14.4" customHeight="1" x14ac:dyDescent="0.3">
      <c r="A555" s="680" t="s">
        <v>549</v>
      </c>
      <c r="B555" s="671" t="s">
        <v>6136</v>
      </c>
      <c r="C555" s="671" t="s">
        <v>5232</v>
      </c>
      <c r="D555" s="671" t="s">
        <v>6137</v>
      </c>
      <c r="E555" s="671" t="s">
        <v>6138</v>
      </c>
      <c r="F555" s="238">
        <v>1</v>
      </c>
      <c r="G555" s="238">
        <v>189</v>
      </c>
      <c r="H555" s="238">
        <v>1</v>
      </c>
      <c r="I555" s="238">
        <v>189</v>
      </c>
      <c r="J555" s="238"/>
      <c r="K555" s="238"/>
      <c r="L555" s="238"/>
      <c r="M555" s="238"/>
      <c r="N555" s="238"/>
      <c r="O555" s="238"/>
      <c r="P555" s="682"/>
      <c r="Q555" s="713"/>
    </row>
    <row r="556" spans="1:17" ht="14.4" customHeight="1" x14ac:dyDescent="0.3">
      <c r="A556" s="680" t="s">
        <v>549</v>
      </c>
      <c r="B556" s="671" t="s">
        <v>6136</v>
      </c>
      <c r="C556" s="671" t="s">
        <v>5232</v>
      </c>
      <c r="D556" s="671" t="s">
        <v>6139</v>
      </c>
      <c r="E556" s="671" t="s">
        <v>6140</v>
      </c>
      <c r="F556" s="238">
        <v>2</v>
      </c>
      <c r="G556" s="238">
        <v>344</v>
      </c>
      <c r="H556" s="238">
        <v>1</v>
      </c>
      <c r="I556" s="238">
        <v>172</v>
      </c>
      <c r="J556" s="238">
        <v>1</v>
      </c>
      <c r="K556" s="238">
        <v>116</v>
      </c>
      <c r="L556" s="238">
        <v>0.33720930232558138</v>
      </c>
      <c r="M556" s="238">
        <v>116</v>
      </c>
      <c r="N556" s="238"/>
      <c r="O556" s="238"/>
      <c r="P556" s="682"/>
      <c r="Q556" s="713"/>
    </row>
    <row r="557" spans="1:17" ht="14.4" customHeight="1" x14ac:dyDescent="0.3">
      <c r="A557" s="680" t="s">
        <v>549</v>
      </c>
      <c r="B557" s="671" t="s">
        <v>6136</v>
      </c>
      <c r="C557" s="671" t="s">
        <v>5232</v>
      </c>
      <c r="D557" s="671" t="s">
        <v>6141</v>
      </c>
      <c r="E557" s="671" t="s">
        <v>6142</v>
      </c>
      <c r="F557" s="238">
        <v>2</v>
      </c>
      <c r="G557" s="238">
        <v>3428</v>
      </c>
      <c r="H557" s="238">
        <v>1</v>
      </c>
      <c r="I557" s="238">
        <v>1714</v>
      </c>
      <c r="J557" s="238"/>
      <c r="K557" s="238"/>
      <c r="L557" s="238"/>
      <c r="M557" s="238"/>
      <c r="N557" s="238"/>
      <c r="O557" s="238"/>
      <c r="P557" s="682"/>
      <c r="Q557" s="713"/>
    </row>
    <row r="558" spans="1:17" ht="14.4" customHeight="1" x14ac:dyDescent="0.3">
      <c r="A558" s="680" t="s">
        <v>549</v>
      </c>
      <c r="B558" s="671" t="s">
        <v>6136</v>
      </c>
      <c r="C558" s="671" t="s">
        <v>5232</v>
      </c>
      <c r="D558" s="671" t="s">
        <v>6143</v>
      </c>
      <c r="E558" s="671" t="s">
        <v>6144</v>
      </c>
      <c r="F558" s="238"/>
      <c r="G558" s="238"/>
      <c r="H558" s="238"/>
      <c r="I558" s="238"/>
      <c r="J558" s="238"/>
      <c r="K558" s="238"/>
      <c r="L558" s="238"/>
      <c r="M558" s="238"/>
      <c r="N558" s="238">
        <v>1</v>
      </c>
      <c r="O558" s="238">
        <v>756</v>
      </c>
      <c r="P558" s="682"/>
      <c r="Q558" s="713">
        <v>756</v>
      </c>
    </row>
    <row r="559" spans="1:17" ht="14.4" customHeight="1" x14ac:dyDescent="0.3">
      <c r="A559" s="680" t="s">
        <v>549</v>
      </c>
      <c r="B559" s="671" t="s">
        <v>6145</v>
      </c>
      <c r="C559" s="671" t="s">
        <v>5232</v>
      </c>
      <c r="D559" s="671" t="s">
        <v>6137</v>
      </c>
      <c r="E559" s="671" t="s">
        <v>6138</v>
      </c>
      <c r="F559" s="238">
        <v>1</v>
      </c>
      <c r="G559" s="238">
        <v>189</v>
      </c>
      <c r="H559" s="238">
        <v>1</v>
      </c>
      <c r="I559" s="238">
        <v>189</v>
      </c>
      <c r="J559" s="238">
        <v>8</v>
      </c>
      <c r="K559" s="238">
        <v>1520</v>
      </c>
      <c r="L559" s="238">
        <v>8.0423280423280428</v>
      </c>
      <c r="M559" s="238">
        <v>190</v>
      </c>
      <c r="N559" s="238">
        <v>7</v>
      </c>
      <c r="O559" s="238">
        <v>1330</v>
      </c>
      <c r="P559" s="682">
        <v>7.0370370370370372</v>
      </c>
      <c r="Q559" s="713">
        <v>190</v>
      </c>
    </row>
    <row r="560" spans="1:17" ht="14.4" customHeight="1" x14ac:dyDescent="0.3">
      <c r="A560" s="680" t="s">
        <v>549</v>
      </c>
      <c r="B560" s="671" t="s">
        <v>6145</v>
      </c>
      <c r="C560" s="671" t="s">
        <v>5232</v>
      </c>
      <c r="D560" s="671" t="s">
        <v>6146</v>
      </c>
      <c r="E560" s="671" t="s">
        <v>6147</v>
      </c>
      <c r="F560" s="238">
        <v>2</v>
      </c>
      <c r="G560" s="238">
        <v>7520</v>
      </c>
      <c r="H560" s="238">
        <v>1</v>
      </c>
      <c r="I560" s="238">
        <v>3760</v>
      </c>
      <c r="J560" s="238">
        <v>1</v>
      </c>
      <c r="K560" s="238">
        <v>3777</v>
      </c>
      <c r="L560" s="238">
        <v>0.50226063829787237</v>
      </c>
      <c r="M560" s="238">
        <v>3777</v>
      </c>
      <c r="N560" s="238">
        <v>2</v>
      </c>
      <c r="O560" s="238">
        <v>7554</v>
      </c>
      <c r="P560" s="682">
        <v>1.0045212765957447</v>
      </c>
      <c r="Q560" s="713">
        <v>3777</v>
      </c>
    </row>
    <row r="561" spans="1:17" ht="14.4" customHeight="1" x14ac:dyDescent="0.3">
      <c r="A561" s="680" t="s">
        <v>549</v>
      </c>
      <c r="B561" s="671" t="s">
        <v>6145</v>
      </c>
      <c r="C561" s="671" t="s">
        <v>5232</v>
      </c>
      <c r="D561" s="671" t="s">
        <v>6141</v>
      </c>
      <c r="E561" s="671" t="s">
        <v>6142</v>
      </c>
      <c r="F561" s="238">
        <v>2</v>
      </c>
      <c r="G561" s="238">
        <v>3428</v>
      </c>
      <c r="H561" s="238">
        <v>1</v>
      </c>
      <c r="I561" s="238">
        <v>1714</v>
      </c>
      <c r="J561" s="238">
        <v>9</v>
      </c>
      <c r="K561" s="238">
        <v>15462</v>
      </c>
      <c r="L561" s="238">
        <v>4.5105017502917155</v>
      </c>
      <c r="M561" s="238">
        <v>1718</v>
      </c>
      <c r="N561" s="238">
        <v>8</v>
      </c>
      <c r="O561" s="238">
        <v>13744</v>
      </c>
      <c r="P561" s="682">
        <v>4.0093348891481915</v>
      </c>
      <c r="Q561" s="713">
        <v>1718</v>
      </c>
    </row>
    <row r="562" spans="1:17" ht="14.4" customHeight="1" x14ac:dyDescent="0.3">
      <c r="A562" s="680" t="s">
        <v>549</v>
      </c>
      <c r="B562" s="671" t="s">
        <v>6145</v>
      </c>
      <c r="C562" s="671" t="s">
        <v>5232</v>
      </c>
      <c r="D562" s="671" t="s">
        <v>6148</v>
      </c>
      <c r="E562" s="671" t="s">
        <v>6149</v>
      </c>
      <c r="F562" s="238">
        <v>1</v>
      </c>
      <c r="G562" s="238">
        <v>200</v>
      </c>
      <c r="H562" s="238">
        <v>1</v>
      </c>
      <c r="I562" s="238">
        <v>200</v>
      </c>
      <c r="J562" s="238">
        <v>5</v>
      </c>
      <c r="K562" s="238">
        <v>1005</v>
      </c>
      <c r="L562" s="238">
        <v>5.0250000000000004</v>
      </c>
      <c r="M562" s="238">
        <v>201</v>
      </c>
      <c r="N562" s="238">
        <v>6</v>
      </c>
      <c r="O562" s="238">
        <v>1206</v>
      </c>
      <c r="P562" s="682">
        <v>6.03</v>
      </c>
      <c r="Q562" s="713">
        <v>201</v>
      </c>
    </row>
    <row r="563" spans="1:17" ht="14.4" customHeight="1" x14ac:dyDescent="0.3">
      <c r="A563" s="680" t="s">
        <v>549</v>
      </c>
      <c r="B563" s="671" t="s">
        <v>6150</v>
      </c>
      <c r="C563" s="671" t="s">
        <v>5232</v>
      </c>
      <c r="D563" s="671" t="s">
        <v>6030</v>
      </c>
      <c r="E563" s="671" t="s">
        <v>6031</v>
      </c>
      <c r="F563" s="238">
        <v>1</v>
      </c>
      <c r="G563" s="238">
        <v>171</v>
      </c>
      <c r="H563" s="238">
        <v>1</v>
      </c>
      <c r="I563" s="238">
        <v>171</v>
      </c>
      <c r="J563" s="238">
        <v>5</v>
      </c>
      <c r="K563" s="238">
        <v>860</v>
      </c>
      <c r="L563" s="238">
        <v>5.0292397660818713</v>
      </c>
      <c r="M563" s="238">
        <v>172</v>
      </c>
      <c r="N563" s="238"/>
      <c r="O563" s="238"/>
      <c r="P563" s="682"/>
      <c r="Q563" s="713"/>
    </row>
    <row r="564" spans="1:17" ht="14.4" customHeight="1" x14ac:dyDescent="0.3">
      <c r="A564" s="680" t="s">
        <v>549</v>
      </c>
      <c r="B564" s="671" t="s">
        <v>6150</v>
      </c>
      <c r="C564" s="671" t="s">
        <v>5232</v>
      </c>
      <c r="D564" s="671" t="s">
        <v>5898</v>
      </c>
      <c r="E564" s="671" t="s">
        <v>5899</v>
      </c>
      <c r="F564" s="238">
        <v>2</v>
      </c>
      <c r="G564" s="238">
        <v>1312</v>
      </c>
      <c r="H564" s="238">
        <v>1</v>
      </c>
      <c r="I564" s="238">
        <v>656</v>
      </c>
      <c r="J564" s="238"/>
      <c r="K564" s="238"/>
      <c r="L564" s="238"/>
      <c r="M564" s="238"/>
      <c r="N564" s="238"/>
      <c r="O564" s="238"/>
      <c r="P564" s="682"/>
      <c r="Q564" s="713"/>
    </row>
    <row r="565" spans="1:17" ht="14.4" customHeight="1" x14ac:dyDescent="0.3">
      <c r="A565" s="680" t="s">
        <v>549</v>
      </c>
      <c r="B565" s="671" t="s">
        <v>6150</v>
      </c>
      <c r="C565" s="671" t="s">
        <v>5232</v>
      </c>
      <c r="D565" s="671" t="s">
        <v>5902</v>
      </c>
      <c r="E565" s="671" t="s">
        <v>5903</v>
      </c>
      <c r="F565" s="238"/>
      <c r="G565" s="238"/>
      <c r="H565" s="238"/>
      <c r="I565" s="238"/>
      <c r="J565" s="238"/>
      <c r="K565" s="238"/>
      <c r="L565" s="238"/>
      <c r="M565" s="238"/>
      <c r="N565" s="238">
        <v>1</v>
      </c>
      <c r="O565" s="238">
        <v>1499</v>
      </c>
      <c r="P565" s="682"/>
      <c r="Q565" s="713">
        <v>1499</v>
      </c>
    </row>
    <row r="566" spans="1:17" ht="14.4" customHeight="1" x14ac:dyDescent="0.3">
      <c r="A566" s="680" t="s">
        <v>549</v>
      </c>
      <c r="B566" s="671" t="s">
        <v>6150</v>
      </c>
      <c r="C566" s="671" t="s">
        <v>5232</v>
      </c>
      <c r="D566" s="671" t="s">
        <v>6151</v>
      </c>
      <c r="E566" s="671" t="s">
        <v>6152</v>
      </c>
      <c r="F566" s="238"/>
      <c r="G566" s="238"/>
      <c r="H566" s="238"/>
      <c r="I566" s="238"/>
      <c r="J566" s="238">
        <v>3</v>
      </c>
      <c r="K566" s="238">
        <v>1236</v>
      </c>
      <c r="L566" s="238"/>
      <c r="M566" s="238">
        <v>412</v>
      </c>
      <c r="N566" s="238">
        <v>7</v>
      </c>
      <c r="O566" s="238">
        <v>2884</v>
      </c>
      <c r="P566" s="682"/>
      <c r="Q566" s="713">
        <v>412</v>
      </c>
    </row>
    <row r="567" spans="1:17" ht="14.4" customHeight="1" x14ac:dyDescent="0.3">
      <c r="A567" s="680" t="s">
        <v>549</v>
      </c>
      <c r="B567" s="671" t="s">
        <v>6150</v>
      </c>
      <c r="C567" s="671" t="s">
        <v>5232</v>
      </c>
      <c r="D567" s="671" t="s">
        <v>6153</v>
      </c>
      <c r="E567" s="671" t="s">
        <v>6154</v>
      </c>
      <c r="F567" s="238"/>
      <c r="G567" s="238"/>
      <c r="H567" s="238"/>
      <c r="I567" s="238"/>
      <c r="J567" s="238"/>
      <c r="K567" s="238"/>
      <c r="L567" s="238"/>
      <c r="M567" s="238"/>
      <c r="N567" s="238">
        <v>1</v>
      </c>
      <c r="O567" s="238">
        <v>4069</v>
      </c>
      <c r="P567" s="682"/>
      <c r="Q567" s="713">
        <v>4069</v>
      </c>
    </row>
    <row r="568" spans="1:17" ht="14.4" customHeight="1" x14ac:dyDescent="0.3">
      <c r="A568" s="680" t="s">
        <v>549</v>
      </c>
      <c r="B568" s="671" t="s">
        <v>6150</v>
      </c>
      <c r="C568" s="671" t="s">
        <v>5232</v>
      </c>
      <c r="D568" s="671" t="s">
        <v>6155</v>
      </c>
      <c r="E568" s="671" t="s">
        <v>6156</v>
      </c>
      <c r="F568" s="238">
        <v>1</v>
      </c>
      <c r="G568" s="238">
        <v>2130</v>
      </c>
      <c r="H568" s="238">
        <v>1</v>
      </c>
      <c r="I568" s="238">
        <v>2130</v>
      </c>
      <c r="J568" s="238">
        <v>1</v>
      </c>
      <c r="K568" s="238">
        <v>2142</v>
      </c>
      <c r="L568" s="238">
        <v>1.0056338028169014</v>
      </c>
      <c r="M568" s="238">
        <v>2142</v>
      </c>
      <c r="N568" s="238">
        <v>1</v>
      </c>
      <c r="O568" s="238">
        <v>2142</v>
      </c>
      <c r="P568" s="682">
        <v>1.0056338028169014</v>
      </c>
      <c r="Q568" s="713">
        <v>2142</v>
      </c>
    </row>
    <row r="569" spans="1:17" ht="14.4" customHeight="1" x14ac:dyDescent="0.3">
      <c r="A569" s="680" t="s">
        <v>549</v>
      </c>
      <c r="B569" s="671" t="s">
        <v>6150</v>
      </c>
      <c r="C569" s="671" t="s">
        <v>5232</v>
      </c>
      <c r="D569" s="671" t="s">
        <v>6157</v>
      </c>
      <c r="E569" s="671" t="s">
        <v>6158</v>
      </c>
      <c r="F569" s="238"/>
      <c r="G569" s="238"/>
      <c r="H569" s="238"/>
      <c r="I569" s="238"/>
      <c r="J569" s="238"/>
      <c r="K569" s="238"/>
      <c r="L569" s="238"/>
      <c r="M569" s="238"/>
      <c r="N569" s="238">
        <v>1</v>
      </c>
      <c r="O569" s="238">
        <v>2639</v>
      </c>
      <c r="P569" s="682"/>
      <c r="Q569" s="713">
        <v>2639</v>
      </c>
    </row>
    <row r="570" spans="1:17" ht="14.4" customHeight="1" x14ac:dyDescent="0.3">
      <c r="A570" s="680" t="s">
        <v>549</v>
      </c>
      <c r="B570" s="671" t="s">
        <v>6150</v>
      </c>
      <c r="C570" s="671" t="s">
        <v>5232</v>
      </c>
      <c r="D570" s="671" t="s">
        <v>6159</v>
      </c>
      <c r="E570" s="671" t="s">
        <v>6160</v>
      </c>
      <c r="F570" s="238"/>
      <c r="G570" s="238"/>
      <c r="H570" s="238"/>
      <c r="I570" s="238"/>
      <c r="J570" s="238"/>
      <c r="K570" s="238"/>
      <c r="L570" s="238"/>
      <c r="M570" s="238"/>
      <c r="N570" s="238">
        <v>1</v>
      </c>
      <c r="O570" s="238">
        <v>2853</v>
      </c>
      <c r="P570" s="682"/>
      <c r="Q570" s="713">
        <v>2853</v>
      </c>
    </row>
    <row r="571" spans="1:17" ht="14.4" customHeight="1" x14ac:dyDescent="0.3">
      <c r="A571" s="680" t="s">
        <v>549</v>
      </c>
      <c r="B571" s="671" t="s">
        <v>6150</v>
      </c>
      <c r="C571" s="671" t="s">
        <v>5232</v>
      </c>
      <c r="D571" s="671" t="s">
        <v>6161</v>
      </c>
      <c r="E571" s="671" t="s">
        <v>6162</v>
      </c>
      <c r="F571" s="238"/>
      <c r="G571" s="238"/>
      <c r="H571" s="238"/>
      <c r="I571" s="238"/>
      <c r="J571" s="238"/>
      <c r="K571" s="238"/>
      <c r="L571" s="238"/>
      <c r="M571" s="238"/>
      <c r="N571" s="238">
        <v>1</v>
      </c>
      <c r="O571" s="238">
        <v>1202</v>
      </c>
      <c r="P571" s="682"/>
      <c r="Q571" s="713">
        <v>1202</v>
      </c>
    </row>
    <row r="572" spans="1:17" ht="14.4" customHeight="1" x14ac:dyDescent="0.3">
      <c r="A572" s="680" t="s">
        <v>549</v>
      </c>
      <c r="B572" s="671" t="s">
        <v>6150</v>
      </c>
      <c r="C572" s="671" t="s">
        <v>5232</v>
      </c>
      <c r="D572" s="671" t="s">
        <v>6163</v>
      </c>
      <c r="E572" s="671" t="s">
        <v>6164</v>
      </c>
      <c r="F572" s="238"/>
      <c r="G572" s="238"/>
      <c r="H572" s="238"/>
      <c r="I572" s="238"/>
      <c r="J572" s="238">
        <v>1</v>
      </c>
      <c r="K572" s="238">
        <v>627</v>
      </c>
      <c r="L572" s="238"/>
      <c r="M572" s="238">
        <v>627</v>
      </c>
      <c r="N572" s="238"/>
      <c r="O572" s="238"/>
      <c r="P572" s="682"/>
      <c r="Q572" s="713"/>
    </row>
    <row r="573" spans="1:17" ht="14.4" customHeight="1" x14ac:dyDescent="0.3">
      <c r="A573" s="680" t="s">
        <v>549</v>
      </c>
      <c r="B573" s="671" t="s">
        <v>6150</v>
      </c>
      <c r="C573" s="671" t="s">
        <v>5232</v>
      </c>
      <c r="D573" s="671" t="s">
        <v>6165</v>
      </c>
      <c r="E573" s="671" t="s">
        <v>6166</v>
      </c>
      <c r="F573" s="238"/>
      <c r="G573" s="238"/>
      <c r="H573" s="238"/>
      <c r="I573" s="238"/>
      <c r="J573" s="238">
        <v>1</v>
      </c>
      <c r="K573" s="238">
        <v>82</v>
      </c>
      <c r="L573" s="238"/>
      <c r="M573" s="238">
        <v>82</v>
      </c>
      <c r="N573" s="238"/>
      <c r="O573" s="238"/>
      <c r="P573" s="682"/>
      <c r="Q573" s="713"/>
    </row>
    <row r="574" spans="1:17" ht="14.4" customHeight="1" x14ac:dyDescent="0.3">
      <c r="A574" s="680" t="s">
        <v>549</v>
      </c>
      <c r="B574" s="671" t="s">
        <v>6150</v>
      </c>
      <c r="C574" s="671" t="s">
        <v>5232</v>
      </c>
      <c r="D574" s="671" t="s">
        <v>6167</v>
      </c>
      <c r="E574" s="671" t="s">
        <v>6168</v>
      </c>
      <c r="F574" s="238"/>
      <c r="G574" s="238"/>
      <c r="H574" s="238"/>
      <c r="I574" s="238"/>
      <c r="J574" s="238"/>
      <c r="K574" s="238"/>
      <c r="L574" s="238"/>
      <c r="M574" s="238"/>
      <c r="N574" s="238">
        <v>2</v>
      </c>
      <c r="O574" s="238">
        <v>1734</v>
      </c>
      <c r="P574" s="682"/>
      <c r="Q574" s="713">
        <v>867</v>
      </c>
    </row>
    <row r="575" spans="1:17" ht="14.4" customHeight="1" x14ac:dyDescent="0.3">
      <c r="A575" s="680" t="s">
        <v>549</v>
      </c>
      <c r="B575" s="671" t="s">
        <v>6150</v>
      </c>
      <c r="C575" s="671" t="s">
        <v>5232</v>
      </c>
      <c r="D575" s="671" t="s">
        <v>6169</v>
      </c>
      <c r="E575" s="671" t="s">
        <v>6170</v>
      </c>
      <c r="F575" s="238"/>
      <c r="G575" s="238"/>
      <c r="H575" s="238"/>
      <c r="I575" s="238"/>
      <c r="J575" s="238"/>
      <c r="K575" s="238"/>
      <c r="L575" s="238"/>
      <c r="M575" s="238"/>
      <c r="N575" s="238">
        <v>1</v>
      </c>
      <c r="O575" s="238">
        <v>1078</v>
      </c>
      <c r="P575" s="682"/>
      <c r="Q575" s="713">
        <v>1078</v>
      </c>
    </row>
    <row r="576" spans="1:17" ht="14.4" customHeight="1" x14ac:dyDescent="0.3">
      <c r="A576" s="680" t="s">
        <v>549</v>
      </c>
      <c r="B576" s="671" t="s">
        <v>6150</v>
      </c>
      <c r="C576" s="671" t="s">
        <v>5232</v>
      </c>
      <c r="D576" s="671" t="s">
        <v>6171</v>
      </c>
      <c r="E576" s="671" t="s">
        <v>6172</v>
      </c>
      <c r="F576" s="238"/>
      <c r="G576" s="238"/>
      <c r="H576" s="238"/>
      <c r="I576" s="238"/>
      <c r="J576" s="238">
        <v>3</v>
      </c>
      <c r="K576" s="238">
        <v>4500</v>
      </c>
      <c r="L576" s="238"/>
      <c r="M576" s="238">
        <v>1500</v>
      </c>
      <c r="N576" s="238">
        <v>3</v>
      </c>
      <c r="O576" s="238">
        <v>4500</v>
      </c>
      <c r="P576" s="682"/>
      <c r="Q576" s="713">
        <v>1500</v>
      </c>
    </row>
    <row r="577" spans="1:17" ht="14.4" customHeight="1" x14ac:dyDescent="0.3">
      <c r="A577" s="680" t="s">
        <v>549</v>
      </c>
      <c r="B577" s="671" t="s">
        <v>6150</v>
      </c>
      <c r="C577" s="671" t="s">
        <v>5232</v>
      </c>
      <c r="D577" s="671" t="s">
        <v>6173</v>
      </c>
      <c r="E577" s="671" t="s">
        <v>6174</v>
      </c>
      <c r="F577" s="238"/>
      <c r="G577" s="238"/>
      <c r="H577" s="238"/>
      <c r="I577" s="238"/>
      <c r="J577" s="238">
        <v>2</v>
      </c>
      <c r="K577" s="238">
        <v>3668</v>
      </c>
      <c r="L577" s="238"/>
      <c r="M577" s="238">
        <v>1834</v>
      </c>
      <c r="N577" s="238"/>
      <c r="O577" s="238"/>
      <c r="P577" s="682"/>
      <c r="Q577" s="713"/>
    </row>
    <row r="578" spans="1:17" ht="14.4" customHeight="1" x14ac:dyDescent="0.3">
      <c r="A578" s="680" t="s">
        <v>549</v>
      </c>
      <c r="B578" s="671" t="s">
        <v>6150</v>
      </c>
      <c r="C578" s="671" t="s">
        <v>5232</v>
      </c>
      <c r="D578" s="671" t="s">
        <v>6175</v>
      </c>
      <c r="E578" s="671" t="s">
        <v>6176</v>
      </c>
      <c r="F578" s="238"/>
      <c r="G578" s="238"/>
      <c r="H578" s="238"/>
      <c r="I578" s="238"/>
      <c r="J578" s="238">
        <v>1</v>
      </c>
      <c r="K578" s="238">
        <v>3035</v>
      </c>
      <c r="L578" s="238"/>
      <c r="M578" s="238">
        <v>3035</v>
      </c>
      <c r="N578" s="238"/>
      <c r="O578" s="238"/>
      <c r="P578" s="682"/>
      <c r="Q578" s="713"/>
    </row>
    <row r="579" spans="1:17" ht="14.4" customHeight="1" x14ac:dyDescent="0.3">
      <c r="A579" s="680" t="s">
        <v>549</v>
      </c>
      <c r="B579" s="671" t="s">
        <v>6150</v>
      </c>
      <c r="C579" s="671" t="s">
        <v>5232</v>
      </c>
      <c r="D579" s="671" t="s">
        <v>6177</v>
      </c>
      <c r="E579" s="671" t="s">
        <v>6178</v>
      </c>
      <c r="F579" s="238"/>
      <c r="G579" s="238"/>
      <c r="H579" s="238"/>
      <c r="I579" s="238"/>
      <c r="J579" s="238">
        <v>1</v>
      </c>
      <c r="K579" s="238">
        <v>806</v>
      </c>
      <c r="L579" s="238"/>
      <c r="M579" s="238">
        <v>806</v>
      </c>
      <c r="N579" s="238">
        <v>1</v>
      </c>
      <c r="O579" s="238">
        <v>806</v>
      </c>
      <c r="P579" s="682"/>
      <c r="Q579" s="713">
        <v>806</v>
      </c>
    </row>
    <row r="580" spans="1:17" ht="14.4" customHeight="1" x14ac:dyDescent="0.3">
      <c r="A580" s="680" t="s">
        <v>549</v>
      </c>
      <c r="B580" s="671" t="s">
        <v>6150</v>
      </c>
      <c r="C580" s="671" t="s">
        <v>5232</v>
      </c>
      <c r="D580" s="671" t="s">
        <v>6179</v>
      </c>
      <c r="E580" s="671" t="s">
        <v>6180</v>
      </c>
      <c r="F580" s="238">
        <v>1</v>
      </c>
      <c r="G580" s="238">
        <v>2349</v>
      </c>
      <c r="H580" s="238">
        <v>1</v>
      </c>
      <c r="I580" s="238">
        <v>2349</v>
      </c>
      <c r="J580" s="238"/>
      <c r="K580" s="238"/>
      <c r="L580" s="238"/>
      <c r="M580" s="238"/>
      <c r="N580" s="238">
        <v>2</v>
      </c>
      <c r="O580" s="238">
        <v>4722</v>
      </c>
      <c r="P580" s="682">
        <v>2.0102171136653895</v>
      </c>
      <c r="Q580" s="713">
        <v>2361</v>
      </c>
    </row>
    <row r="581" spans="1:17" ht="14.4" customHeight="1" x14ac:dyDescent="0.3">
      <c r="A581" s="680" t="s">
        <v>549</v>
      </c>
      <c r="B581" s="671" t="s">
        <v>6150</v>
      </c>
      <c r="C581" s="671" t="s">
        <v>5232</v>
      </c>
      <c r="D581" s="671" t="s">
        <v>6181</v>
      </c>
      <c r="E581" s="671" t="s">
        <v>6182</v>
      </c>
      <c r="F581" s="238">
        <v>2</v>
      </c>
      <c r="G581" s="238">
        <v>5286</v>
      </c>
      <c r="H581" s="238">
        <v>1</v>
      </c>
      <c r="I581" s="238">
        <v>2643</v>
      </c>
      <c r="J581" s="238"/>
      <c r="K581" s="238"/>
      <c r="L581" s="238"/>
      <c r="M581" s="238"/>
      <c r="N581" s="238">
        <v>2</v>
      </c>
      <c r="O581" s="238">
        <v>5314</v>
      </c>
      <c r="P581" s="682">
        <v>1.0052970109723798</v>
      </c>
      <c r="Q581" s="713">
        <v>2657</v>
      </c>
    </row>
    <row r="582" spans="1:17" ht="14.4" customHeight="1" x14ac:dyDescent="0.3">
      <c r="A582" s="680" t="s">
        <v>549</v>
      </c>
      <c r="B582" s="671" t="s">
        <v>6150</v>
      </c>
      <c r="C582" s="671" t="s">
        <v>5232</v>
      </c>
      <c r="D582" s="671" t="s">
        <v>6183</v>
      </c>
      <c r="E582" s="671" t="s">
        <v>6184</v>
      </c>
      <c r="F582" s="238">
        <v>2</v>
      </c>
      <c r="G582" s="238">
        <v>766</v>
      </c>
      <c r="H582" s="238">
        <v>1</v>
      </c>
      <c r="I582" s="238">
        <v>383</v>
      </c>
      <c r="J582" s="238">
        <v>11</v>
      </c>
      <c r="K582" s="238">
        <v>4243</v>
      </c>
      <c r="L582" s="238">
        <v>5.5391644908616184</v>
      </c>
      <c r="M582" s="238">
        <v>385.72727272727275</v>
      </c>
      <c r="N582" s="238">
        <v>8</v>
      </c>
      <c r="O582" s="238">
        <v>3088</v>
      </c>
      <c r="P582" s="682">
        <v>4.0313315926892948</v>
      </c>
      <c r="Q582" s="713">
        <v>386</v>
      </c>
    </row>
    <row r="583" spans="1:17" ht="14.4" customHeight="1" x14ac:dyDescent="0.3">
      <c r="A583" s="680" t="s">
        <v>549</v>
      </c>
      <c r="B583" s="671" t="s">
        <v>6150</v>
      </c>
      <c r="C583" s="671" t="s">
        <v>5232</v>
      </c>
      <c r="D583" s="671" t="s">
        <v>6185</v>
      </c>
      <c r="E583" s="671" t="s">
        <v>6186</v>
      </c>
      <c r="F583" s="238"/>
      <c r="G583" s="238"/>
      <c r="H583" s="238"/>
      <c r="I583" s="238"/>
      <c r="J583" s="238">
        <v>6</v>
      </c>
      <c r="K583" s="238">
        <v>390</v>
      </c>
      <c r="L583" s="238"/>
      <c r="M583" s="238">
        <v>65</v>
      </c>
      <c r="N583" s="238">
        <v>16</v>
      </c>
      <c r="O583" s="238">
        <v>1040</v>
      </c>
      <c r="P583" s="682"/>
      <c r="Q583" s="713">
        <v>65</v>
      </c>
    </row>
    <row r="584" spans="1:17" ht="14.4" customHeight="1" x14ac:dyDescent="0.3">
      <c r="A584" s="680" t="s">
        <v>549</v>
      </c>
      <c r="B584" s="671" t="s">
        <v>6150</v>
      </c>
      <c r="C584" s="671" t="s">
        <v>5232</v>
      </c>
      <c r="D584" s="671" t="s">
        <v>5926</v>
      </c>
      <c r="E584" s="671" t="s">
        <v>5927</v>
      </c>
      <c r="F584" s="238"/>
      <c r="G584" s="238"/>
      <c r="H584" s="238"/>
      <c r="I584" s="238"/>
      <c r="J584" s="238">
        <v>1</v>
      </c>
      <c r="K584" s="238">
        <v>1043</v>
      </c>
      <c r="L584" s="238"/>
      <c r="M584" s="238">
        <v>1043</v>
      </c>
      <c r="N584" s="238"/>
      <c r="O584" s="238"/>
      <c r="P584" s="682"/>
      <c r="Q584" s="713"/>
    </row>
    <row r="585" spans="1:17" ht="14.4" customHeight="1" x14ac:dyDescent="0.3">
      <c r="A585" s="680" t="s">
        <v>549</v>
      </c>
      <c r="B585" s="671" t="s">
        <v>6150</v>
      </c>
      <c r="C585" s="671" t="s">
        <v>5232</v>
      </c>
      <c r="D585" s="671" t="s">
        <v>6187</v>
      </c>
      <c r="E585" s="671" t="s">
        <v>6188</v>
      </c>
      <c r="F585" s="238">
        <v>5</v>
      </c>
      <c r="G585" s="238">
        <v>205</v>
      </c>
      <c r="H585" s="238">
        <v>1</v>
      </c>
      <c r="I585" s="238">
        <v>41</v>
      </c>
      <c r="J585" s="238">
        <v>14</v>
      </c>
      <c r="K585" s="238">
        <v>588</v>
      </c>
      <c r="L585" s="238">
        <v>2.8682926829268292</v>
      </c>
      <c r="M585" s="238">
        <v>42</v>
      </c>
      <c r="N585" s="238">
        <v>20</v>
      </c>
      <c r="O585" s="238">
        <v>840</v>
      </c>
      <c r="P585" s="682">
        <v>4.0975609756097562</v>
      </c>
      <c r="Q585" s="713">
        <v>42</v>
      </c>
    </row>
    <row r="586" spans="1:17" ht="14.4" customHeight="1" x14ac:dyDescent="0.3">
      <c r="A586" s="680" t="s">
        <v>549</v>
      </c>
      <c r="B586" s="671" t="s">
        <v>6150</v>
      </c>
      <c r="C586" s="671" t="s">
        <v>5232</v>
      </c>
      <c r="D586" s="671" t="s">
        <v>6189</v>
      </c>
      <c r="E586" s="671" t="s">
        <v>6190</v>
      </c>
      <c r="F586" s="238">
        <v>4</v>
      </c>
      <c r="G586" s="238">
        <v>5624</v>
      </c>
      <c r="H586" s="238">
        <v>1</v>
      </c>
      <c r="I586" s="238">
        <v>1406</v>
      </c>
      <c r="J586" s="238">
        <v>15</v>
      </c>
      <c r="K586" s="238">
        <v>21270</v>
      </c>
      <c r="L586" s="238">
        <v>3.7820056899004268</v>
      </c>
      <c r="M586" s="238">
        <v>1418</v>
      </c>
      <c r="N586" s="238">
        <v>20</v>
      </c>
      <c r="O586" s="238">
        <v>28360</v>
      </c>
      <c r="P586" s="682">
        <v>5.0426742532005688</v>
      </c>
      <c r="Q586" s="713">
        <v>1418</v>
      </c>
    </row>
    <row r="587" spans="1:17" ht="14.4" customHeight="1" x14ac:dyDescent="0.3">
      <c r="A587" s="680" t="s">
        <v>549</v>
      </c>
      <c r="B587" s="671" t="s">
        <v>6150</v>
      </c>
      <c r="C587" s="671" t="s">
        <v>5232</v>
      </c>
      <c r="D587" s="671" t="s">
        <v>6191</v>
      </c>
      <c r="E587" s="671" t="s">
        <v>6192</v>
      </c>
      <c r="F587" s="238">
        <v>1</v>
      </c>
      <c r="G587" s="238">
        <v>5189</v>
      </c>
      <c r="H587" s="238">
        <v>1</v>
      </c>
      <c r="I587" s="238">
        <v>5189</v>
      </c>
      <c r="J587" s="238"/>
      <c r="K587" s="238"/>
      <c r="L587" s="238"/>
      <c r="M587" s="238"/>
      <c r="N587" s="238"/>
      <c r="O587" s="238"/>
      <c r="P587" s="682"/>
      <c r="Q587" s="713"/>
    </row>
    <row r="588" spans="1:17" ht="14.4" customHeight="1" x14ac:dyDescent="0.3">
      <c r="A588" s="680" t="s">
        <v>549</v>
      </c>
      <c r="B588" s="671" t="s">
        <v>6150</v>
      </c>
      <c r="C588" s="671" t="s">
        <v>5232</v>
      </c>
      <c r="D588" s="671" t="s">
        <v>6193</v>
      </c>
      <c r="E588" s="671" t="s">
        <v>6194</v>
      </c>
      <c r="F588" s="238"/>
      <c r="G588" s="238"/>
      <c r="H588" s="238"/>
      <c r="I588" s="238"/>
      <c r="J588" s="238">
        <v>1</v>
      </c>
      <c r="K588" s="238">
        <v>195</v>
      </c>
      <c r="L588" s="238"/>
      <c r="M588" s="238">
        <v>195</v>
      </c>
      <c r="N588" s="238">
        <v>2</v>
      </c>
      <c r="O588" s="238">
        <v>390</v>
      </c>
      <c r="P588" s="682"/>
      <c r="Q588" s="713">
        <v>195</v>
      </c>
    </row>
    <row r="589" spans="1:17" ht="14.4" customHeight="1" x14ac:dyDescent="0.3">
      <c r="A589" s="680" t="s">
        <v>549</v>
      </c>
      <c r="B589" s="671" t="s">
        <v>6150</v>
      </c>
      <c r="C589" s="671" t="s">
        <v>5232</v>
      </c>
      <c r="D589" s="671" t="s">
        <v>6195</v>
      </c>
      <c r="E589" s="671" t="s">
        <v>6196</v>
      </c>
      <c r="F589" s="238"/>
      <c r="G589" s="238"/>
      <c r="H589" s="238"/>
      <c r="I589" s="238"/>
      <c r="J589" s="238"/>
      <c r="K589" s="238"/>
      <c r="L589" s="238"/>
      <c r="M589" s="238"/>
      <c r="N589" s="238">
        <v>1</v>
      </c>
      <c r="O589" s="238">
        <v>93</v>
      </c>
      <c r="P589" s="682"/>
      <c r="Q589" s="713">
        <v>93</v>
      </c>
    </row>
    <row r="590" spans="1:17" ht="14.4" customHeight="1" x14ac:dyDescent="0.3">
      <c r="A590" s="680" t="s">
        <v>549</v>
      </c>
      <c r="B590" s="671" t="s">
        <v>6150</v>
      </c>
      <c r="C590" s="671" t="s">
        <v>5232</v>
      </c>
      <c r="D590" s="671" t="s">
        <v>6197</v>
      </c>
      <c r="E590" s="671" t="s">
        <v>6198</v>
      </c>
      <c r="F590" s="238"/>
      <c r="G590" s="238"/>
      <c r="H590" s="238"/>
      <c r="I590" s="238"/>
      <c r="J590" s="238">
        <v>3</v>
      </c>
      <c r="K590" s="238">
        <v>11595</v>
      </c>
      <c r="L590" s="238"/>
      <c r="M590" s="238">
        <v>3865</v>
      </c>
      <c r="N590" s="238"/>
      <c r="O590" s="238"/>
      <c r="P590" s="682"/>
      <c r="Q590" s="713"/>
    </row>
    <row r="591" spans="1:17" ht="14.4" customHeight="1" x14ac:dyDescent="0.3">
      <c r="A591" s="680" t="s">
        <v>549</v>
      </c>
      <c r="B591" s="671" t="s">
        <v>6150</v>
      </c>
      <c r="C591" s="671" t="s">
        <v>5232</v>
      </c>
      <c r="D591" s="671" t="s">
        <v>6199</v>
      </c>
      <c r="E591" s="671" t="s">
        <v>6200</v>
      </c>
      <c r="F591" s="238"/>
      <c r="G591" s="238"/>
      <c r="H591" s="238"/>
      <c r="I591" s="238"/>
      <c r="J591" s="238"/>
      <c r="K591" s="238"/>
      <c r="L591" s="238"/>
      <c r="M591" s="238"/>
      <c r="N591" s="238">
        <v>1</v>
      </c>
      <c r="O591" s="238">
        <v>295</v>
      </c>
      <c r="P591" s="682"/>
      <c r="Q591" s="713">
        <v>295</v>
      </c>
    </row>
    <row r="592" spans="1:17" ht="14.4" customHeight="1" x14ac:dyDescent="0.3">
      <c r="A592" s="680" t="s">
        <v>549</v>
      </c>
      <c r="B592" s="671" t="s">
        <v>6150</v>
      </c>
      <c r="C592" s="671" t="s">
        <v>5232</v>
      </c>
      <c r="D592" s="671" t="s">
        <v>6201</v>
      </c>
      <c r="E592" s="671" t="s">
        <v>6202</v>
      </c>
      <c r="F592" s="238"/>
      <c r="G592" s="238"/>
      <c r="H592" s="238"/>
      <c r="I592" s="238"/>
      <c r="J592" s="238">
        <v>1</v>
      </c>
      <c r="K592" s="238">
        <v>587</v>
      </c>
      <c r="L592" s="238"/>
      <c r="M592" s="238">
        <v>587</v>
      </c>
      <c r="N592" s="238">
        <v>3</v>
      </c>
      <c r="O592" s="238">
        <v>1761</v>
      </c>
      <c r="P592" s="682"/>
      <c r="Q592" s="713">
        <v>587</v>
      </c>
    </row>
    <row r="593" spans="1:17" ht="14.4" customHeight="1" x14ac:dyDescent="0.3">
      <c r="A593" s="680" t="s">
        <v>549</v>
      </c>
      <c r="B593" s="671" t="s">
        <v>6150</v>
      </c>
      <c r="C593" s="671" t="s">
        <v>5232</v>
      </c>
      <c r="D593" s="671" t="s">
        <v>6203</v>
      </c>
      <c r="E593" s="671" t="s">
        <v>6204</v>
      </c>
      <c r="F593" s="238"/>
      <c r="G593" s="238"/>
      <c r="H593" s="238"/>
      <c r="I593" s="238"/>
      <c r="J593" s="238"/>
      <c r="K593" s="238"/>
      <c r="L593" s="238"/>
      <c r="M593" s="238"/>
      <c r="N593" s="238">
        <v>1</v>
      </c>
      <c r="O593" s="238">
        <v>2441</v>
      </c>
      <c r="P593" s="682"/>
      <c r="Q593" s="713">
        <v>2441</v>
      </c>
    </row>
    <row r="594" spans="1:17" ht="14.4" customHeight="1" x14ac:dyDescent="0.3">
      <c r="A594" s="680" t="s">
        <v>549</v>
      </c>
      <c r="B594" s="671" t="s">
        <v>6150</v>
      </c>
      <c r="C594" s="671" t="s">
        <v>5232</v>
      </c>
      <c r="D594" s="671" t="s">
        <v>6205</v>
      </c>
      <c r="E594" s="671" t="s">
        <v>6206</v>
      </c>
      <c r="F594" s="238"/>
      <c r="G594" s="238"/>
      <c r="H594" s="238"/>
      <c r="I594" s="238"/>
      <c r="J594" s="238"/>
      <c r="K594" s="238"/>
      <c r="L594" s="238"/>
      <c r="M594" s="238"/>
      <c r="N594" s="238">
        <v>1</v>
      </c>
      <c r="O594" s="238">
        <v>2844</v>
      </c>
      <c r="P594" s="682"/>
      <c r="Q594" s="713">
        <v>2844</v>
      </c>
    </row>
    <row r="595" spans="1:17" ht="14.4" customHeight="1" x14ac:dyDescent="0.3">
      <c r="A595" s="680" t="s">
        <v>549</v>
      </c>
      <c r="B595" s="671" t="s">
        <v>6150</v>
      </c>
      <c r="C595" s="671" t="s">
        <v>5232</v>
      </c>
      <c r="D595" s="671" t="s">
        <v>6207</v>
      </c>
      <c r="E595" s="671" t="s">
        <v>6208</v>
      </c>
      <c r="F595" s="238"/>
      <c r="G595" s="238"/>
      <c r="H595" s="238"/>
      <c r="I595" s="238"/>
      <c r="J595" s="238"/>
      <c r="K595" s="238"/>
      <c r="L595" s="238"/>
      <c r="M595" s="238"/>
      <c r="N595" s="238">
        <v>1</v>
      </c>
      <c r="O595" s="238">
        <v>117</v>
      </c>
      <c r="P595" s="682"/>
      <c r="Q595" s="713">
        <v>117</v>
      </c>
    </row>
    <row r="596" spans="1:17" ht="14.4" customHeight="1" x14ac:dyDescent="0.3">
      <c r="A596" s="680" t="s">
        <v>549</v>
      </c>
      <c r="B596" s="671" t="s">
        <v>6150</v>
      </c>
      <c r="C596" s="671" t="s">
        <v>5232</v>
      </c>
      <c r="D596" s="671" t="s">
        <v>6209</v>
      </c>
      <c r="E596" s="671" t="s">
        <v>6210</v>
      </c>
      <c r="F596" s="238"/>
      <c r="G596" s="238"/>
      <c r="H596" s="238"/>
      <c r="I596" s="238"/>
      <c r="J596" s="238"/>
      <c r="K596" s="238"/>
      <c r="L596" s="238"/>
      <c r="M596" s="238"/>
      <c r="N596" s="238">
        <v>1</v>
      </c>
      <c r="O596" s="238">
        <v>2497</v>
      </c>
      <c r="P596" s="682"/>
      <c r="Q596" s="713">
        <v>2497</v>
      </c>
    </row>
    <row r="597" spans="1:17" ht="14.4" customHeight="1" x14ac:dyDescent="0.3">
      <c r="A597" s="680" t="s">
        <v>549</v>
      </c>
      <c r="B597" s="671" t="s">
        <v>6211</v>
      </c>
      <c r="C597" s="671" t="s">
        <v>5232</v>
      </c>
      <c r="D597" s="671" t="s">
        <v>6030</v>
      </c>
      <c r="E597" s="671" t="s">
        <v>6031</v>
      </c>
      <c r="F597" s="238"/>
      <c r="G597" s="238"/>
      <c r="H597" s="238"/>
      <c r="I597" s="238"/>
      <c r="J597" s="238">
        <v>2</v>
      </c>
      <c r="K597" s="238">
        <v>344</v>
      </c>
      <c r="L597" s="238"/>
      <c r="M597" s="238">
        <v>172</v>
      </c>
      <c r="N597" s="238"/>
      <c r="O597" s="238"/>
      <c r="P597" s="682"/>
      <c r="Q597" s="713"/>
    </row>
    <row r="598" spans="1:17" ht="14.4" customHeight="1" x14ac:dyDescent="0.3">
      <c r="A598" s="680" t="s">
        <v>549</v>
      </c>
      <c r="B598" s="671" t="s">
        <v>6211</v>
      </c>
      <c r="C598" s="671" t="s">
        <v>5232</v>
      </c>
      <c r="D598" s="671" t="s">
        <v>5898</v>
      </c>
      <c r="E598" s="671" t="s">
        <v>5899</v>
      </c>
      <c r="F598" s="238">
        <v>1</v>
      </c>
      <c r="G598" s="238">
        <v>656</v>
      </c>
      <c r="H598" s="238">
        <v>1</v>
      </c>
      <c r="I598" s="238">
        <v>656</v>
      </c>
      <c r="J598" s="238"/>
      <c r="K598" s="238"/>
      <c r="L598" s="238"/>
      <c r="M598" s="238"/>
      <c r="N598" s="238"/>
      <c r="O598" s="238"/>
      <c r="P598" s="682"/>
      <c r="Q598" s="713"/>
    </row>
    <row r="599" spans="1:17" ht="14.4" customHeight="1" x14ac:dyDescent="0.3">
      <c r="A599" s="680" t="s">
        <v>549</v>
      </c>
      <c r="B599" s="671" t="s">
        <v>6211</v>
      </c>
      <c r="C599" s="671" t="s">
        <v>5232</v>
      </c>
      <c r="D599" s="671" t="s">
        <v>6212</v>
      </c>
      <c r="E599" s="671" t="s">
        <v>6213</v>
      </c>
      <c r="F599" s="238"/>
      <c r="G599" s="238"/>
      <c r="H599" s="238"/>
      <c r="I599" s="238"/>
      <c r="J599" s="238">
        <v>1</v>
      </c>
      <c r="K599" s="238">
        <v>2054</v>
      </c>
      <c r="L599" s="238"/>
      <c r="M599" s="238">
        <v>2054</v>
      </c>
      <c r="N599" s="238"/>
      <c r="O599" s="238"/>
      <c r="P599" s="682"/>
      <c r="Q599" s="713"/>
    </row>
    <row r="600" spans="1:17" ht="14.4" customHeight="1" x14ac:dyDescent="0.3">
      <c r="A600" s="680" t="s">
        <v>549</v>
      </c>
      <c r="B600" s="671" t="s">
        <v>6211</v>
      </c>
      <c r="C600" s="671" t="s">
        <v>5232</v>
      </c>
      <c r="D600" s="671" t="s">
        <v>6214</v>
      </c>
      <c r="E600" s="671" t="s">
        <v>6215</v>
      </c>
      <c r="F600" s="238">
        <v>8</v>
      </c>
      <c r="G600" s="238">
        <v>6568</v>
      </c>
      <c r="H600" s="238">
        <v>1</v>
      </c>
      <c r="I600" s="238">
        <v>821</v>
      </c>
      <c r="J600" s="238">
        <v>9</v>
      </c>
      <c r="K600" s="238">
        <v>7416</v>
      </c>
      <c r="L600" s="238">
        <v>1.1291108404384897</v>
      </c>
      <c r="M600" s="238">
        <v>824</v>
      </c>
      <c r="N600" s="238">
        <v>16</v>
      </c>
      <c r="O600" s="238">
        <v>13184</v>
      </c>
      <c r="P600" s="682">
        <v>2.0073081607795373</v>
      </c>
      <c r="Q600" s="713">
        <v>824</v>
      </c>
    </row>
    <row r="601" spans="1:17" ht="14.4" customHeight="1" x14ac:dyDescent="0.3">
      <c r="A601" s="680" t="s">
        <v>549</v>
      </c>
      <c r="B601" s="671" t="s">
        <v>6211</v>
      </c>
      <c r="C601" s="671" t="s">
        <v>5232</v>
      </c>
      <c r="D601" s="671" t="s">
        <v>6216</v>
      </c>
      <c r="E601" s="671" t="s">
        <v>6217</v>
      </c>
      <c r="F601" s="238"/>
      <c r="G601" s="238"/>
      <c r="H601" s="238"/>
      <c r="I601" s="238"/>
      <c r="J601" s="238">
        <v>1</v>
      </c>
      <c r="K601" s="238">
        <v>599</v>
      </c>
      <c r="L601" s="238"/>
      <c r="M601" s="238">
        <v>599</v>
      </c>
      <c r="N601" s="238"/>
      <c r="O601" s="238"/>
      <c r="P601" s="682"/>
      <c r="Q601" s="713"/>
    </row>
    <row r="602" spans="1:17" ht="14.4" customHeight="1" x14ac:dyDescent="0.3">
      <c r="A602" s="680" t="s">
        <v>549</v>
      </c>
      <c r="B602" s="671" t="s">
        <v>6211</v>
      </c>
      <c r="C602" s="671" t="s">
        <v>5232</v>
      </c>
      <c r="D602" s="671" t="s">
        <v>6218</v>
      </c>
      <c r="E602" s="671" t="s">
        <v>6219</v>
      </c>
      <c r="F602" s="238"/>
      <c r="G602" s="238"/>
      <c r="H602" s="238"/>
      <c r="I602" s="238"/>
      <c r="J602" s="238">
        <v>1</v>
      </c>
      <c r="K602" s="238">
        <v>1417</v>
      </c>
      <c r="L602" s="238"/>
      <c r="M602" s="238">
        <v>1417</v>
      </c>
      <c r="N602" s="238"/>
      <c r="O602" s="238"/>
      <c r="P602" s="682"/>
      <c r="Q602" s="713"/>
    </row>
    <row r="603" spans="1:17" ht="14.4" customHeight="1" x14ac:dyDescent="0.3">
      <c r="A603" s="680" t="s">
        <v>549</v>
      </c>
      <c r="B603" s="671" t="s">
        <v>6211</v>
      </c>
      <c r="C603" s="671" t="s">
        <v>5232</v>
      </c>
      <c r="D603" s="671" t="s">
        <v>6220</v>
      </c>
      <c r="E603" s="671" t="s">
        <v>6221</v>
      </c>
      <c r="F603" s="238">
        <v>4</v>
      </c>
      <c r="G603" s="238">
        <v>832</v>
      </c>
      <c r="H603" s="238">
        <v>1</v>
      </c>
      <c r="I603" s="238">
        <v>208</v>
      </c>
      <c r="J603" s="238"/>
      <c r="K603" s="238"/>
      <c r="L603" s="238"/>
      <c r="M603" s="238"/>
      <c r="N603" s="238">
        <v>1</v>
      </c>
      <c r="O603" s="238">
        <v>209</v>
      </c>
      <c r="P603" s="682">
        <v>0.25120192307692307</v>
      </c>
      <c r="Q603" s="713">
        <v>209</v>
      </c>
    </row>
    <row r="604" spans="1:17" ht="14.4" customHeight="1" x14ac:dyDescent="0.3">
      <c r="A604" s="680" t="s">
        <v>549</v>
      </c>
      <c r="B604" s="671" t="s">
        <v>6211</v>
      </c>
      <c r="C604" s="671" t="s">
        <v>5232</v>
      </c>
      <c r="D604" s="671" t="s">
        <v>6222</v>
      </c>
      <c r="E604" s="671" t="s">
        <v>6223</v>
      </c>
      <c r="F604" s="238"/>
      <c r="G604" s="238"/>
      <c r="H604" s="238"/>
      <c r="I604" s="238"/>
      <c r="J604" s="238">
        <v>1</v>
      </c>
      <c r="K604" s="238">
        <v>3997</v>
      </c>
      <c r="L604" s="238"/>
      <c r="M604" s="238">
        <v>3997</v>
      </c>
      <c r="N604" s="238"/>
      <c r="O604" s="238"/>
      <c r="P604" s="682"/>
      <c r="Q604" s="713"/>
    </row>
    <row r="605" spans="1:17" ht="14.4" customHeight="1" x14ac:dyDescent="0.3">
      <c r="A605" s="680" t="s">
        <v>549</v>
      </c>
      <c r="B605" s="671" t="s">
        <v>6224</v>
      </c>
      <c r="C605" s="671" t="s">
        <v>5232</v>
      </c>
      <c r="D605" s="671" t="s">
        <v>6225</v>
      </c>
      <c r="E605" s="671" t="s">
        <v>6226</v>
      </c>
      <c r="F605" s="238"/>
      <c r="G605" s="238"/>
      <c r="H605" s="238"/>
      <c r="I605" s="238"/>
      <c r="J605" s="238"/>
      <c r="K605" s="238"/>
      <c r="L605" s="238"/>
      <c r="M605" s="238"/>
      <c r="N605" s="238">
        <v>1</v>
      </c>
      <c r="O605" s="238">
        <v>1535</v>
      </c>
      <c r="P605" s="682"/>
      <c r="Q605" s="713">
        <v>1535</v>
      </c>
    </row>
    <row r="606" spans="1:17" ht="14.4" customHeight="1" x14ac:dyDescent="0.3">
      <c r="A606" s="680" t="s">
        <v>549</v>
      </c>
      <c r="B606" s="671" t="s">
        <v>6224</v>
      </c>
      <c r="C606" s="671" t="s">
        <v>5232</v>
      </c>
      <c r="D606" s="671" t="s">
        <v>6137</v>
      </c>
      <c r="E606" s="671" t="s">
        <v>6138</v>
      </c>
      <c r="F606" s="238">
        <v>7</v>
      </c>
      <c r="G606" s="238">
        <v>1323</v>
      </c>
      <c r="H606" s="238">
        <v>1</v>
      </c>
      <c r="I606" s="238">
        <v>189</v>
      </c>
      <c r="J606" s="238">
        <v>2</v>
      </c>
      <c r="K606" s="238">
        <v>380</v>
      </c>
      <c r="L606" s="238">
        <v>0.28722600151171579</v>
      </c>
      <c r="M606" s="238">
        <v>190</v>
      </c>
      <c r="N606" s="238"/>
      <c r="O606" s="238"/>
      <c r="P606" s="682"/>
      <c r="Q606" s="713"/>
    </row>
    <row r="607" spans="1:17" ht="14.4" customHeight="1" x14ac:dyDescent="0.3">
      <c r="A607" s="680" t="s">
        <v>549</v>
      </c>
      <c r="B607" s="671" t="s">
        <v>6224</v>
      </c>
      <c r="C607" s="671" t="s">
        <v>5232</v>
      </c>
      <c r="D607" s="671" t="s">
        <v>6227</v>
      </c>
      <c r="E607" s="671" t="s">
        <v>6228</v>
      </c>
      <c r="F607" s="238">
        <v>3</v>
      </c>
      <c r="G607" s="238">
        <v>984</v>
      </c>
      <c r="H607" s="238">
        <v>1</v>
      </c>
      <c r="I607" s="238">
        <v>328</v>
      </c>
      <c r="J607" s="238"/>
      <c r="K607" s="238"/>
      <c r="L607" s="238"/>
      <c r="M607" s="238"/>
      <c r="N607" s="238"/>
      <c r="O607" s="238"/>
      <c r="P607" s="682"/>
      <c r="Q607" s="713"/>
    </row>
    <row r="608" spans="1:17" ht="14.4" customHeight="1" x14ac:dyDescent="0.3">
      <c r="A608" s="680" t="s">
        <v>549</v>
      </c>
      <c r="B608" s="671" t="s">
        <v>6224</v>
      </c>
      <c r="C608" s="671" t="s">
        <v>5232</v>
      </c>
      <c r="D608" s="671" t="s">
        <v>6229</v>
      </c>
      <c r="E608" s="671" t="s">
        <v>6230</v>
      </c>
      <c r="F608" s="238"/>
      <c r="G608" s="238"/>
      <c r="H608" s="238"/>
      <c r="I608" s="238"/>
      <c r="J608" s="238">
        <v>1</v>
      </c>
      <c r="K608" s="238">
        <v>9146</v>
      </c>
      <c r="L608" s="238"/>
      <c r="M608" s="238">
        <v>9146</v>
      </c>
      <c r="N608" s="238"/>
      <c r="O608" s="238"/>
      <c r="P608" s="682"/>
      <c r="Q608" s="713"/>
    </row>
    <row r="609" spans="1:17" ht="14.4" customHeight="1" x14ac:dyDescent="0.3">
      <c r="A609" s="680" t="s">
        <v>549</v>
      </c>
      <c r="B609" s="671" t="s">
        <v>6224</v>
      </c>
      <c r="C609" s="671" t="s">
        <v>5232</v>
      </c>
      <c r="D609" s="671" t="s">
        <v>6231</v>
      </c>
      <c r="E609" s="671" t="s">
        <v>6232</v>
      </c>
      <c r="F609" s="238">
        <v>1</v>
      </c>
      <c r="G609" s="238">
        <v>314</v>
      </c>
      <c r="H609" s="238">
        <v>1</v>
      </c>
      <c r="I609" s="238">
        <v>314</v>
      </c>
      <c r="J609" s="238"/>
      <c r="K609" s="238"/>
      <c r="L609" s="238"/>
      <c r="M609" s="238"/>
      <c r="N609" s="238"/>
      <c r="O609" s="238"/>
      <c r="P609" s="682"/>
      <c r="Q609" s="713"/>
    </row>
    <row r="610" spans="1:17" ht="14.4" customHeight="1" x14ac:dyDescent="0.3">
      <c r="A610" s="680" t="s">
        <v>549</v>
      </c>
      <c r="B610" s="671" t="s">
        <v>6224</v>
      </c>
      <c r="C610" s="671" t="s">
        <v>5232</v>
      </c>
      <c r="D610" s="671" t="s">
        <v>6233</v>
      </c>
      <c r="E610" s="671" t="s">
        <v>6234</v>
      </c>
      <c r="F610" s="238">
        <v>1</v>
      </c>
      <c r="G610" s="238">
        <v>284</v>
      </c>
      <c r="H610" s="238">
        <v>1</v>
      </c>
      <c r="I610" s="238">
        <v>284</v>
      </c>
      <c r="J610" s="238"/>
      <c r="K610" s="238"/>
      <c r="L610" s="238"/>
      <c r="M610" s="238"/>
      <c r="N610" s="238">
        <v>1</v>
      </c>
      <c r="O610" s="238">
        <v>285</v>
      </c>
      <c r="P610" s="682">
        <v>1.0035211267605635</v>
      </c>
      <c r="Q610" s="713">
        <v>285</v>
      </c>
    </row>
    <row r="611" spans="1:17" ht="14.4" customHeight="1" x14ac:dyDescent="0.3">
      <c r="A611" s="680" t="s">
        <v>549</v>
      </c>
      <c r="B611" s="671" t="s">
        <v>6224</v>
      </c>
      <c r="C611" s="671" t="s">
        <v>5232</v>
      </c>
      <c r="D611" s="671" t="s">
        <v>6235</v>
      </c>
      <c r="E611" s="671" t="s">
        <v>6236</v>
      </c>
      <c r="F611" s="238">
        <v>1</v>
      </c>
      <c r="G611" s="238">
        <v>4046</v>
      </c>
      <c r="H611" s="238">
        <v>1</v>
      </c>
      <c r="I611" s="238">
        <v>4046</v>
      </c>
      <c r="J611" s="238">
        <v>2</v>
      </c>
      <c r="K611" s="238">
        <v>8132</v>
      </c>
      <c r="L611" s="238">
        <v>2.009886307464162</v>
      </c>
      <c r="M611" s="238">
        <v>4066</v>
      </c>
      <c r="N611" s="238"/>
      <c r="O611" s="238"/>
      <c r="P611" s="682"/>
      <c r="Q611" s="713"/>
    </row>
    <row r="612" spans="1:17" ht="14.4" customHeight="1" x14ac:dyDescent="0.3">
      <c r="A612" s="680" t="s">
        <v>549</v>
      </c>
      <c r="B612" s="671" t="s">
        <v>6224</v>
      </c>
      <c r="C612" s="671" t="s">
        <v>5232</v>
      </c>
      <c r="D612" s="671" t="s">
        <v>6237</v>
      </c>
      <c r="E612" s="671" t="s">
        <v>6238</v>
      </c>
      <c r="F612" s="238">
        <v>1</v>
      </c>
      <c r="G612" s="238">
        <v>5189</v>
      </c>
      <c r="H612" s="238">
        <v>1</v>
      </c>
      <c r="I612" s="238">
        <v>5189</v>
      </c>
      <c r="J612" s="238">
        <v>1</v>
      </c>
      <c r="K612" s="238">
        <v>5212</v>
      </c>
      <c r="L612" s="238">
        <v>1.0044324532665254</v>
      </c>
      <c r="M612" s="238">
        <v>5212</v>
      </c>
      <c r="N612" s="238">
        <v>1</v>
      </c>
      <c r="O612" s="238">
        <v>5212</v>
      </c>
      <c r="P612" s="682">
        <v>1.0044324532665254</v>
      </c>
      <c r="Q612" s="713">
        <v>5212</v>
      </c>
    </row>
    <row r="613" spans="1:17" ht="14.4" customHeight="1" x14ac:dyDescent="0.3">
      <c r="A613" s="680" t="s">
        <v>549</v>
      </c>
      <c r="B613" s="671" t="s">
        <v>6224</v>
      </c>
      <c r="C613" s="671" t="s">
        <v>5232</v>
      </c>
      <c r="D613" s="671" t="s">
        <v>6239</v>
      </c>
      <c r="E613" s="671" t="s">
        <v>6240</v>
      </c>
      <c r="F613" s="238"/>
      <c r="G613" s="238"/>
      <c r="H613" s="238"/>
      <c r="I613" s="238"/>
      <c r="J613" s="238"/>
      <c r="K613" s="238"/>
      <c r="L613" s="238"/>
      <c r="M613" s="238"/>
      <c r="N613" s="238">
        <v>1</v>
      </c>
      <c r="O613" s="238">
        <v>218</v>
      </c>
      <c r="P613" s="682"/>
      <c r="Q613" s="713">
        <v>218</v>
      </c>
    </row>
    <row r="614" spans="1:17" ht="14.4" customHeight="1" x14ac:dyDescent="0.3">
      <c r="A614" s="680" t="s">
        <v>549</v>
      </c>
      <c r="B614" s="671" t="s">
        <v>6224</v>
      </c>
      <c r="C614" s="671" t="s">
        <v>5232</v>
      </c>
      <c r="D614" s="671" t="s">
        <v>6241</v>
      </c>
      <c r="E614" s="671" t="s">
        <v>6242</v>
      </c>
      <c r="F614" s="238">
        <v>8</v>
      </c>
      <c r="G614" s="238">
        <v>5400</v>
      </c>
      <c r="H614" s="238">
        <v>1</v>
      </c>
      <c r="I614" s="238">
        <v>675</v>
      </c>
      <c r="J614" s="238">
        <v>8</v>
      </c>
      <c r="K614" s="238">
        <v>5416</v>
      </c>
      <c r="L614" s="238">
        <v>1.0029629629629631</v>
      </c>
      <c r="M614" s="238">
        <v>677</v>
      </c>
      <c r="N614" s="238">
        <v>7</v>
      </c>
      <c r="O614" s="238">
        <v>4739</v>
      </c>
      <c r="P614" s="682">
        <v>0.87759259259259259</v>
      </c>
      <c r="Q614" s="713">
        <v>677</v>
      </c>
    </row>
    <row r="615" spans="1:17" ht="14.4" customHeight="1" x14ac:dyDescent="0.3">
      <c r="A615" s="680" t="s">
        <v>549</v>
      </c>
      <c r="B615" s="671" t="s">
        <v>6224</v>
      </c>
      <c r="C615" s="671" t="s">
        <v>5232</v>
      </c>
      <c r="D615" s="671" t="s">
        <v>6243</v>
      </c>
      <c r="E615" s="671" t="s">
        <v>6244</v>
      </c>
      <c r="F615" s="238">
        <v>2</v>
      </c>
      <c r="G615" s="238">
        <v>1310</v>
      </c>
      <c r="H615" s="238">
        <v>1</v>
      </c>
      <c r="I615" s="238">
        <v>655</v>
      </c>
      <c r="J615" s="238">
        <v>2</v>
      </c>
      <c r="K615" s="238">
        <v>1316</v>
      </c>
      <c r="L615" s="238">
        <v>1.0045801526717557</v>
      </c>
      <c r="M615" s="238">
        <v>658</v>
      </c>
      <c r="N615" s="238">
        <v>4</v>
      </c>
      <c r="O615" s="238">
        <v>2632</v>
      </c>
      <c r="P615" s="682">
        <v>2.0091603053435114</v>
      </c>
      <c r="Q615" s="713">
        <v>658</v>
      </c>
    </row>
    <row r="616" spans="1:17" ht="14.4" customHeight="1" x14ac:dyDescent="0.3">
      <c r="A616" s="680" t="s">
        <v>549</v>
      </c>
      <c r="B616" s="671" t="s">
        <v>6224</v>
      </c>
      <c r="C616" s="671" t="s">
        <v>5232</v>
      </c>
      <c r="D616" s="671" t="s">
        <v>6245</v>
      </c>
      <c r="E616" s="671" t="s">
        <v>6246</v>
      </c>
      <c r="F616" s="238">
        <v>1</v>
      </c>
      <c r="G616" s="238">
        <v>2978</v>
      </c>
      <c r="H616" s="238">
        <v>1</v>
      </c>
      <c r="I616" s="238">
        <v>2978</v>
      </c>
      <c r="J616" s="238"/>
      <c r="K616" s="238"/>
      <c r="L616" s="238"/>
      <c r="M616" s="238"/>
      <c r="N616" s="238"/>
      <c r="O616" s="238"/>
      <c r="P616" s="682"/>
      <c r="Q616" s="713"/>
    </row>
    <row r="617" spans="1:17" ht="14.4" customHeight="1" x14ac:dyDescent="0.3">
      <c r="A617" s="680" t="s">
        <v>549</v>
      </c>
      <c r="B617" s="671" t="s">
        <v>6224</v>
      </c>
      <c r="C617" s="671" t="s">
        <v>5232</v>
      </c>
      <c r="D617" s="671" t="s">
        <v>6247</v>
      </c>
      <c r="E617" s="671" t="s">
        <v>6248</v>
      </c>
      <c r="F617" s="238">
        <v>1</v>
      </c>
      <c r="G617" s="238">
        <v>6083</v>
      </c>
      <c r="H617" s="238">
        <v>1</v>
      </c>
      <c r="I617" s="238">
        <v>6083</v>
      </c>
      <c r="J617" s="238">
        <v>2</v>
      </c>
      <c r="K617" s="238">
        <v>12206</v>
      </c>
      <c r="L617" s="238">
        <v>2.0065757027782345</v>
      </c>
      <c r="M617" s="238">
        <v>6103</v>
      </c>
      <c r="N617" s="238"/>
      <c r="O617" s="238"/>
      <c r="P617" s="682"/>
      <c r="Q617" s="713"/>
    </row>
    <row r="618" spans="1:17" ht="14.4" customHeight="1" x14ac:dyDescent="0.3">
      <c r="A618" s="680" t="s">
        <v>549</v>
      </c>
      <c r="B618" s="671" t="s">
        <v>6224</v>
      </c>
      <c r="C618" s="671" t="s">
        <v>5232</v>
      </c>
      <c r="D618" s="671" t="s">
        <v>6249</v>
      </c>
      <c r="E618" s="671" t="s">
        <v>6250</v>
      </c>
      <c r="F618" s="238">
        <v>1</v>
      </c>
      <c r="G618" s="238">
        <v>1158</v>
      </c>
      <c r="H618" s="238">
        <v>1</v>
      </c>
      <c r="I618" s="238">
        <v>1158</v>
      </c>
      <c r="J618" s="238"/>
      <c r="K618" s="238"/>
      <c r="L618" s="238"/>
      <c r="M618" s="238"/>
      <c r="N618" s="238"/>
      <c r="O618" s="238"/>
      <c r="P618" s="682"/>
      <c r="Q618" s="713"/>
    </row>
    <row r="619" spans="1:17" ht="14.4" customHeight="1" x14ac:dyDescent="0.3">
      <c r="A619" s="680" t="s">
        <v>549</v>
      </c>
      <c r="B619" s="671" t="s">
        <v>6224</v>
      </c>
      <c r="C619" s="671" t="s">
        <v>5232</v>
      </c>
      <c r="D619" s="671" t="s">
        <v>6251</v>
      </c>
      <c r="E619" s="671" t="s">
        <v>6252</v>
      </c>
      <c r="F619" s="238"/>
      <c r="G619" s="238"/>
      <c r="H619" s="238"/>
      <c r="I619" s="238"/>
      <c r="J619" s="238"/>
      <c r="K619" s="238"/>
      <c r="L619" s="238"/>
      <c r="M619" s="238"/>
      <c r="N619" s="238">
        <v>1</v>
      </c>
      <c r="O619" s="238">
        <v>2439</v>
      </c>
      <c r="P619" s="682"/>
      <c r="Q619" s="713">
        <v>2439</v>
      </c>
    </row>
    <row r="620" spans="1:17" ht="14.4" customHeight="1" x14ac:dyDescent="0.3">
      <c r="A620" s="680" t="s">
        <v>549</v>
      </c>
      <c r="B620" s="671" t="s">
        <v>6224</v>
      </c>
      <c r="C620" s="671" t="s">
        <v>5232</v>
      </c>
      <c r="D620" s="671" t="s">
        <v>6253</v>
      </c>
      <c r="E620" s="671" t="s">
        <v>6254</v>
      </c>
      <c r="F620" s="238"/>
      <c r="G620" s="238"/>
      <c r="H620" s="238"/>
      <c r="I620" s="238"/>
      <c r="J620" s="238"/>
      <c r="K620" s="238"/>
      <c r="L620" s="238"/>
      <c r="M620" s="238"/>
      <c r="N620" s="238">
        <v>1</v>
      </c>
      <c r="O620" s="238">
        <v>3988</v>
      </c>
      <c r="P620" s="682"/>
      <c r="Q620" s="713">
        <v>3988</v>
      </c>
    </row>
    <row r="621" spans="1:17" ht="14.4" customHeight="1" x14ac:dyDescent="0.3">
      <c r="A621" s="680" t="s">
        <v>549</v>
      </c>
      <c r="B621" s="671" t="s">
        <v>6224</v>
      </c>
      <c r="C621" s="671" t="s">
        <v>5232</v>
      </c>
      <c r="D621" s="671" t="s">
        <v>6255</v>
      </c>
      <c r="E621" s="671" t="s">
        <v>6256</v>
      </c>
      <c r="F621" s="238"/>
      <c r="G621" s="238"/>
      <c r="H621" s="238"/>
      <c r="I621" s="238"/>
      <c r="J621" s="238"/>
      <c r="K621" s="238"/>
      <c r="L621" s="238"/>
      <c r="M621" s="238"/>
      <c r="N621" s="238">
        <v>1</v>
      </c>
      <c r="O621" s="238">
        <v>2763</v>
      </c>
      <c r="P621" s="682"/>
      <c r="Q621" s="713">
        <v>2763</v>
      </c>
    </row>
    <row r="622" spans="1:17" ht="14.4" customHeight="1" x14ac:dyDescent="0.3">
      <c r="A622" s="680" t="s">
        <v>549</v>
      </c>
      <c r="B622" s="671" t="s">
        <v>6224</v>
      </c>
      <c r="C622" s="671" t="s">
        <v>5232</v>
      </c>
      <c r="D622" s="671" t="s">
        <v>6146</v>
      </c>
      <c r="E622" s="671" t="s">
        <v>6147</v>
      </c>
      <c r="F622" s="238">
        <v>2</v>
      </c>
      <c r="G622" s="238">
        <v>7520</v>
      </c>
      <c r="H622" s="238">
        <v>1</v>
      </c>
      <c r="I622" s="238">
        <v>3760</v>
      </c>
      <c r="J622" s="238"/>
      <c r="K622" s="238"/>
      <c r="L622" s="238"/>
      <c r="M622" s="238"/>
      <c r="N622" s="238"/>
      <c r="O622" s="238"/>
      <c r="P622" s="682"/>
      <c r="Q622" s="713"/>
    </row>
    <row r="623" spans="1:17" ht="14.4" customHeight="1" x14ac:dyDescent="0.3">
      <c r="A623" s="680" t="s">
        <v>549</v>
      </c>
      <c r="B623" s="671" t="s">
        <v>6224</v>
      </c>
      <c r="C623" s="671" t="s">
        <v>5232</v>
      </c>
      <c r="D623" s="671" t="s">
        <v>6257</v>
      </c>
      <c r="E623" s="671" t="s">
        <v>6258</v>
      </c>
      <c r="F623" s="238">
        <v>2</v>
      </c>
      <c r="G623" s="238">
        <v>7910</v>
      </c>
      <c r="H623" s="238">
        <v>1</v>
      </c>
      <c r="I623" s="238">
        <v>3955</v>
      </c>
      <c r="J623" s="238">
        <v>1</v>
      </c>
      <c r="K623" s="238">
        <v>3971</v>
      </c>
      <c r="L623" s="238">
        <v>0.50202275600505686</v>
      </c>
      <c r="M623" s="238">
        <v>3971</v>
      </c>
      <c r="N623" s="238">
        <v>1</v>
      </c>
      <c r="O623" s="238">
        <v>3971</v>
      </c>
      <c r="P623" s="682">
        <v>0.50202275600505686</v>
      </c>
      <c r="Q623" s="713">
        <v>3971</v>
      </c>
    </row>
    <row r="624" spans="1:17" ht="14.4" customHeight="1" x14ac:dyDescent="0.3">
      <c r="A624" s="680" t="s">
        <v>549</v>
      </c>
      <c r="B624" s="671" t="s">
        <v>6224</v>
      </c>
      <c r="C624" s="671" t="s">
        <v>5232</v>
      </c>
      <c r="D624" s="671" t="s">
        <v>6259</v>
      </c>
      <c r="E624" s="671" t="s">
        <v>6260</v>
      </c>
      <c r="F624" s="238">
        <v>6</v>
      </c>
      <c r="G624" s="238">
        <v>48126</v>
      </c>
      <c r="H624" s="238">
        <v>1</v>
      </c>
      <c r="I624" s="238">
        <v>8021</v>
      </c>
      <c r="J624" s="238">
        <v>6</v>
      </c>
      <c r="K624" s="238">
        <v>48330</v>
      </c>
      <c r="L624" s="238">
        <v>1.0042388729584839</v>
      </c>
      <c r="M624" s="238">
        <v>8055</v>
      </c>
      <c r="N624" s="238"/>
      <c r="O624" s="238"/>
      <c r="P624" s="682"/>
      <c r="Q624" s="713"/>
    </row>
    <row r="625" spans="1:17" ht="14.4" customHeight="1" x14ac:dyDescent="0.3">
      <c r="A625" s="680" t="s">
        <v>549</v>
      </c>
      <c r="B625" s="671" t="s">
        <v>6224</v>
      </c>
      <c r="C625" s="671" t="s">
        <v>5232</v>
      </c>
      <c r="D625" s="671" t="s">
        <v>6261</v>
      </c>
      <c r="E625" s="671" t="s">
        <v>6262</v>
      </c>
      <c r="F625" s="238">
        <v>3</v>
      </c>
      <c r="G625" s="238">
        <v>18987</v>
      </c>
      <c r="H625" s="238">
        <v>1</v>
      </c>
      <c r="I625" s="238">
        <v>6329</v>
      </c>
      <c r="J625" s="238">
        <v>1</v>
      </c>
      <c r="K625" s="238">
        <v>6363</v>
      </c>
      <c r="L625" s="238">
        <v>0.33512403223258019</v>
      </c>
      <c r="M625" s="238">
        <v>6363</v>
      </c>
      <c r="N625" s="238">
        <v>5</v>
      </c>
      <c r="O625" s="238">
        <v>31815</v>
      </c>
      <c r="P625" s="682">
        <v>1.6756201611629009</v>
      </c>
      <c r="Q625" s="713">
        <v>6363</v>
      </c>
    </row>
    <row r="626" spans="1:17" ht="14.4" customHeight="1" x14ac:dyDescent="0.3">
      <c r="A626" s="680" t="s">
        <v>549</v>
      </c>
      <c r="B626" s="671" t="s">
        <v>6224</v>
      </c>
      <c r="C626" s="671" t="s">
        <v>5232</v>
      </c>
      <c r="D626" s="671" t="s">
        <v>6263</v>
      </c>
      <c r="E626" s="671" t="s">
        <v>6264</v>
      </c>
      <c r="F626" s="238">
        <v>1</v>
      </c>
      <c r="G626" s="238">
        <v>1111</v>
      </c>
      <c r="H626" s="238">
        <v>1</v>
      </c>
      <c r="I626" s="238">
        <v>1111</v>
      </c>
      <c r="J626" s="238"/>
      <c r="K626" s="238"/>
      <c r="L626" s="238"/>
      <c r="M626" s="238"/>
      <c r="N626" s="238"/>
      <c r="O626" s="238"/>
      <c r="P626" s="682"/>
      <c r="Q626" s="713"/>
    </row>
    <row r="627" spans="1:17" ht="14.4" customHeight="1" x14ac:dyDescent="0.3">
      <c r="A627" s="680" t="s">
        <v>549</v>
      </c>
      <c r="B627" s="671" t="s">
        <v>6224</v>
      </c>
      <c r="C627" s="671" t="s">
        <v>5232</v>
      </c>
      <c r="D627" s="671" t="s">
        <v>6265</v>
      </c>
      <c r="E627" s="671" t="s">
        <v>6266</v>
      </c>
      <c r="F627" s="238"/>
      <c r="G627" s="238"/>
      <c r="H627" s="238"/>
      <c r="I627" s="238"/>
      <c r="J627" s="238"/>
      <c r="K627" s="238"/>
      <c r="L627" s="238"/>
      <c r="M627" s="238"/>
      <c r="N627" s="238">
        <v>1</v>
      </c>
      <c r="O627" s="238">
        <v>0</v>
      </c>
      <c r="P627" s="682"/>
      <c r="Q627" s="713">
        <v>0</v>
      </c>
    </row>
    <row r="628" spans="1:17" ht="14.4" customHeight="1" x14ac:dyDescent="0.3">
      <c r="A628" s="680" t="s">
        <v>549</v>
      </c>
      <c r="B628" s="671" t="s">
        <v>6224</v>
      </c>
      <c r="C628" s="671" t="s">
        <v>5232</v>
      </c>
      <c r="D628" s="671" t="s">
        <v>6267</v>
      </c>
      <c r="E628" s="671" t="s">
        <v>6268</v>
      </c>
      <c r="F628" s="238"/>
      <c r="G628" s="238"/>
      <c r="H628" s="238"/>
      <c r="I628" s="238"/>
      <c r="J628" s="238"/>
      <c r="K628" s="238"/>
      <c r="L628" s="238"/>
      <c r="M628" s="238"/>
      <c r="N628" s="238">
        <v>3</v>
      </c>
      <c r="O628" s="238">
        <v>0</v>
      </c>
      <c r="P628" s="682"/>
      <c r="Q628" s="713">
        <v>0</v>
      </c>
    </row>
    <row r="629" spans="1:17" ht="14.4" customHeight="1" x14ac:dyDescent="0.3">
      <c r="A629" s="680" t="s">
        <v>549</v>
      </c>
      <c r="B629" s="671" t="s">
        <v>6224</v>
      </c>
      <c r="C629" s="671" t="s">
        <v>5232</v>
      </c>
      <c r="D629" s="671" t="s">
        <v>6269</v>
      </c>
      <c r="E629" s="671" t="s">
        <v>6270</v>
      </c>
      <c r="F629" s="238"/>
      <c r="G629" s="238"/>
      <c r="H629" s="238"/>
      <c r="I629" s="238"/>
      <c r="J629" s="238"/>
      <c r="K629" s="238"/>
      <c r="L629" s="238"/>
      <c r="M629" s="238"/>
      <c r="N629" s="238">
        <v>2</v>
      </c>
      <c r="O629" s="238">
        <v>484</v>
      </c>
      <c r="P629" s="682"/>
      <c r="Q629" s="713">
        <v>242</v>
      </c>
    </row>
    <row r="630" spans="1:17" ht="14.4" customHeight="1" x14ac:dyDescent="0.3">
      <c r="A630" s="680" t="s">
        <v>549</v>
      </c>
      <c r="B630" s="671" t="s">
        <v>6224</v>
      </c>
      <c r="C630" s="671" t="s">
        <v>5232</v>
      </c>
      <c r="D630" s="671" t="s">
        <v>6141</v>
      </c>
      <c r="E630" s="671" t="s">
        <v>6142</v>
      </c>
      <c r="F630" s="238">
        <v>12</v>
      </c>
      <c r="G630" s="238">
        <v>20568</v>
      </c>
      <c r="H630" s="238">
        <v>1</v>
      </c>
      <c r="I630" s="238">
        <v>1714</v>
      </c>
      <c r="J630" s="238">
        <v>7</v>
      </c>
      <c r="K630" s="238">
        <v>12026</v>
      </c>
      <c r="L630" s="238">
        <v>0.58469467133411124</v>
      </c>
      <c r="M630" s="238">
        <v>1718</v>
      </c>
      <c r="N630" s="238"/>
      <c r="O630" s="238"/>
      <c r="P630" s="682"/>
      <c r="Q630" s="713"/>
    </row>
    <row r="631" spans="1:17" ht="14.4" customHeight="1" x14ac:dyDescent="0.3">
      <c r="A631" s="680" t="s">
        <v>549</v>
      </c>
      <c r="B631" s="671" t="s">
        <v>6224</v>
      </c>
      <c r="C631" s="671" t="s">
        <v>5232</v>
      </c>
      <c r="D631" s="671" t="s">
        <v>6271</v>
      </c>
      <c r="E631" s="671" t="s">
        <v>6272</v>
      </c>
      <c r="F631" s="238"/>
      <c r="G631" s="238"/>
      <c r="H631" s="238"/>
      <c r="I631" s="238"/>
      <c r="J631" s="238"/>
      <c r="K631" s="238"/>
      <c r="L631" s="238"/>
      <c r="M631" s="238"/>
      <c r="N631" s="238">
        <v>3</v>
      </c>
      <c r="O631" s="238">
        <v>1734</v>
      </c>
      <c r="P631" s="682"/>
      <c r="Q631" s="713">
        <v>578</v>
      </c>
    </row>
    <row r="632" spans="1:17" ht="14.4" customHeight="1" x14ac:dyDescent="0.3">
      <c r="A632" s="680" t="s">
        <v>549</v>
      </c>
      <c r="B632" s="671" t="s">
        <v>6224</v>
      </c>
      <c r="C632" s="671" t="s">
        <v>5232</v>
      </c>
      <c r="D632" s="671" t="s">
        <v>6143</v>
      </c>
      <c r="E632" s="671" t="s">
        <v>6144</v>
      </c>
      <c r="F632" s="238">
        <v>3</v>
      </c>
      <c r="G632" s="238">
        <v>2265</v>
      </c>
      <c r="H632" s="238">
        <v>1</v>
      </c>
      <c r="I632" s="238">
        <v>755</v>
      </c>
      <c r="J632" s="238"/>
      <c r="K632" s="238"/>
      <c r="L632" s="238"/>
      <c r="M632" s="238"/>
      <c r="N632" s="238">
        <v>4</v>
      </c>
      <c r="O632" s="238">
        <v>3024</v>
      </c>
      <c r="P632" s="682">
        <v>1.3350993377483444</v>
      </c>
      <c r="Q632" s="713">
        <v>756</v>
      </c>
    </row>
    <row r="633" spans="1:17" ht="14.4" customHeight="1" x14ac:dyDescent="0.3">
      <c r="A633" s="680" t="s">
        <v>549</v>
      </c>
      <c r="B633" s="671" t="s">
        <v>6224</v>
      </c>
      <c r="C633" s="671" t="s">
        <v>5232</v>
      </c>
      <c r="D633" s="671" t="s">
        <v>6273</v>
      </c>
      <c r="E633" s="671" t="s">
        <v>6274</v>
      </c>
      <c r="F633" s="238">
        <v>1</v>
      </c>
      <c r="G633" s="238">
        <v>5569</v>
      </c>
      <c r="H633" s="238">
        <v>1</v>
      </c>
      <c r="I633" s="238">
        <v>5569</v>
      </c>
      <c r="J633" s="238"/>
      <c r="K633" s="238"/>
      <c r="L633" s="238"/>
      <c r="M633" s="238"/>
      <c r="N633" s="238"/>
      <c r="O633" s="238"/>
      <c r="P633" s="682"/>
      <c r="Q633" s="713"/>
    </row>
    <row r="634" spans="1:17" ht="14.4" customHeight="1" x14ac:dyDescent="0.3">
      <c r="A634" s="680" t="s">
        <v>549</v>
      </c>
      <c r="B634" s="671" t="s">
        <v>6224</v>
      </c>
      <c r="C634" s="671" t="s">
        <v>5232</v>
      </c>
      <c r="D634" s="671" t="s">
        <v>6275</v>
      </c>
      <c r="E634" s="671" t="s">
        <v>6276</v>
      </c>
      <c r="F634" s="238"/>
      <c r="G634" s="238"/>
      <c r="H634" s="238"/>
      <c r="I634" s="238"/>
      <c r="J634" s="238"/>
      <c r="K634" s="238"/>
      <c r="L634" s="238"/>
      <c r="M634" s="238"/>
      <c r="N634" s="238">
        <v>1</v>
      </c>
      <c r="O634" s="238">
        <v>4325</v>
      </c>
      <c r="P634" s="682"/>
      <c r="Q634" s="713">
        <v>4325</v>
      </c>
    </row>
    <row r="635" spans="1:17" ht="14.4" customHeight="1" x14ac:dyDescent="0.3">
      <c r="A635" s="680" t="s">
        <v>549</v>
      </c>
      <c r="B635" s="671" t="s">
        <v>6224</v>
      </c>
      <c r="C635" s="671" t="s">
        <v>5232</v>
      </c>
      <c r="D635" s="671" t="s">
        <v>5936</v>
      </c>
      <c r="E635" s="671" t="s">
        <v>5937</v>
      </c>
      <c r="F635" s="238"/>
      <c r="G635" s="238"/>
      <c r="H635" s="238"/>
      <c r="I635" s="238"/>
      <c r="J635" s="238"/>
      <c r="K635" s="238"/>
      <c r="L635" s="238"/>
      <c r="M635" s="238"/>
      <c r="N635" s="238">
        <v>11</v>
      </c>
      <c r="O635" s="238">
        <v>11209</v>
      </c>
      <c r="P635" s="682"/>
      <c r="Q635" s="713">
        <v>1019</v>
      </c>
    </row>
    <row r="636" spans="1:17" ht="14.4" customHeight="1" x14ac:dyDescent="0.3">
      <c r="A636" s="680" t="s">
        <v>549</v>
      </c>
      <c r="B636" s="671" t="s">
        <v>6224</v>
      </c>
      <c r="C636" s="671" t="s">
        <v>5232</v>
      </c>
      <c r="D636" s="671" t="s">
        <v>6277</v>
      </c>
      <c r="E636" s="671" t="s">
        <v>6278</v>
      </c>
      <c r="F636" s="238">
        <v>4</v>
      </c>
      <c r="G636" s="238">
        <v>1204</v>
      </c>
      <c r="H636" s="238">
        <v>1</v>
      </c>
      <c r="I636" s="238">
        <v>301</v>
      </c>
      <c r="J636" s="238">
        <v>2</v>
      </c>
      <c r="K636" s="238">
        <v>606</v>
      </c>
      <c r="L636" s="238">
        <v>0.50332225913621265</v>
      </c>
      <c r="M636" s="238">
        <v>303</v>
      </c>
      <c r="N636" s="238">
        <v>7</v>
      </c>
      <c r="O636" s="238">
        <v>2121</v>
      </c>
      <c r="P636" s="682">
        <v>1.7616279069767442</v>
      </c>
      <c r="Q636" s="713">
        <v>303</v>
      </c>
    </row>
    <row r="637" spans="1:17" ht="14.4" customHeight="1" x14ac:dyDescent="0.3">
      <c r="A637" s="680" t="s">
        <v>549</v>
      </c>
      <c r="B637" s="671" t="s">
        <v>6224</v>
      </c>
      <c r="C637" s="671" t="s">
        <v>5232</v>
      </c>
      <c r="D637" s="671" t="s">
        <v>6279</v>
      </c>
      <c r="E637" s="671" t="s">
        <v>6280</v>
      </c>
      <c r="F637" s="238">
        <v>1</v>
      </c>
      <c r="G637" s="238">
        <v>355</v>
      </c>
      <c r="H637" s="238">
        <v>1</v>
      </c>
      <c r="I637" s="238">
        <v>355</v>
      </c>
      <c r="J637" s="238"/>
      <c r="K637" s="238"/>
      <c r="L637" s="238"/>
      <c r="M637" s="238"/>
      <c r="N637" s="238"/>
      <c r="O637" s="238"/>
      <c r="P637" s="682"/>
      <c r="Q637" s="713"/>
    </row>
    <row r="638" spans="1:17" ht="14.4" customHeight="1" x14ac:dyDescent="0.3">
      <c r="A638" s="680" t="s">
        <v>549</v>
      </c>
      <c r="B638" s="671" t="s">
        <v>6224</v>
      </c>
      <c r="C638" s="671" t="s">
        <v>5232</v>
      </c>
      <c r="D638" s="671" t="s">
        <v>5951</v>
      </c>
      <c r="E638" s="671" t="s">
        <v>5952</v>
      </c>
      <c r="F638" s="238">
        <v>3</v>
      </c>
      <c r="G638" s="238">
        <v>5535</v>
      </c>
      <c r="H638" s="238">
        <v>1</v>
      </c>
      <c r="I638" s="238">
        <v>1845</v>
      </c>
      <c r="J638" s="238">
        <v>4</v>
      </c>
      <c r="K638" s="238">
        <v>7408</v>
      </c>
      <c r="L638" s="238">
        <v>1.3383920505871725</v>
      </c>
      <c r="M638" s="238">
        <v>1852</v>
      </c>
      <c r="N638" s="238">
        <v>5</v>
      </c>
      <c r="O638" s="238">
        <v>9260</v>
      </c>
      <c r="P638" s="682">
        <v>1.6729900632339656</v>
      </c>
      <c r="Q638" s="713">
        <v>1852</v>
      </c>
    </row>
    <row r="639" spans="1:17" ht="14.4" customHeight="1" x14ac:dyDescent="0.3">
      <c r="A639" s="680" t="s">
        <v>549</v>
      </c>
      <c r="B639" s="671" t="s">
        <v>6224</v>
      </c>
      <c r="C639" s="671" t="s">
        <v>5232</v>
      </c>
      <c r="D639" s="671" t="s">
        <v>6281</v>
      </c>
      <c r="E639" s="671" t="s">
        <v>6282</v>
      </c>
      <c r="F639" s="238">
        <v>3</v>
      </c>
      <c r="G639" s="238">
        <v>6123</v>
      </c>
      <c r="H639" s="238">
        <v>1</v>
      </c>
      <c r="I639" s="238">
        <v>2041</v>
      </c>
      <c r="J639" s="238"/>
      <c r="K639" s="238"/>
      <c r="L639" s="238"/>
      <c r="M639" s="238"/>
      <c r="N639" s="238">
        <v>1</v>
      </c>
      <c r="O639" s="238">
        <v>2047</v>
      </c>
      <c r="P639" s="682">
        <v>0.33431324514127064</v>
      </c>
      <c r="Q639" s="713">
        <v>2047</v>
      </c>
    </row>
    <row r="640" spans="1:17" ht="14.4" customHeight="1" x14ac:dyDescent="0.3">
      <c r="A640" s="680" t="s">
        <v>549</v>
      </c>
      <c r="B640" s="671" t="s">
        <v>6224</v>
      </c>
      <c r="C640" s="671" t="s">
        <v>5232</v>
      </c>
      <c r="D640" s="671" t="s">
        <v>6283</v>
      </c>
      <c r="E640" s="671" t="s">
        <v>6284</v>
      </c>
      <c r="F640" s="238">
        <v>1</v>
      </c>
      <c r="G640" s="238">
        <v>683</v>
      </c>
      <c r="H640" s="238">
        <v>1</v>
      </c>
      <c r="I640" s="238">
        <v>683</v>
      </c>
      <c r="J640" s="238">
        <v>2</v>
      </c>
      <c r="K640" s="238">
        <v>1374</v>
      </c>
      <c r="L640" s="238">
        <v>2.0117130307467055</v>
      </c>
      <c r="M640" s="238">
        <v>687</v>
      </c>
      <c r="N640" s="238">
        <v>2</v>
      </c>
      <c r="O640" s="238">
        <v>1374</v>
      </c>
      <c r="P640" s="682">
        <v>2.0117130307467055</v>
      </c>
      <c r="Q640" s="713">
        <v>687</v>
      </c>
    </row>
    <row r="641" spans="1:17" ht="14.4" customHeight="1" x14ac:dyDescent="0.3">
      <c r="A641" s="680" t="s">
        <v>549</v>
      </c>
      <c r="B641" s="671" t="s">
        <v>6224</v>
      </c>
      <c r="C641" s="671" t="s">
        <v>5232</v>
      </c>
      <c r="D641" s="671" t="s">
        <v>6285</v>
      </c>
      <c r="E641" s="671" t="s">
        <v>6286</v>
      </c>
      <c r="F641" s="238">
        <v>1</v>
      </c>
      <c r="G641" s="238">
        <v>4207</v>
      </c>
      <c r="H641" s="238">
        <v>1</v>
      </c>
      <c r="I641" s="238">
        <v>4207</v>
      </c>
      <c r="J641" s="238">
        <v>5</v>
      </c>
      <c r="K641" s="238">
        <v>21135</v>
      </c>
      <c r="L641" s="238">
        <v>5.0237699072973614</v>
      </c>
      <c r="M641" s="238">
        <v>4227</v>
      </c>
      <c r="N641" s="238">
        <v>3</v>
      </c>
      <c r="O641" s="238">
        <v>12681</v>
      </c>
      <c r="P641" s="682">
        <v>3.0142619443784171</v>
      </c>
      <c r="Q641" s="713">
        <v>4227</v>
      </c>
    </row>
    <row r="642" spans="1:17" ht="14.4" customHeight="1" x14ac:dyDescent="0.3">
      <c r="A642" s="680" t="s">
        <v>549</v>
      </c>
      <c r="B642" s="671" t="s">
        <v>6224</v>
      </c>
      <c r="C642" s="671" t="s">
        <v>5232</v>
      </c>
      <c r="D642" s="671" t="s">
        <v>6148</v>
      </c>
      <c r="E642" s="671" t="s">
        <v>6149</v>
      </c>
      <c r="F642" s="238">
        <v>3</v>
      </c>
      <c r="G642" s="238">
        <v>600</v>
      </c>
      <c r="H642" s="238">
        <v>1</v>
      </c>
      <c r="I642" s="238">
        <v>200</v>
      </c>
      <c r="J642" s="238">
        <v>2</v>
      </c>
      <c r="K642" s="238">
        <v>402</v>
      </c>
      <c r="L642" s="238">
        <v>0.67</v>
      </c>
      <c r="M642" s="238">
        <v>201</v>
      </c>
      <c r="N642" s="238"/>
      <c r="O642" s="238"/>
      <c r="P642" s="682"/>
      <c r="Q642" s="713"/>
    </row>
    <row r="643" spans="1:17" ht="14.4" customHeight="1" x14ac:dyDescent="0.3">
      <c r="A643" s="680" t="s">
        <v>549</v>
      </c>
      <c r="B643" s="671" t="s">
        <v>6224</v>
      </c>
      <c r="C643" s="671" t="s">
        <v>5232</v>
      </c>
      <c r="D643" s="671" t="s">
        <v>6287</v>
      </c>
      <c r="E643" s="671" t="s">
        <v>6288</v>
      </c>
      <c r="F643" s="238">
        <v>1</v>
      </c>
      <c r="G643" s="238">
        <v>7910</v>
      </c>
      <c r="H643" s="238">
        <v>1</v>
      </c>
      <c r="I643" s="238">
        <v>7910</v>
      </c>
      <c r="J643" s="238">
        <v>1</v>
      </c>
      <c r="K643" s="238">
        <v>7955</v>
      </c>
      <c r="L643" s="238">
        <v>1.0056890012642226</v>
      </c>
      <c r="M643" s="238">
        <v>7955</v>
      </c>
      <c r="N643" s="238"/>
      <c r="O643" s="238"/>
      <c r="P643" s="682"/>
      <c r="Q643" s="713"/>
    </row>
    <row r="644" spans="1:17" ht="14.4" customHeight="1" x14ac:dyDescent="0.3">
      <c r="A644" s="680" t="s">
        <v>549</v>
      </c>
      <c r="B644" s="671" t="s">
        <v>6224</v>
      </c>
      <c r="C644" s="671" t="s">
        <v>5232</v>
      </c>
      <c r="D644" s="671" t="s">
        <v>6289</v>
      </c>
      <c r="E644" s="671" t="s">
        <v>6290</v>
      </c>
      <c r="F644" s="238">
        <v>3</v>
      </c>
      <c r="G644" s="238">
        <v>1311</v>
      </c>
      <c r="H644" s="238">
        <v>1</v>
      </c>
      <c r="I644" s="238">
        <v>437</v>
      </c>
      <c r="J644" s="238">
        <v>2</v>
      </c>
      <c r="K644" s="238">
        <v>878</v>
      </c>
      <c r="L644" s="238">
        <v>0.66971777269260102</v>
      </c>
      <c r="M644" s="238">
        <v>439</v>
      </c>
      <c r="N644" s="238">
        <v>1</v>
      </c>
      <c r="O644" s="238">
        <v>439</v>
      </c>
      <c r="P644" s="682">
        <v>0.33485888634630051</v>
      </c>
      <c r="Q644" s="713">
        <v>439</v>
      </c>
    </row>
    <row r="645" spans="1:17" ht="14.4" customHeight="1" x14ac:dyDescent="0.3">
      <c r="A645" s="680" t="s">
        <v>549</v>
      </c>
      <c r="B645" s="671" t="s">
        <v>6224</v>
      </c>
      <c r="C645" s="671" t="s">
        <v>5232</v>
      </c>
      <c r="D645" s="671" t="s">
        <v>5964</v>
      </c>
      <c r="E645" s="671" t="s">
        <v>5965</v>
      </c>
      <c r="F645" s="238">
        <v>1</v>
      </c>
      <c r="G645" s="238">
        <v>1317</v>
      </c>
      <c r="H645" s="238">
        <v>1</v>
      </c>
      <c r="I645" s="238">
        <v>1317</v>
      </c>
      <c r="J645" s="238">
        <v>1</v>
      </c>
      <c r="K645" s="238">
        <v>1323</v>
      </c>
      <c r="L645" s="238">
        <v>1.0045558086560364</v>
      </c>
      <c r="M645" s="238">
        <v>1323</v>
      </c>
      <c r="N645" s="238"/>
      <c r="O645" s="238"/>
      <c r="P645" s="682"/>
      <c r="Q645" s="713"/>
    </row>
    <row r="646" spans="1:17" ht="14.4" customHeight="1" x14ac:dyDescent="0.3">
      <c r="A646" s="680" t="s">
        <v>549</v>
      </c>
      <c r="B646" s="671" t="s">
        <v>6224</v>
      </c>
      <c r="C646" s="671" t="s">
        <v>5232</v>
      </c>
      <c r="D646" s="671" t="s">
        <v>6291</v>
      </c>
      <c r="E646" s="671" t="s">
        <v>6292</v>
      </c>
      <c r="F646" s="238"/>
      <c r="G646" s="238"/>
      <c r="H646" s="238"/>
      <c r="I646" s="238"/>
      <c r="J646" s="238">
        <v>2</v>
      </c>
      <c r="K646" s="238">
        <v>884</v>
      </c>
      <c r="L646" s="238"/>
      <c r="M646" s="238">
        <v>442</v>
      </c>
      <c r="N646" s="238"/>
      <c r="O646" s="238"/>
      <c r="P646" s="682"/>
      <c r="Q646" s="713"/>
    </row>
    <row r="647" spans="1:17" ht="14.4" customHeight="1" x14ac:dyDescent="0.3">
      <c r="A647" s="680" t="s">
        <v>549</v>
      </c>
      <c r="B647" s="671" t="s">
        <v>6224</v>
      </c>
      <c r="C647" s="671" t="s">
        <v>5232</v>
      </c>
      <c r="D647" s="671" t="s">
        <v>6293</v>
      </c>
      <c r="E647" s="671" t="s">
        <v>6294</v>
      </c>
      <c r="F647" s="238"/>
      <c r="G647" s="238"/>
      <c r="H647" s="238"/>
      <c r="I647" s="238"/>
      <c r="J647" s="238">
        <v>1</v>
      </c>
      <c r="K647" s="238">
        <v>837</v>
      </c>
      <c r="L647" s="238"/>
      <c r="M647" s="238">
        <v>837</v>
      </c>
      <c r="N647" s="238"/>
      <c r="O647" s="238"/>
      <c r="P647" s="682"/>
      <c r="Q647" s="713"/>
    </row>
    <row r="648" spans="1:17" ht="14.4" customHeight="1" x14ac:dyDescent="0.3">
      <c r="A648" s="680" t="s">
        <v>549</v>
      </c>
      <c r="B648" s="671" t="s">
        <v>6224</v>
      </c>
      <c r="C648" s="671" t="s">
        <v>5232</v>
      </c>
      <c r="D648" s="671" t="s">
        <v>6295</v>
      </c>
      <c r="E648" s="671" t="s">
        <v>6296</v>
      </c>
      <c r="F648" s="238"/>
      <c r="G648" s="238"/>
      <c r="H648" s="238"/>
      <c r="I648" s="238"/>
      <c r="J648" s="238"/>
      <c r="K648" s="238"/>
      <c r="L648" s="238"/>
      <c r="M648" s="238"/>
      <c r="N648" s="238">
        <v>1</v>
      </c>
      <c r="O648" s="238">
        <v>145</v>
      </c>
      <c r="P648" s="682"/>
      <c r="Q648" s="713">
        <v>145</v>
      </c>
    </row>
    <row r="649" spans="1:17" ht="14.4" customHeight="1" x14ac:dyDescent="0.3">
      <c r="A649" s="680" t="s">
        <v>549</v>
      </c>
      <c r="B649" s="671" t="s">
        <v>6224</v>
      </c>
      <c r="C649" s="671" t="s">
        <v>5232</v>
      </c>
      <c r="D649" s="671" t="s">
        <v>6297</v>
      </c>
      <c r="E649" s="671" t="s">
        <v>6298</v>
      </c>
      <c r="F649" s="238"/>
      <c r="G649" s="238"/>
      <c r="H649" s="238"/>
      <c r="I649" s="238"/>
      <c r="J649" s="238"/>
      <c r="K649" s="238"/>
      <c r="L649" s="238"/>
      <c r="M649" s="238"/>
      <c r="N649" s="238">
        <v>1</v>
      </c>
      <c r="O649" s="238">
        <v>3883</v>
      </c>
      <c r="P649" s="682"/>
      <c r="Q649" s="713">
        <v>3883</v>
      </c>
    </row>
    <row r="650" spans="1:17" ht="14.4" customHeight="1" x14ac:dyDescent="0.3">
      <c r="A650" s="680" t="s">
        <v>549</v>
      </c>
      <c r="B650" s="671" t="s">
        <v>6299</v>
      </c>
      <c r="C650" s="671" t="s">
        <v>5232</v>
      </c>
      <c r="D650" s="671" t="s">
        <v>6300</v>
      </c>
      <c r="E650" s="671" t="s">
        <v>6301</v>
      </c>
      <c r="F650" s="238"/>
      <c r="G650" s="238"/>
      <c r="H650" s="238"/>
      <c r="I650" s="238"/>
      <c r="J650" s="238"/>
      <c r="K650" s="238"/>
      <c r="L650" s="238"/>
      <c r="M650" s="238"/>
      <c r="N650" s="238">
        <v>1</v>
      </c>
      <c r="O650" s="238">
        <v>326</v>
      </c>
      <c r="P650" s="682"/>
      <c r="Q650" s="713">
        <v>326</v>
      </c>
    </row>
    <row r="651" spans="1:17" ht="14.4" customHeight="1" x14ac:dyDescent="0.3">
      <c r="A651" s="680" t="s">
        <v>549</v>
      </c>
      <c r="B651" s="671" t="s">
        <v>6299</v>
      </c>
      <c r="C651" s="671" t="s">
        <v>5232</v>
      </c>
      <c r="D651" s="671" t="s">
        <v>6302</v>
      </c>
      <c r="E651" s="671" t="s">
        <v>6303</v>
      </c>
      <c r="F651" s="238"/>
      <c r="G651" s="238"/>
      <c r="H651" s="238"/>
      <c r="I651" s="238"/>
      <c r="J651" s="238"/>
      <c r="K651" s="238"/>
      <c r="L651" s="238"/>
      <c r="M651" s="238"/>
      <c r="N651" s="238">
        <v>1</v>
      </c>
      <c r="O651" s="238">
        <v>278</v>
      </c>
      <c r="P651" s="682"/>
      <c r="Q651" s="713">
        <v>278</v>
      </c>
    </row>
    <row r="652" spans="1:17" ht="14.4" customHeight="1" x14ac:dyDescent="0.3">
      <c r="A652" s="680" t="s">
        <v>549</v>
      </c>
      <c r="B652" s="671" t="s">
        <v>6299</v>
      </c>
      <c r="C652" s="671" t="s">
        <v>5232</v>
      </c>
      <c r="D652" s="671" t="s">
        <v>6304</v>
      </c>
      <c r="E652" s="671" t="s">
        <v>6305</v>
      </c>
      <c r="F652" s="238"/>
      <c r="G652" s="238"/>
      <c r="H652" s="238"/>
      <c r="I652" s="238"/>
      <c r="J652" s="238"/>
      <c r="K652" s="238"/>
      <c r="L652" s="238"/>
      <c r="M652" s="238"/>
      <c r="N652" s="238">
        <v>1</v>
      </c>
      <c r="O652" s="238">
        <v>742</v>
      </c>
      <c r="P652" s="682"/>
      <c r="Q652" s="713">
        <v>742</v>
      </c>
    </row>
    <row r="653" spans="1:17" ht="14.4" customHeight="1" x14ac:dyDescent="0.3">
      <c r="A653" s="680" t="s">
        <v>549</v>
      </c>
      <c r="B653" s="671" t="s">
        <v>6299</v>
      </c>
      <c r="C653" s="671" t="s">
        <v>5232</v>
      </c>
      <c r="D653" s="671" t="s">
        <v>6273</v>
      </c>
      <c r="E653" s="671" t="s">
        <v>6274</v>
      </c>
      <c r="F653" s="238"/>
      <c r="G653" s="238"/>
      <c r="H653" s="238"/>
      <c r="I653" s="238"/>
      <c r="J653" s="238"/>
      <c r="K653" s="238"/>
      <c r="L653" s="238"/>
      <c r="M653" s="238"/>
      <c r="N653" s="238">
        <v>1</v>
      </c>
      <c r="O653" s="238">
        <v>5572</v>
      </c>
      <c r="P653" s="682"/>
      <c r="Q653" s="713">
        <v>5572</v>
      </c>
    </row>
    <row r="654" spans="1:17" ht="14.4" customHeight="1" x14ac:dyDescent="0.3">
      <c r="A654" s="680" t="s">
        <v>549</v>
      </c>
      <c r="B654" s="671" t="s">
        <v>6299</v>
      </c>
      <c r="C654" s="671" t="s">
        <v>5232</v>
      </c>
      <c r="D654" s="671" t="s">
        <v>6306</v>
      </c>
      <c r="E654" s="671" t="s">
        <v>6307</v>
      </c>
      <c r="F654" s="238"/>
      <c r="G654" s="238"/>
      <c r="H654" s="238"/>
      <c r="I654" s="238"/>
      <c r="J654" s="238"/>
      <c r="K654" s="238"/>
      <c r="L654" s="238"/>
      <c r="M654" s="238"/>
      <c r="N654" s="238">
        <v>4</v>
      </c>
      <c r="O654" s="238">
        <v>1900</v>
      </c>
      <c r="P654" s="682"/>
      <c r="Q654" s="713">
        <v>475</v>
      </c>
    </row>
    <row r="655" spans="1:17" ht="14.4" customHeight="1" x14ac:dyDescent="0.3">
      <c r="A655" s="680" t="s">
        <v>549</v>
      </c>
      <c r="B655" s="671" t="s">
        <v>5494</v>
      </c>
      <c r="C655" s="671" t="s">
        <v>5232</v>
      </c>
      <c r="D655" s="671" t="s">
        <v>6308</v>
      </c>
      <c r="E655" s="671" t="s">
        <v>6309</v>
      </c>
      <c r="F655" s="238">
        <v>2</v>
      </c>
      <c r="G655" s="238">
        <v>1320</v>
      </c>
      <c r="H655" s="238">
        <v>1</v>
      </c>
      <c r="I655" s="238">
        <v>660</v>
      </c>
      <c r="J655" s="238">
        <v>1</v>
      </c>
      <c r="K655" s="238">
        <v>664</v>
      </c>
      <c r="L655" s="238">
        <v>0.50303030303030305</v>
      </c>
      <c r="M655" s="238">
        <v>664</v>
      </c>
      <c r="N655" s="238">
        <v>1</v>
      </c>
      <c r="O655" s="238">
        <v>664</v>
      </c>
      <c r="P655" s="682">
        <v>0.50303030303030305</v>
      </c>
      <c r="Q655" s="713">
        <v>664</v>
      </c>
    </row>
    <row r="656" spans="1:17" ht="14.4" customHeight="1" x14ac:dyDescent="0.3">
      <c r="A656" s="680" t="s">
        <v>549</v>
      </c>
      <c r="B656" s="671" t="s">
        <v>5494</v>
      </c>
      <c r="C656" s="671" t="s">
        <v>5232</v>
      </c>
      <c r="D656" s="671" t="s">
        <v>5495</v>
      </c>
      <c r="E656" s="671" t="s">
        <v>5496</v>
      </c>
      <c r="F656" s="238">
        <v>5</v>
      </c>
      <c r="G656" s="238">
        <v>2470</v>
      </c>
      <c r="H656" s="238">
        <v>1</v>
      </c>
      <c r="I656" s="238">
        <v>494</v>
      </c>
      <c r="J656" s="238">
        <v>2</v>
      </c>
      <c r="K656" s="238">
        <v>994</v>
      </c>
      <c r="L656" s="238">
        <v>0.40242914979757083</v>
      </c>
      <c r="M656" s="238">
        <v>497</v>
      </c>
      <c r="N656" s="238"/>
      <c r="O656" s="238"/>
      <c r="P656" s="682"/>
      <c r="Q656" s="713"/>
    </row>
    <row r="657" spans="1:17" ht="14.4" customHeight="1" x14ac:dyDescent="0.3">
      <c r="A657" s="680" t="s">
        <v>549</v>
      </c>
      <c r="B657" s="671" t="s">
        <v>5494</v>
      </c>
      <c r="C657" s="671" t="s">
        <v>5232</v>
      </c>
      <c r="D657" s="671" t="s">
        <v>5531</v>
      </c>
      <c r="E657" s="671" t="s">
        <v>5532</v>
      </c>
      <c r="F657" s="238">
        <v>2</v>
      </c>
      <c r="G657" s="238">
        <v>12492</v>
      </c>
      <c r="H657" s="238">
        <v>1</v>
      </c>
      <c r="I657" s="238">
        <v>6246</v>
      </c>
      <c r="J657" s="238">
        <v>2</v>
      </c>
      <c r="K657" s="238">
        <v>12514</v>
      </c>
      <c r="L657" s="238">
        <v>1.0017611271213576</v>
      </c>
      <c r="M657" s="238">
        <v>6257</v>
      </c>
      <c r="N657" s="238"/>
      <c r="O657" s="238"/>
      <c r="P657" s="682"/>
      <c r="Q657" s="713"/>
    </row>
    <row r="658" spans="1:17" ht="14.4" customHeight="1" x14ac:dyDescent="0.3">
      <c r="A658" s="680" t="s">
        <v>549</v>
      </c>
      <c r="B658" s="671" t="s">
        <v>5494</v>
      </c>
      <c r="C658" s="671" t="s">
        <v>5232</v>
      </c>
      <c r="D658" s="671" t="s">
        <v>5501</v>
      </c>
      <c r="E658" s="671" t="s">
        <v>5502</v>
      </c>
      <c r="F658" s="238">
        <v>3</v>
      </c>
      <c r="G658" s="238">
        <v>3708</v>
      </c>
      <c r="H658" s="238">
        <v>1</v>
      </c>
      <c r="I658" s="238">
        <v>1236</v>
      </c>
      <c r="J658" s="238"/>
      <c r="K658" s="238"/>
      <c r="L658" s="238"/>
      <c r="M658" s="238"/>
      <c r="N658" s="238"/>
      <c r="O658" s="238"/>
      <c r="P658" s="682"/>
      <c r="Q658" s="713"/>
    </row>
    <row r="659" spans="1:17" ht="14.4" customHeight="1" x14ac:dyDescent="0.3">
      <c r="A659" s="680" t="s">
        <v>549</v>
      </c>
      <c r="B659" s="671" t="s">
        <v>5494</v>
      </c>
      <c r="C659" s="671" t="s">
        <v>5232</v>
      </c>
      <c r="D659" s="671" t="s">
        <v>5503</v>
      </c>
      <c r="E659" s="671" t="s">
        <v>5504</v>
      </c>
      <c r="F659" s="238">
        <v>10</v>
      </c>
      <c r="G659" s="238">
        <v>92950</v>
      </c>
      <c r="H659" s="238">
        <v>1</v>
      </c>
      <c r="I659" s="238">
        <v>9295</v>
      </c>
      <c r="J659" s="238"/>
      <c r="K659" s="238"/>
      <c r="L659" s="238"/>
      <c r="M659" s="238"/>
      <c r="N659" s="238"/>
      <c r="O659" s="238"/>
      <c r="P659" s="682"/>
      <c r="Q659" s="713"/>
    </row>
    <row r="660" spans="1:17" ht="14.4" customHeight="1" x14ac:dyDescent="0.3">
      <c r="A660" s="680" t="s">
        <v>549</v>
      </c>
      <c r="B660" s="671" t="s">
        <v>5494</v>
      </c>
      <c r="C660" s="671" t="s">
        <v>5232</v>
      </c>
      <c r="D660" s="671" t="s">
        <v>5533</v>
      </c>
      <c r="E660" s="671" t="s">
        <v>5534</v>
      </c>
      <c r="F660" s="238">
        <v>1</v>
      </c>
      <c r="G660" s="238">
        <v>163</v>
      </c>
      <c r="H660" s="238">
        <v>1</v>
      </c>
      <c r="I660" s="238">
        <v>163</v>
      </c>
      <c r="J660" s="238"/>
      <c r="K660" s="238"/>
      <c r="L660" s="238"/>
      <c r="M660" s="238"/>
      <c r="N660" s="238"/>
      <c r="O660" s="238"/>
      <c r="P660" s="682"/>
      <c r="Q660" s="713"/>
    </row>
    <row r="661" spans="1:17" ht="14.4" customHeight="1" x14ac:dyDescent="0.3">
      <c r="A661" s="680" t="s">
        <v>549</v>
      </c>
      <c r="B661" s="671" t="s">
        <v>5494</v>
      </c>
      <c r="C661" s="671" t="s">
        <v>5232</v>
      </c>
      <c r="D661" s="671" t="s">
        <v>6310</v>
      </c>
      <c r="E661" s="671" t="s">
        <v>6311</v>
      </c>
      <c r="F661" s="238">
        <v>3</v>
      </c>
      <c r="G661" s="238">
        <v>498</v>
      </c>
      <c r="H661" s="238">
        <v>1</v>
      </c>
      <c r="I661" s="238">
        <v>166</v>
      </c>
      <c r="J661" s="238">
        <v>1</v>
      </c>
      <c r="K661" s="238">
        <v>167</v>
      </c>
      <c r="L661" s="238">
        <v>0.3353413654618474</v>
      </c>
      <c r="M661" s="238">
        <v>167</v>
      </c>
      <c r="N661" s="238"/>
      <c r="O661" s="238"/>
      <c r="P661" s="682"/>
      <c r="Q661" s="713"/>
    </row>
    <row r="662" spans="1:17" ht="14.4" customHeight="1" x14ac:dyDescent="0.3">
      <c r="A662" s="680" t="s">
        <v>6312</v>
      </c>
      <c r="B662" s="671" t="s">
        <v>5409</v>
      </c>
      <c r="C662" s="671" t="s">
        <v>5232</v>
      </c>
      <c r="D662" s="671" t="s">
        <v>5244</v>
      </c>
      <c r="E662" s="671" t="s">
        <v>5245</v>
      </c>
      <c r="F662" s="238"/>
      <c r="G662" s="238"/>
      <c r="H662" s="238"/>
      <c r="I662" s="238"/>
      <c r="J662" s="238"/>
      <c r="K662" s="238"/>
      <c r="L662" s="238"/>
      <c r="M662" s="238"/>
      <c r="N662" s="238">
        <v>1</v>
      </c>
      <c r="O662" s="238">
        <v>34</v>
      </c>
      <c r="P662" s="682"/>
      <c r="Q662" s="713">
        <v>34</v>
      </c>
    </row>
    <row r="663" spans="1:17" ht="14.4" customHeight="1" x14ac:dyDescent="0.3">
      <c r="A663" s="680" t="s">
        <v>6312</v>
      </c>
      <c r="B663" s="671" t="s">
        <v>5409</v>
      </c>
      <c r="C663" s="671" t="s">
        <v>5232</v>
      </c>
      <c r="D663" s="671" t="s">
        <v>5403</v>
      </c>
      <c r="E663" s="671" t="s">
        <v>5404</v>
      </c>
      <c r="F663" s="238">
        <v>1</v>
      </c>
      <c r="G663" s="238">
        <v>328</v>
      </c>
      <c r="H663" s="238">
        <v>1</v>
      </c>
      <c r="I663" s="238">
        <v>328</v>
      </c>
      <c r="J663" s="238">
        <v>1</v>
      </c>
      <c r="K663" s="238">
        <v>327</v>
      </c>
      <c r="L663" s="238">
        <v>0.99695121951219512</v>
      </c>
      <c r="M663" s="238">
        <v>327</v>
      </c>
      <c r="N663" s="238"/>
      <c r="O663" s="238"/>
      <c r="P663" s="682"/>
      <c r="Q663" s="713"/>
    </row>
    <row r="664" spans="1:17" ht="14.4" customHeight="1" x14ac:dyDescent="0.3">
      <c r="A664" s="680" t="s">
        <v>6312</v>
      </c>
      <c r="B664" s="671" t="s">
        <v>5409</v>
      </c>
      <c r="C664" s="671" t="s">
        <v>5232</v>
      </c>
      <c r="D664" s="671" t="s">
        <v>5444</v>
      </c>
      <c r="E664" s="671" t="s">
        <v>5445</v>
      </c>
      <c r="F664" s="238"/>
      <c r="G664" s="238"/>
      <c r="H664" s="238"/>
      <c r="I664" s="238"/>
      <c r="J664" s="238"/>
      <c r="K664" s="238"/>
      <c r="L664" s="238"/>
      <c r="M664" s="238"/>
      <c r="N664" s="238">
        <v>1</v>
      </c>
      <c r="O664" s="238">
        <v>55</v>
      </c>
      <c r="P664" s="682"/>
      <c r="Q664" s="713">
        <v>55</v>
      </c>
    </row>
    <row r="665" spans="1:17" ht="14.4" customHeight="1" x14ac:dyDescent="0.3">
      <c r="A665" s="680" t="s">
        <v>6312</v>
      </c>
      <c r="B665" s="671" t="s">
        <v>5494</v>
      </c>
      <c r="C665" s="671" t="s">
        <v>5232</v>
      </c>
      <c r="D665" s="671" t="s">
        <v>5501</v>
      </c>
      <c r="E665" s="671" t="s">
        <v>5502</v>
      </c>
      <c r="F665" s="238"/>
      <c r="G665" s="238"/>
      <c r="H665" s="238"/>
      <c r="I665" s="238"/>
      <c r="J665" s="238"/>
      <c r="K665" s="238"/>
      <c r="L665" s="238"/>
      <c r="M665" s="238"/>
      <c r="N665" s="238">
        <v>1</v>
      </c>
      <c r="O665" s="238">
        <v>1245</v>
      </c>
      <c r="P665" s="682"/>
      <c r="Q665" s="713">
        <v>1245</v>
      </c>
    </row>
    <row r="666" spans="1:17" ht="14.4" customHeight="1" x14ac:dyDescent="0.3">
      <c r="A666" s="680" t="s">
        <v>6312</v>
      </c>
      <c r="B666" s="671" t="s">
        <v>5494</v>
      </c>
      <c r="C666" s="671" t="s">
        <v>5232</v>
      </c>
      <c r="D666" s="671" t="s">
        <v>5503</v>
      </c>
      <c r="E666" s="671" t="s">
        <v>5504</v>
      </c>
      <c r="F666" s="238"/>
      <c r="G666" s="238"/>
      <c r="H666" s="238"/>
      <c r="I666" s="238"/>
      <c r="J666" s="238"/>
      <c r="K666" s="238"/>
      <c r="L666" s="238"/>
      <c r="M666" s="238"/>
      <c r="N666" s="238">
        <v>3</v>
      </c>
      <c r="O666" s="238">
        <v>28011</v>
      </c>
      <c r="P666" s="682"/>
      <c r="Q666" s="713">
        <v>9337</v>
      </c>
    </row>
    <row r="667" spans="1:17" ht="14.4" customHeight="1" x14ac:dyDescent="0.3">
      <c r="A667" s="680" t="s">
        <v>6312</v>
      </c>
      <c r="B667" s="671" t="s">
        <v>5494</v>
      </c>
      <c r="C667" s="671" t="s">
        <v>5232</v>
      </c>
      <c r="D667" s="671" t="s">
        <v>5509</v>
      </c>
      <c r="E667" s="671" t="s">
        <v>5510</v>
      </c>
      <c r="F667" s="238"/>
      <c r="G667" s="238"/>
      <c r="H667" s="238"/>
      <c r="I667" s="238"/>
      <c r="J667" s="238"/>
      <c r="K667" s="238"/>
      <c r="L667" s="238"/>
      <c r="M667" s="238"/>
      <c r="N667" s="238">
        <v>6</v>
      </c>
      <c r="O667" s="238">
        <v>13398</v>
      </c>
      <c r="P667" s="682"/>
      <c r="Q667" s="713">
        <v>2233</v>
      </c>
    </row>
    <row r="668" spans="1:17" ht="14.4" customHeight="1" x14ac:dyDescent="0.3">
      <c r="A668" s="680" t="s">
        <v>6313</v>
      </c>
      <c r="B668" s="671" t="s">
        <v>5409</v>
      </c>
      <c r="C668" s="671" t="s">
        <v>5232</v>
      </c>
      <c r="D668" s="671" t="s">
        <v>5244</v>
      </c>
      <c r="E668" s="671" t="s">
        <v>5245</v>
      </c>
      <c r="F668" s="238">
        <v>1</v>
      </c>
      <c r="G668" s="238">
        <v>34</v>
      </c>
      <c r="H668" s="238">
        <v>1</v>
      </c>
      <c r="I668" s="238">
        <v>34</v>
      </c>
      <c r="J668" s="238"/>
      <c r="K668" s="238"/>
      <c r="L668" s="238"/>
      <c r="M668" s="238"/>
      <c r="N668" s="238"/>
      <c r="O668" s="238"/>
      <c r="P668" s="682"/>
      <c r="Q668" s="713"/>
    </row>
    <row r="669" spans="1:17" ht="14.4" customHeight="1" x14ac:dyDescent="0.3">
      <c r="A669" s="680" t="s">
        <v>6313</v>
      </c>
      <c r="B669" s="671" t="s">
        <v>5409</v>
      </c>
      <c r="C669" s="671" t="s">
        <v>5232</v>
      </c>
      <c r="D669" s="671" t="s">
        <v>5444</v>
      </c>
      <c r="E669" s="671" t="s">
        <v>5445</v>
      </c>
      <c r="F669" s="238">
        <v>1</v>
      </c>
      <c r="G669" s="238">
        <v>54</v>
      </c>
      <c r="H669" s="238">
        <v>1</v>
      </c>
      <c r="I669" s="238">
        <v>54</v>
      </c>
      <c r="J669" s="238"/>
      <c r="K669" s="238"/>
      <c r="L669" s="238"/>
      <c r="M669" s="238"/>
      <c r="N669" s="238"/>
      <c r="O669" s="238"/>
      <c r="P669" s="682"/>
      <c r="Q669" s="713"/>
    </row>
    <row r="670" spans="1:17" ht="14.4" customHeight="1" x14ac:dyDescent="0.3">
      <c r="A670" s="680" t="s">
        <v>6313</v>
      </c>
      <c r="B670" s="671" t="s">
        <v>5494</v>
      </c>
      <c r="C670" s="671" t="s">
        <v>5232</v>
      </c>
      <c r="D670" s="671" t="s">
        <v>5501</v>
      </c>
      <c r="E670" s="671" t="s">
        <v>5502</v>
      </c>
      <c r="F670" s="238">
        <v>12</v>
      </c>
      <c r="G670" s="238">
        <v>14832</v>
      </c>
      <c r="H670" s="238">
        <v>1</v>
      </c>
      <c r="I670" s="238">
        <v>1236</v>
      </c>
      <c r="J670" s="238">
        <v>10</v>
      </c>
      <c r="K670" s="238">
        <v>12450</v>
      </c>
      <c r="L670" s="238">
        <v>0.83940129449838186</v>
      </c>
      <c r="M670" s="238">
        <v>1245</v>
      </c>
      <c r="N670" s="238">
        <v>1</v>
      </c>
      <c r="O670" s="238">
        <v>1245</v>
      </c>
      <c r="P670" s="682">
        <v>8.3940129449838183E-2</v>
      </c>
      <c r="Q670" s="713">
        <v>1245</v>
      </c>
    </row>
    <row r="671" spans="1:17" ht="14.4" customHeight="1" x14ac:dyDescent="0.3">
      <c r="A671" s="680" t="s">
        <v>6313</v>
      </c>
      <c r="B671" s="671" t="s">
        <v>5494</v>
      </c>
      <c r="C671" s="671" t="s">
        <v>5232</v>
      </c>
      <c r="D671" s="671" t="s">
        <v>5503</v>
      </c>
      <c r="E671" s="671" t="s">
        <v>5504</v>
      </c>
      <c r="F671" s="238">
        <v>56</v>
      </c>
      <c r="G671" s="238">
        <v>520520</v>
      </c>
      <c r="H671" s="238">
        <v>1</v>
      </c>
      <c r="I671" s="238">
        <v>9295</v>
      </c>
      <c r="J671" s="238">
        <v>20</v>
      </c>
      <c r="K671" s="238">
        <v>186740</v>
      </c>
      <c r="L671" s="238">
        <v>0.35875662798739721</v>
      </c>
      <c r="M671" s="238">
        <v>9337</v>
      </c>
      <c r="N671" s="238"/>
      <c r="O671" s="238"/>
      <c r="P671" s="682"/>
      <c r="Q671" s="713"/>
    </row>
    <row r="672" spans="1:17" ht="14.4" customHeight="1" x14ac:dyDescent="0.3">
      <c r="A672" s="680" t="s">
        <v>6313</v>
      </c>
      <c r="B672" s="671" t="s">
        <v>5494</v>
      </c>
      <c r="C672" s="671" t="s">
        <v>5232</v>
      </c>
      <c r="D672" s="671" t="s">
        <v>5509</v>
      </c>
      <c r="E672" s="671" t="s">
        <v>5510</v>
      </c>
      <c r="F672" s="238">
        <v>24</v>
      </c>
      <c r="G672" s="238">
        <v>53304</v>
      </c>
      <c r="H672" s="238">
        <v>1</v>
      </c>
      <c r="I672" s="238">
        <v>2221</v>
      </c>
      <c r="J672" s="238">
        <v>36</v>
      </c>
      <c r="K672" s="238">
        <v>80388</v>
      </c>
      <c r="L672" s="238">
        <v>1.5081044574515983</v>
      </c>
      <c r="M672" s="238">
        <v>2233</v>
      </c>
      <c r="N672" s="238">
        <v>6</v>
      </c>
      <c r="O672" s="238">
        <v>13398</v>
      </c>
      <c r="P672" s="682">
        <v>0.25135074290859971</v>
      </c>
      <c r="Q672" s="713">
        <v>2233</v>
      </c>
    </row>
    <row r="673" spans="1:17" ht="14.4" customHeight="1" x14ac:dyDescent="0.3">
      <c r="A673" s="680" t="s">
        <v>6313</v>
      </c>
      <c r="B673" s="671" t="s">
        <v>5494</v>
      </c>
      <c r="C673" s="671" t="s">
        <v>5232</v>
      </c>
      <c r="D673" s="671" t="s">
        <v>5511</v>
      </c>
      <c r="E673" s="671" t="s">
        <v>5512</v>
      </c>
      <c r="F673" s="238">
        <v>7</v>
      </c>
      <c r="G673" s="238">
        <v>52822</v>
      </c>
      <c r="H673" s="238">
        <v>1</v>
      </c>
      <c r="I673" s="238">
        <v>7546</v>
      </c>
      <c r="J673" s="238">
        <v>4</v>
      </c>
      <c r="K673" s="238">
        <v>30196</v>
      </c>
      <c r="L673" s="238">
        <v>0.5716557494983151</v>
      </c>
      <c r="M673" s="238">
        <v>7549</v>
      </c>
      <c r="N673" s="238"/>
      <c r="O673" s="238"/>
      <c r="P673" s="682"/>
      <c r="Q673" s="713"/>
    </row>
    <row r="674" spans="1:17" ht="14.4" customHeight="1" x14ac:dyDescent="0.3">
      <c r="A674" s="680" t="s">
        <v>6314</v>
      </c>
      <c r="B674" s="671" t="s">
        <v>5394</v>
      </c>
      <c r="C674" s="671" t="s">
        <v>5232</v>
      </c>
      <c r="D674" s="671" t="s">
        <v>5378</v>
      </c>
      <c r="E674" s="671" t="s">
        <v>5379</v>
      </c>
      <c r="F674" s="238">
        <v>1</v>
      </c>
      <c r="G674" s="238">
        <v>55</v>
      </c>
      <c r="H674" s="238">
        <v>1</v>
      </c>
      <c r="I674" s="238">
        <v>55</v>
      </c>
      <c r="J674" s="238"/>
      <c r="K674" s="238"/>
      <c r="L674" s="238"/>
      <c r="M674" s="238"/>
      <c r="N674" s="238"/>
      <c r="O674" s="238"/>
      <c r="P674" s="682"/>
      <c r="Q674" s="713"/>
    </row>
    <row r="675" spans="1:17" ht="14.4" customHeight="1" x14ac:dyDescent="0.3">
      <c r="A675" s="680" t="s">
        <v>6314</v>
      </c>
      <c r="B675" s="671" t="s">
        <v>5394</v>
      </c>
      <c r="C675" s="671" t="s">
        <v>5232</v>
      </c>
      <c r="D675" s="671" t="s">
        <v>5384</v>
      </c>
      <c r="E675" s="671" t="s">
        <v>5385</v>
      </c>
      <c r="F675" s="238">
        <v>3</v>
      </c>
      <c r="G675" s="238">
        <v>501</v>
      </c>
      <c r="H675" s="238">
        <v>1</v>
      </c>
      <c r="I675" s="238">
        <v>167</v>
      </c>
      <c r="J675" s="238"/>
      <c r="K675" s="238"/>
      <c r="L675" s="238"/>
      <c r="M675" s="238"/>
      <c r="N675" s="238"/>
      <c r="O675" s="238"/>
      <c r="P675" s="682"/>
      <c r="Q675" s="713"/>
    </row>
    <row r="676" spans="1:17" ht="14.4" customHeight="1" x14ac:dyDescent="0.3">
      <c r="A676" s="680" t="s">
        <v>6314</v>
      </c>
      <c r="B676" s="671" t="s">
        <v>5394</v>
      </c>
      <c r="C676" s="671" t="s">
        <v>5232</v>
      </c>
      <c r="D676" s="671" t="s">
        <v>5405</v>
      </c>
      <c r="E676" s="671" t="s">
        <v>5406</v>
      </c>
      <c r="F676" s="238">
        <v>1</v>
      </c>
      <c r="G676" s="238">
        <v>327</v>
      </c>
      <c r="H676" s="238">
        <v>1</v>
      </c>
      <c r="I676" s="238">
        <v>327</v>
      </c>
      <c r="J676" s="238"/>
      <c r="K676" s="238"/>
      <c r="L676" s="238"/>
      <c r="M676" s="238"/>
      <c r="N676" s="238"/>
      <c r="O676" s="238"/>
      <c r="P676" s="682"/>
      <c r="Q676" s="713"/>
    </row>
    <row r="677" spans="1:17" ht="14.4" customHeight="1" x14ac:dyDescent="0.3">
      <c r="A677" s="680" t="s">
        <v>6315</v>
      </c>
      <c r="B677" s="671" t="s">
        <v>5394</v>
      </c>
      <c r="C677" s="671" t="s">
        <v>5232</v>
      </c>
      <c r="D677" s="671" t="s">
        <v>5405</v>
      </c>
      <c r="E677" s="671" t="s">
        <v>5406</v>
      </c>
      <c r="F677" s="238"/>
      <c r="G677" s="238"/>
      <c r="H677" s="238"/>
      <c r="I677" s="238"/>
      <c r="J677" s="238">
        <v>1</v>
      </c>
      <c r="K677" s="238">
        <v>327</v>
      </c>
      <c r="L677" s="238"/>
      <c r="M677" s="238">
        <v>327</v>
      </c>
      <c r="N677" s="238"/>
      <c r="O677" s="238"/>
      <c r="P677" s="682"/>
      <c r="Q677" s="713"/>
    </row>
    <row r="678" spans="1:17" ht="14.4" customHeight="1" x14ac:dyDescent="0.3">
      <c r="A678" s="680" t="s">
        <v>6315</v>
      </c>
      <c r="B678" s="671" t="s">
        <v>5451</v>
      </c>
      <c r="C678" s="671" t="s">
        <v>5232</v>
      </c>
      <c r="D678" s="671" t="s">
        <v>5456</v>
      </c>
      <c r="E678" s="671" t="s">
        <v>5457</v>
      </c>
      <c r="F678" s="238"/>
      <c r="G678" s="238"/>
      <c r="H678" s="238"/>
      <c r="I678" s="238"/>
      <c r="J678" s="238">
        <v>1</v>
      </c>
      <c r="K678" s="238">
        <v>980</v>
      </c>
      <c r="L678" s="238"/>
      <c r="M678" s="238">
        <v>980</v>
      </c>
      <c r="N678" s="238"/>
      <c r="O678" s="238"/>
      <c r="P678" s="682"/>
      <c r="Q678" s="713"/>
    </row>
    <row r="679" spans="1:17" ht="14.4" customHeight="1" x14ac:dyDescent="0.3">
      <c r="A679" s="680" t="s">
        <v>6315</v>
      </c>
      <c r="B679" s="671" t="s">
        <v>5451</v>
      </c>
      <c r="C679" s="671" t="s">
        <v>5232</v>
      </c>
      <c r="D679" s="671" t="s">
        <v>5460</v>
      </c>
      <c r="E679" s="671" t="s">
        <v>5461</v>
      </c>
      <c r="F679" s="238"/>
      <c r="G679" s="238"/>
      <c r="H679" s="238"/>
      <c r="I679" s="238"/>
      <c r="J679" s="238">
        <v>1</v>
      </c>
      <c r="K679" s="238">
        <v>327</v>
      </c>
      <c r="L679" s="238"/>
      <c r="M679" s="238">
        <v>327</v>
      </c>
      <c r="N679" s="238"/>
      <c r="O679" s="238"/>
      <c r="P679" s="682"/>
      <c r="Q679" s="713"/>
    </row>
    <row r="680" spans="1:17" ht="14.4" customHeight="1" x14ac:dyDescent="0.3">
      <c r="A680" s="680" t="s">
        <v>6316</v>
      </c>
      <c r="B680" s="671" t="s">
        <v>5494</v>
      </c>
      <c r="C680" s="671" t="s">
        <v>5232</v>
      </c>
      <c r="D680" s="671" t="s">
        <v>5501</v>
      </c>
      <c r="E680" s="671" t="s">
        <v>5502</v>
      </c>
      <c r="F680" s="238"/>
      <c r="G680" s="238"/>
      <c r="H680" s="238"/>
      <c r="I680" s="238"/>
      <c r="J680" s="238">
        <v>1</v>
      </c>
      <c r="K680" s="238">
        <v>1245</v>
      </c>
      <c r="L680" s="238"/>
      <c r="M680" s="238">
        <v>1245</v>
      </c>
      <c r="N680" s="238">
        <v>1</v>
      </c>
      <c r="O680" s="238">
        <v>1245</v>
      </c>
      <c r="P680" s="682"/>
      <c r="Q680" s="713">
        <v>1245</v>
      </c>
    </row>
    <row r="681" spans="1:17" ht="14.4" customHeight="1" x14ac:dyDescent="0.3">
      <c r="A681" s="680" t="s">
        <v>6316</v>
      </c>
      <c r="B681" s="671" t="s">
        <v>5494</v>
      </c>
      <c r="C681" s="671" t="s">
        <v>5232</v>
      </c>
      <c r="D681" s="671" t="s">
        <v>5503</v>
      </c>
      <c r="E681" s="671" t="s">
        <v>5504</v>
      </c>
      <c r="F681" s="238"/>
      <c r="G681" s="238"/>
      <c r="H681" s="238"/>
      <c r="I681" s="238"/>
      <c r="J681" s="238">
        <v>2</v>
      </c>
      <c r="K681" s="238">
        <v>18674</v>
      </c>
      <c r="L681" s="238"/>
      <c r="M681" s="238">
        <v>9337</v>
      </c>
      <c r="N681" s="238"/>
      <c r="O681" s="238"/>
      <c r="P681" s="682"/>
      <c r="Q681" s="713"/>
    </row>
    <row r="682" spans="1:17" ht="14.4" customHeight="1" x14ac:dyDescent="0.3">
      <c r="A682" s="680" t="s">
        <v>6316</v>
      </c>
      <c r="B682" s="671" t="s">
        <v>5494</v>
      </c>
      <c r="C682" s="671" t="s">
        <v>5232</v>
      </c>
      <c r="D682" s="671" t="s">
        <v>5509</v>
      </c>
      <c r="E682" s="671" t="s">
        <v>5510</v>
      </c>
      <c r="F682" s="238"/>
      <c r="G682" s="238"/>
      <c r="H682" s="238"/>
      <c r="I682" s="238"/>
      <c r="J682" s="238">
        <v>9</v>
      </c>
      <c r="K682" s="238">
        <v>20097</v>
      </c>
      <c r="L682" s="238"/>
      <c r="M682" s="238">
        <v>2233</v>
      </c>
      <c r="N682" s="238"/>
      <c r="O682" s="238"/>
      <c r="P682" s="682"/>
      <c r="Q682" s="713"/>
    </row>
    <row r="683" spans="1:17" ht="14.4" customHeight="1" x14ac:dyDescent="0.3">
      <c r="A683" s="680" t="s">
        <v>6316</v>
      </c>
      <c r="B683" s="671" t="s">
        <v>5494</v>
      </c>
      <c r="C683" s="671" t="s">
        <v>5232</v>
      </c>
      <c r="D683" s="671" t="s">
        <v>5511</v>
      </c>
      <c r="E683" s="671" t="s">
        <v>5512</v>
      </c>
      <c r="F683" s="238"/>
      <c r="G683" s="238"/>
      <c r="H683" s="238"/>
      <c r="I683" s="238"/>
      <c r="J683" s="238"/>
      <c r="K683" s="238"/>
      <c r="L683" s="238"/>
      <c r="M683" s="238"/>
      <c r="N683" s="238">
        <v>2</v>
      </c>
      <c r="O683" s="238">
        <v>15098</v>
      </c>
      <c r="P683" s="682"/>
      <c r="Q683" s="713">
        <v>7549</v>
      </c>
    </row>
    <row r="684" spans="1:17" ht="14.4" customHeight="1" x14ac:dyDescent="0.3">
      <c r="A684" s="680" t="s">
        <v>6317</v>
      </c>
      <c r="B684" s="671" t="s">
        <v>5409</v>
      </c>
      <c r="C684" s="671" t="s">
        <v>5232</v>
      </c>
      <c r="D684" s="671" t="s">
        <v>5403</v>
      </c>
      <c r="E684" s="671" t="s">
        <v>5404</v>
      </c>
      <c r="F684" s="238">
        <v>1</v>
      </c>
      <c r="G684" s="238">
        <v>328</v>
      </c>
      <c r="H684" s="238">
        <v>1</v>
      </c>
      <c r="I684" s="238">
        <v>328</v>
      </c>
      <c r="J684" s="238"/>
      <c r="K684" s="238"/>
      <c r="L684" s="238"/>
      <c r="M684" s="238"/>
      <c r="N684" s="238"/>
      <c r="O684" s="238"/>
      <c r="P684" s="682"/>
      <c r="Q684" s="713"/>
    </row>
    <row r="685" spans="1:17" ht="14.4" customHeight="1" x14ac:dyDescent="0.3">
      <c r="A685" s="680" t="s">
        <v>6318</v>
      </c>
      <c r="B685" s="671" t="s">
        <v>5409</v>
      </c>
      <c r="C685" s="671" t="s">
        <v>5232</v>
      </c>
      <c r="D685" s="671" t="s">
        <v>5403</v>
      </c>
      <c r="E685" s="671" t="s">
        <v>5404</v>
      </c>
      <c r="F685" s="238">
        <v>1</v>
      </c>
      <c r="G685" s="238">
        <v>328</v>
      </c>
      <c r="H685" s="238">
        <v>1</v>
      </c>
      <c r="I685" s="238">
        <v>328</v>
      </c>
      <c r="J685" s="238">
        <v>1</v>
      </c>
      <c r="K685" s="238">
        <v>327</v>
      </c>
      <c r="L685" s="238">
        <v>0.99695121951219512</v>
      </c>
      <c r="M685" s="238">
        <v>327</v>
      </c>
      <c r="N685" s="238">
        <v>1</v>
      </c>
      <c r="O685" s="238">
        <v>327</v>
      </c>
      <c r="P685" s="682">
        <v>0.99695121951219512</v>
      </c>
      <c r="Q685" s="713">
        <v>327</v>
      </c>
    </row>
    <row r="686" spans="1:17" ht="14.4" customHeight="1" x14ac:dyDescent="0.3">
      <c r="A686" s="680" t="s">
        <v>6319</v>
      </c>
      <c r="B686" s="671" t="s">
        <v>5494</v>
      </c>
      <c r="C686" s="671" t="s">
        <v>5232</v>
      </c>
      <c r="D686" s="671" t="s">
        <v>5501</v>
      </c>
      <c r="E686" s="671" t="s">
        <v>5502</v>
      </c>
      <c r="F686" s="238"/>
      <c r="G686" s="238"/>
      <c r="H686" s="238"/>
      <c r="I686" s="238"/>
      <c r="J686" s="238">
        <v>1</v>
      </c>
      <c r="K686" s="238">
        <v>1245</v>
      </c>
      <c r="L686" s="238"/>
      <c r="M686" s="238">
        <v>1245</v>
      </c>
      <c r="N686" s="238"/>
      <c r="O686" s="238"/>
      <c r="P686" s="682"/>
      <c r="Q686" s="713"/>
    </row>
    <row r="687" spans="1:17" ht="14.4" customHeight="1" x14ac:dyDescent="0.3">
      <c r="A687" s="680" t="s">
        <v>6319</v>
      </c>
      <c r="B687" s="671" t="s">
        <v>5494</v>
      </c>
      <c r="C687" s="671" t="s">
        <v>5232</v>
      </c>
      <c r="D687" s="671" t="s">
        <v>5503</v>
      </c>
      <c r="E687" s="671" t="s">
        <v>5504</v>
      </c>
      <c r="F687" s="238"/>
      <c r="G687" s="238"/>
      <c r="H687" s="238"/>
      <c r="I687" s="238"/>
      <c r="J687" s="238">
        <v>4</v>
      </c>
      <c r="K687" s="238">
        <v>37348</v>
      </c>
      <c r="L687" s="238"/>
      <c r="M687" s="238">
        <v>9337</v>
      </c>
      <c r="N687" s="238"/>
      <c r="O687" s="238"/>
      <c r="P687" s="682"/>
      <c r="Q687" s="713"/>
    </row>
    <row r="688" spans="1:17" ht="14.4" customHeight="1" x14ac:dyDescent="0.3">
      <c r="A688" s="680" t="s">
        <v>6319</v>
      </c>
      <c r="B688" s="671" t="s">
        <v>5494</v>
      </c>
      <c r="C688" s="671" t="s">
        <v>5232</v>
      </c>
      <c r="D688" s="671" t="s">
        <v>5509</v>
      </c>
      <c r="E688" s="671" t="s">
        <v>5510</v>
      </c>
      <c r="F688" s="238"/>
      <c r="G688" s="238"/>
      <c r="H688" s="238"/>
      <c r="I688" s="238"/>
      <c r="J688" s="238">
        <v>6</v>
      </c>
      <c r="K688" s="238">
        <v>13398</v>
      </c>
      <c r="L688" s="238"/>
      <c r="M688" s="238">
        <v>2233</v>
      </c>
      <c r="N688" s="238"/>
      <c r="O688" s="238"/>
      <c r="P688" s="682"/>
      <c r="Q688" s="713"/>
    </row>
    <row r="689" spans="1:17" ht="14.4" customHeight="1" x14ac:dyDescent="0.3">
      <c r="A689" s="680" t="s">
        <v>6320</v>
      </c>
      <c r="B689" s="671" t="s">
        <v>5494</v>
      </c>
      <c r="C689" s="671" t="s">
        <v>5232</v>
      </c>
      <c r="D689" s="671" t="s">
        <v>5495</v>
      </c>
      <c r="E689" s="671" t="s">
        <v>5496</v>
      </c>
      <c r="F689" s="238"/>
      <c r="G689" s="238"/>
      <c r="H689" s="238"/>
      <c r="I689" s="238"/>
      <c r="J689" s="238">
        <v>2</v>
      </c>
      <c r="K689" s="238">
        <v>994</v>
      </c>
      <c r="L689" s="238"/>
      <c r="M689" s="238">
        <v>497</v>
      </c>
      <c r="N689" s="238"/>
      <c r="O689" s="238"/>
      <c r="P689" s="682"/>
      <c r="Q689" s="713"/>
    </row>
    <row r="690" spans="1:17" ht="14.4" customHeight="1" x14ac:dyDescent="0.3">
      <c r="A690" s="680" t="s">
        <v>6320</v>
      </c>
      <c r="B690" s="671" t="s">
        <v>5494</v>
      </c>
      <c r="C690" s="671" t="s">
        <v>5232</v>
      </c>
      <c r="D690" s="671" t="s">
        <v>5531</v>
      </c>
      <c r="E690" s="671" t="s">
        <v>5532</v>
      </c>
      <c r="F690" s="238"/>
      <c r="G690" s="238"/>
      <c r="H690" s="238"/>
      <c r="I690" s="238"/>
      <c r="J690" s="238">
        <v>1</v>
      </c>
      <c r="K690" s="238">
        <v>6257</v>
      </c>
      <c r="L690" s="238"/>
      <c r="M690" s="238">
        <v>6257</v>
      </c>
      <c r="N690" s="238"/>
      <c r="O690" s="238"/>
      <c r="P690" s="682"/>
      <c r="Q690" s="713"/>
    </row>
    <row r="691" spans="1:17" ht="14.4" customHeight="1" x14ac:dyDescent="0.3">
      <c r="A691" s="680" t="s">
        <v>6320</v>
      </c>
      <c r="B691" s="671" t="s">
        <v>5494</v>
      </c>
      <c r="C691" s="671" t="s">
        <v>5232</v>
      </c>
      <c r="D691" s="671" t="s">
        <v>5501</v>
      </c>
      <c r="E691" s="671" t="s">
        <v>5502</v>
      </c>
      <c r="F691" s="238">
        <v>10</v>
      </c>
      <c r="G691" s="238">
        <v>12360</v>
      </c>
      <c r="H691" s="238">
        <v>1</v>
      </c>
      <c r="I691" s="238">
        <v>1236</v>
      </c>
      <c r="J691" s="238">
        <v>2</v>
      </c>
      <c r="K691" s="238">
        <v>2490</v>
      </c>
      <c r="L691" s="238">
        <v>0.20145631067961164</v>
      </c>
      <c r="M691" s="238">
        <v>1245</v>
      </c>
      <c r="N691" s="238"/>
      <c r="O691" s="238"/>
      <c r="P691" s="682"/>
      <c r="Q691" s="713"/>
    </row>
    <row r="692" spans="1:17" ht="14.4" customHeight="1" x14ac:dyDescent="0.3">
      <c r="A692" s="680" t="s">
        <v>6320</v>
      </c>
      <c r="B692" s="671" t="s">
        <v>5494</v>
      </c>
      <c r="C692" s="671" t="s">
        <v>5232</v>
      </c>
      <c r="D692" s="671" t="s">
        <v>5533</v>
      </c>
      <c r="E692" s="671" t="s">
        <v>5534</v>
      </c>
      <c r="F692" s="238"/>
      <c r="G692" s="238"/>
      <c r="H692" s="238"/>
      <c r="I692" s="238"/>
      <c r="J692" s="238">
        <v>2</v>
      </c>
      <c r="K692" s="238">
        <v>328</v>
      </c>
      <c r="L692" s="238"/>
      <c r="M692" s="238">
        <v>164</v>
      </c>
      <c r="N692" s="238"/>
      <c r="O692" s="238"/>
      <c r="P692" s="682"/>
      <c r="Q692" s="713"/>
    </row>
    <row r="693" spans="1:17" ht="14.4" customHeight="1" x14ac:dyDescent="0.3">
      <c r="A693" s="680" t="s">
        <v>6320</v>
      </c>
      <c r="B693" s="671" t="s">
        <v>5494</v>
      </c>
      <c r="C693" s="671" t="s">
        <v>5232</v>
      </c>
      <c r="D693" s="671" t="s">
        <v>5505</v>
      </c>
      <c r="E693" s="671" t="s">
        <v>5506</v>
      </c>
      <c r="F693" s="238">
        <v>24</v>
      </c>
      <c r="G693" s="238">
        <v>13488</v>
      </c>
      <c r="H693" s="238">
        <v>1</v>
      </c>
      <c r="I693" s="238">
        <v>562</v>
      </c>
      <c r="J693" s="238"/>
      <c r="K693" s="238"/>
      <c r="L693" s="238"/>
      <c r="M693" s="238"/>
      <c r="N693" s="238"/>
      <c r="O693" s="238"/>
      <c r="P693" s="682"/>
      <c r="Q693" s="713"/>
    </row>
    <row r="694" spans="1:17" ht="14.4" customHeight="1" x14ac:dyDescent="0.3">
      <c r="A694" s="680" t="s">
        <v>6320</v>
      </c>
      <c r="B694" s="671" t="s">
        <v>5494</v>
      </c>
      <c r="C694" s="671" t="s">
        <v>5232</v>
      </c>
      <c r="D694" s="671" t="s">
        <v>5507</v>
      </c>
      <c r="E694" s="671" t="s">
        <v>5508</v>
      </c>
      <c r="F694" s="238">
        <v>24</v>
      </c>
      <c r="G694" s="238">
        <v>24000</v>
      </c>
      <c r="H694" s="238">
        <v>1</v>
      </c>
      <c r="I694" s="238">
        <v>1000</v>
      </c>
      <c r="J694" s="238"/>
      <c r="K694" s="238"/>
      <c r="L694" s="238"/>
      <c r="M694" s="238"/>
      <c r="N694" s="238"/>
      <c r="O694" s="238"/>
      <c r="P694" s="682"/>
      <c r="Q694" s="713"/>
    </row>
    <row r="695" spans="1:17" ht="14.4" customHeight="1" thickBot="1" x14ac:dyDescent="0.35">
      <c r="A695" s="637" t="s">
        <v>6320</v>
      </c>
      <c r="B695" s="673" t="s">
        <v>5494</v>
      </c>
      <c r="C695" s="673" t="s">
        <v>5232</v>
      </c>
      <c r="D695" s="673" t="s">
        <v>5535</v>
      </c>
      <c r="E695" s="673" t="s">
        <v>5536</v>
      </c>
      <c r="F695" s="674">
        <v>10</v>
      </c>
      <c r="G695" s="674">
        <v>3650</v>
      </c>
      <c r="H695" s="674">
        <v>1</v>
      </c>
      <c r="I695" s="674">
        <v>365</v>
      </c>
      <c r="J695" s="674"/>
      <c r="K695" s="674"/>
      <c r="L695" s="674"/>
      <c r="M695" s="674"/>
      <c r="N695" s="674"/>
      <c r="O695" s="674"/>
      <c r="P695" s="683"/>
      <c r="Q695" s="714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2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7" customWidth="1"/>
    <col min="2" max="4" width="7.88671875" style="367" customWidth="1"/>
    <col min="5" max="5" width="7.88671875" style="376" customWidth="1"/>
    <col min="6" max="8" width="7.88671875" style="367" customWidth="1"/>
    <col min="9" max="9" width="7.88671875" style="377" customWidth="1"/>
    <col min="10" max="13" width="7.88671875" style="367" customWidth="1"/>
    <col min="14" max="16384" width="9.33203125" style="367"/>
  </cols>
  <sheetData>
    <row r="1" spans="1:13" ht="18.600000000000001" customHeight="1" thickBot="1" x14ac:dyDescent="0.4">
      <c r="A1" s="549" t="s">
        <v>139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thickBot="1" x14ac:dyDescent="0.35">
      <c r="A2" s="389" t="s">
        <v>298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</row>
    <row r="3" spans="1:13" ht="14.4" customHeight="1" thickBot="1" x14ac:dyDescent="0.35">
      <c r="A3" s="550" t="s">
        <v>73</v>
      </c>
      <c r="B3" s="529" t="s">
        <v>74</v>
      </c>
      <c r="C3" s="530"/>
      <c r="D3" s="530"/>
      <c r="E3" s="531"/>
      <c r="F3" s="529" t="s">
        <v>242</v>
      </c>
      <c r="G3" s="530"/>
      <c r="H3" s="530"/>
      <c r="I3" s="531"/>
      <c r="J3" s="123"/>
      <c r="K3" s="124"/>
      <c r="L3" s="123"/>
      <c r="M3" s="125"/>
    </row>
    <row r="4" spans="1:13" ht="14.4" customHeight="1" thickBot="1" x14ac:dyDescent="0.35">
      <c r="A4" s="551"/>
      <c r="B4" s="126">
        <v>2012</v>
      </c>
      <c r="C4" s="127">
        <v>2013</v>
      </c>
      <c r="D4" s="127">
        <v>2014</v>
      </c>
      <c r="E4" s="128" t="s">
        <v>5</v>
      </c>
      <c r="F4" s="127">
        <v>2012</v>
      </c>
      <c r="G4" s="127">
        <v>2013</v>
      </c>
      <c r="H4" s="127">
        <v>2014</v>
      </c>
      <c r="I4" s="128" t="s">
        <v>5</v>
      </c>
      <c r="J4" s="123"/>
      <c r="K4" s="123"/>
      <c r="L4" s="129" t="s">
        <v>75</v>
      </c>
      <c r="M4" s="130" t="s">
        <v>76</v>
      </c>
    </row>
    <row r="5" spans="1:13" ht="14.4" hidden="1" customHeight="1" outlineLevel="1" x14ac:dyDescent="0.3">
      <c r="A5" s="118" t="s">
        <v>172</v>
      </c>
      <c r="B5" s="121">
        <v>167.316</v>
      </c>
      <c r="C5" s="114">
        <v>270.83499999999998</v>
      </c>
      <c r="D5" s="114">
        <v>152.50899999999999</v>
      </c>
      <c r="E5" s="131">
        <v>0.91150278514905914</v>
      </c>
      <c r="F5" s="132">
        <v>149</v>
      </c>
      <c r="G5" s="114">
        <v>173</v>
      </c>
      <c r="H5" s="114">
        <v>126</v>
      </c>
      <c r="I5" s="133">
        <v>0.84563758389261745</v>
      </c>
      <c r="J5" s="123"/>
      <c r="K5" s="123"/>
      <c r="L5" s="7">
        <f>D5-B5</f>
        <v>-14.807000000000016</v>
      </c>
      <c r="M5" s="8">
        <f>H5-F5</f>
        <v>-23</v>
      </c>
    </row>
    <row r="6" spans="1:13" ht="14.4" hidden="1" customHeight="1" outlineLevel="1" x14ac:dyDescent="0.3">
      <c r="A6" s="119" t="s">
        <v>173</v>
      </c>
      <c r="B6" s="122">
        <v>61.512999999999998</v>
      </c>
      <c r="C6" s="113">
        <v>44.033000000000001</v>
      </c>
      <c r="D6" s="113">
        <v>63.93</v>
      </c>
      <c r="E6" s="134">
        <v>1.0392925072748851</v>
      </c>
      <c r="F6" s="135">
        <v>56</v>
      </c>
      <c r="G6" s="113">
        <v>58</v>
      </c>
      <c r="H6" s="113">
        <v>67</v>
      </c>
      <c r="I6" s="136">
        <v>1.1964285714285714</v>
      </c>
      <c r="J6" s="123"/>
      <c r="K6" s="123"/>
      <c r="L6" s="5">
        <f t="shared" ref="L6:L11" si="0">D6-B6</f>
        <v>2.4170000000000016</v>
      </c>
      <c r="M6" s="6">
        <f t="shared" ref="M6:M13" si="1">H6-F6</f>
        <v>11</v>
      </c>
    </row>
    <row r="7" spans="1:13" ht="14.4" hidden="1" customHeight="1" outlineLevel="1" x14ac:dyDescent="0.3">
      <c r="A7" s="119" t="s">
        <v>174</v>
      </c>
      <c r="B7" s="122">
        <v>264.47500000000002</v>
      </c>
      <c r="C7" s="113">
        <v>333.78500000000003</v>
      </c>
      <c r="D7" s="113">
        <v>269.15499999999997</v>
      </c>
      <c r="E7" s="134">
        <v>1.0176954343510727</v>
      </c>
      <c r="F7" s="135">
        <v>264</v>
      </c>
      <c r="G7" s="113">
        <v>307</v>
      </c>
      <c r="H7" s="113">
        <v>264</v>
      </c>
      <c r="I7" s="136">
        <v>1</v>
      </c>
      <c r="J7" s="123"/>
      <c r="K7" s="123"/>
      <c r="L7" s="5">
        <f t="shared" si="0"/>
        <v>4.67999999999995</v>
      </c>
      <c r="M7" s="6">
        <f t="shared" si="1"/>
        <v>0</v>
      </c>
    </row>
    <row r="8" spans="1:13" ht="14.4" hidden="1" customHeight="1" outlineLevel="1" x14ac:dyDescent="0.3">
      <c r="A8" s="119" t="s">
        <v>175</v>
      </c>
      <c r="B8" s="122">
        <v>27.675999999999998</v>
      </c>
      <c r="C8" s="113">
        <v>84.918000000000006</v>
      </c>
      <c r="D8" s="113">
        <v>19.579999999999998</v>
      </c>
      <c r="E8" s="134">
        <v>0.70747217806041329</v>
      </c>
      <c r="F8" s="135">
        <v>23</v>
      </c>
      <c r="G8" s="113">
        <v>29</v>
      </c>
      <c r="H8" s="113">
        <v>25</v>
      </c>
      <c r="I8" s="136">
        <v>1.0869565217391304</v>
      </c>
      <c r="J8" s="123"/>
      <c r="K8" s="123"/>
      <c r="L8" s="5">
        <f t="shared" si="0"/>
        <v>-8.0960000000000001</v>
      </c>
      <c r="M8" s="6">
        <f t="shared" si="1"/>
        <v>2</v>
      </c>
    </row>
    <row r="9" spans="1:13" ht="14.4" hidden="1" customHeight="1" outlineLevel="1" x14ac:dyDescent="0.3">
      <c r="A9" s="119" t="s">
        <v>176</v>
      </c>
      <c r="B9" s="122">
        <v>0</v>
      </c>
      <c r="C9" s="113">
        <v>0</v>
      </c>
      <c r="D9" s="113">
        <v>0</v>
      </c>
      <c r="E9" s="134" t="s">
        <v>550</v>
      </c>
      <c r="F9" s="135">
        <v>0</v>
      </c>
      <c r="G9" s="113">
        <v>0</v>
      </c>
      <c r="H9" s="113">
        <v>0</v>
      </c>
      <c r="I9" s="136" t="s">
        <v>550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177</v>
      </c>
      <c r="B10" s="122">
        <v>69.546000000000006</v>
      </c>
      <c r="C10" s="113">
        <v>60.524000000000001</v>
      </c>
      <c r="D10" s="113">
        <v>71.617000000000004</v>
      </c>
      <c r="E10" s="134">
        <v>1.0297788514077013</v>
      </c>
      <c r="F10" s="135">
        <v>71</v>
      </c>
      <c r="G10" s="113">
        <v>82</v>
      </c>
      <c r="H10" s="113">
        <v>73</v>
      </c>
      <c r="I10" s="136">
        <v>1.028169014084507</v>
      </c>
      <c r="J10" s="123"/>
      <c r="K10" s="123"/>
      <c r="L10" s="5">
        <f t="shared" si="0"/>
        <v>2.070999999999998</v>
      </c>
      <c r="M10" s="6">
        <f t="shared" si="1"/>
        <v>2</v>
      </c>
    </row>
    <row r="11" spans="1:13" ht="14.4" hidden="1" customHeight="1" outlineLevel="1" x14ac:dyDescent="0.3">
      <c r="A11" s="119" t="s">
        <v>178</v>
      </c>
      <c r="B11" s="122">
        <v>46.585000000000001</v>
      </c>
      <c r="C11" s="113">
        <v>35.149000000000001</v>
      </c>
      <c r="D11" s="113">
        <v>106.259</v>
      </c>
      <c r="E11" s="134">
        <v>2.2809702694000213</v>
      </c>
      <c r="F11" s="135">
        <v>33</v>
      </c>
      <c r="G11" s="113">
        <v>33</v>
      </c>
      <c r="H11" s="113">
        <v>29</v>
      </c>
      <c r="I11" s="136">
        <v>0.87878787878787878</v>
      </c>
      <c r="J11" s="123"/>
      <c r="K11" s="123"/>
      <c r="L11" s="5">
        <f t="shared" si="0"/>
        <v>59.673999999999999</v>
      </c>
      <c r="M11" s="6">
        <f t="shared" si="1"/>
        <v>-4</v>
      </c>
    </row>
    <row r="12" spans="1:13" ht="14.4" hidden="1" customHeight="1" outlineLevel="1" thickBot="1" x14ac:dyDescent="0.35">
      <c r="A12" s="250" t="s">
        <v>241</v>
      </c>
      <c r="B12" s="251">
        <v>0.98299999999999998</v>
      </c>
      <c r="C12" s="252">
        <v>0.92700000000000005</v>
      </c>
      <c r="D12" s="252">
        <v>4.6379999999999999</v>
      </c>
      <c r="E12" s="253"/>
      <c r="F12" s="254">
        <v>2</v>
      </c>
      <c r="G12" s="252">
        <v>1</v>
      </c>
      <c r="H12" s="252">
        <v>6</v>
      </c>
      <c r="I12" s="255"/>
      <c r="J12" s="123"/>
      <c r="K12" s="123"/>
      <c r="L12" s="256">
        <f>D12-B12</f>
        <v>3.6549999999999998</v>
      </c>
      <c r="M12" s="257">
        <f>H12-F12</f>
        <v>4</v>
      </c>
    </row>
    <row r="13" spans="1:13" ht="14.4" customHeight="1" collapsed="1" thickBot="1" x14ac:dyDescent="0.35">
      <c r="A13" s="120" t="s">
        <v>6</v>
      </c>
      <c r="B13" s="115">
        <f>SUM(B5:B12)</f>
        <v>638.09400000000005</v>
      </c>
      <c r="C13" s="116">
        <f>SUM(C5:C12)</f>
        <v>830.17100000000005</v>
      </c>
      <c r="D13" s="116">
        <f>SUM(D5:D12)</f>
        <v>687.68799999999999</v>
      </c>
      <c r="E13" s="137">
        <f>IF(OR(D13=0,B13=0),0,D13/B13)</f>
        <v>1.0777220911025647</v>
      </c>
      <c r="F13" s="138">
        <f>SUM(F5:F12)</f>
        <v>598</v>
      </c>
      <c r="G13" s="116">
        <f>SUM(G5:G12)</f>
        <v>683</v>
      </c>
      <c r="H13" s="116">
        <f>SUM(H5:H12)</f>
        <v>590</v>
      </c>
      <c r="I13" s="139">
        <f>IF(OR(H13=0,F13=0),0,H13/F13)</f>
        <v>0.98662207357859533</v>
      </c>
      <c r="J13" s="123"/>
      <c r="K13" s="123"/>
      <c r="L13" s="129">
        <f>D13-B13</f>
        <v>49.593999999999937</v>
      </c>
      <c r="M13" s="140">
        <f t="shared" si="1"/>
        <v>-8</v>
      </c>
    </row>
    <row r="14" spans="1:13" ht="14.4" customHeight="1" x14ac:dyDescent="0.3">
      <c r="A14" s="141"/>
      <c r="B14" s="552"/>
      <c r="C14" s="552"/>
      <c r="D14" s="552"/>
      <c r="E14" s="552"/>
      <c r="F14" s="552"/>
      <c r="G14" s="552"/>
      <c r="H14" s="552"/>
      <c r="I14" s="552"/>
      <c r="J14" s="123"/>
      <c r="K14" s="123"/>
      <c r="L14" s="123"/>
      <c r="M14" s="125"/>
    </row>
    <row r="15" spans="1:13" ht="14.4" customHeight="1" thickBot="1" x14ac:dyDescent="0.35">
      <c r="A15" s="141"/>
      <c r="B15" s="369"/>
      <c r="C15" s="370"/>
      <c r="D15" s="370"/>
      <c r="E15" s="370"/>
      <c r="F15" s="369"/>
      <c r="G15" s="370"/>
      <c r="H15" s="370"/>
      <c r="I15" s="370"/>
      <c r="J15" s="123"/>
      <c r="K15" s="123"/>
      <c r="L15" s="123"/>
      <c r="M15" s="125"/>
    </row>
    <row r="16" spans="1:13" ht="14.4" customHeight="1" thickBot="1" x14ac:dyDescent="0.35">
      <c r="A16" s="558" t="s">
        <v>235</v>
      </c>
      <c r="B16" s="560" t="s">
        <v>74</v>
      </c>
      <c r="C16" s="561"/>
      <c r="D16" s="561"/>
      <c r="E16" s="562"/>
      <c r="F16" s="560" t="s">
        <v>242</v>
      </c>
      <c r="G16" s="561"/>
      <c r="H16" s="561"/>
      <c r="I16" s="562"/>
      <c r="J16" s="543" t="s">
        <v>183</v>
      </c>
      <c r="K16" s="544"/>
      <c r="L16" s="158"/>
      <c r="M16" s="158"/>
    </row>
    <row r="17" spans="1:13" ht="14.4" customHeight="1" thickBot="1" x14ac:dyDescent="0.35">
      <c r="A17" s="559"/>
      <c r="B17" s="142">
        <v>2012</v>
      </c>
      <c r="C17" s="143">
        <v>2013</v>
      </c>
      <c r="D17" s="143">
        <v>2014</v>
      </c>
      <c r="E17" s="144" t="s">
        <v>5</v>
      </c>
      <c r="F17" s="142">
        <v>2012</v>
      </c>
      <c r="G17" s="143">
        <v>2013</v>
      </c>
      <c r="H17" s="143">
        <v>2014</v>
      </c>
      <c r="I17" s="144" t="s">
        <v>5</v>
      </c>
      <c r="J17" s="545" t="s">
        <v>184</v>
      </c>
      <c r="K17" s="546"/>
      <c r="L17" s="145" t="s">
        <v>75</v>
      </c>
      <c r="M17" s="146" t="s">
        <v>76</v>
      </c>
    </row>
    <row r="18" spans="1:13" ht="14.4" hidden="1" customHeight="1" outlineLevel="1" x14ac:dyDescent="0.3">
      <c r="A18" s="118" t="s">
        <v>172</v>
      </c>
      <c r="B18" s="121">
        <v>167.316</v>
      </c>
      <c r="C18" s="114">
        <v>270.83499999999998</v>
      </c>
      <c r="D18" s="114">
        <v>152.50899999999999</v>
      </c>
      <c r="E18" s="131">
        <v>0.91150278514905914</v>
      </c>
      <c r="F18" s="121">
        <v>149</v>
      </c>
      <c r="G18" s="114">
        <v>173</v>
      </c>
      <c r="H18" s="114">
        <v>126</v>
      </c>
      <c r="I18" s="133">
        <v>0.84563758389261745</v>
      </c>
      <c r="J18" s="547">
        <f>0.97*0.976</f>
        <v>0.94672000000000001</v>
      </c>
      <c r="K18" s="548"/>
      <c r="L18" s="147">
        <f>D18-B18</f>
        <v>-14.807000000000016</v>
      </c>
      <c r="M18" s="148">
        <f>H18-F18</f>
        <v>-23</v>
      </c>
    </row>
    <row r="19" spans="1:13" ht="14.4" hidden="1" customHeight="1" outlineLevel="1" x14ac:dyDescent="0.3">
      <c r="A19" s="119" t="s">
        <v>173</v>
      </c>
      <c r="B19" s="122">
        <v>61.512999999999998</v>
      </c>
      <c r="C19" s="113">
        <v>44.033000000000001</v>
      </c>
      <c r="D19" s="113">
        <v>63.93</v>
      </c>
      <c r="E19" s="134">
        <v>1.0392925072748851</v>
      </c>
      <c r="F19" s="122">
        <v>56</v>
      </c>
      <c r="G19" s="113">
        <v>58</v>
      </c>
      <c r="H19" s="113">
        <v>67</v>
      </c>
      <c r="I19" s="136">
        <v>1.1964285714285714</v>
      </c>
      <c r="J19" s="547">
        <f>0.97*1.096</f>
        <v>1.0631200000000001</v>
      </c>
      <c r="K19" s="548"/>
      <c r="L19" s="149">
        <f t="shared" ref="L19:L26" si="2">D19-B19</f>
        <v>2.4170000000000016</v>
      </c>
      <c r="M19" s="150">
        <f t="shared" ref="M19:M26" si="3">H19-F19</f>
        <v>11</v>
      </c>
    </row>
    <row r="20" spans="1:13" ht="14.4" hidden="1" customHeight="1" outlineLevel="1" x14ac:dyDescent="0.3">
      <c r="A20" s="119" t="s">
        <v>174</v>
      </c>
      <c r="B20" s="122">
        <v>264.47500000000002</v>
      </c>
      <c r="C20" s="113">
        <v>333.78500000000003</v>
      </c>
      <c r="D20" s="113">
        <v>269.15499999999997</v>
      </c>
      <c r="E20" s="134">
        <v>1.0176954343510727</v>
      </c>
      <c r="F20" s="122">
        <v>264</v>
      </c>
      <c r="G20" s="113">
        <v>307</v>
      </c>
      <c r="H20" s="113">
        <v>264</v>
      </c>
      <c r="I20" s="136">
        <v>1</v>
      </c>
      <c r="J20" s="547">
        <f>0.97*1.047</f>
        <v>1.01559</v>
      </c>
      <c r="K20" s="548"/>
      <c r="L20" s="149">
        <f t="shared" si="2"/>
        <v>4.67999999999995</v>
      </c>
      <c r="M20" s="150">
        <f t="shared" si="3"/>
        <v>0</v>
      </c>
    </row>
    <row r="21" spans="1:13" ht="14.4" hidden="1" customHeight="1" outlineLevel="1" x14ac:dyDescent="0.3">
      <c r="A21" s="119" t="s">
        <v>175</v>
      </c>
      <c r="B21" s="122">
        <v>27.675999999999998</v>
      </c>
      <c r="C21" s="113">
        <v>84.918000000000006</v>
      </c>
      <c r="D21" s="113">
        <v>19.579999999999998</v>
      </c>
      <c r="E21" s="134">
        <v>0.70747217806041329</v>
      </c>
      <c r="F21" s="122">
        <v>23</v>
      </c>
      <c r="G21" s="113">
        <v>29</v>
      </c>
      <c r="H21" s="113">
        <v>25</v>
      </c>
      <c r="I21" s="136">
        <v>1.0869565217391304</v>
      </c>
      <c r="J21" s="547">
        <f>0.97*1.091</f>
        <v>1.05827</v>
      </c>
      <c r="K21" s="548"/>
      <c r="L21" s="149">
        <f t="shared" si="2"/>
        <v>-8.0960000000000001</v>
      </c>
      <c r="M21" s="150">
        <f t="shared" si="3"/>
        <v>2</v>
      </c>
    </row>
    <row r="22" spans="1:13" ht="14.4" hidden="1" customHeight="1" outlineLevel="1" x14ac:dyDescent="0.3">
      <c r="A22" s="119" t="s">
        <v>176</v>
      </c>
      <c r="B22" s="122">
        <v>0</v>
      </c>
      <c r="C22" s="113">
        <v>0</v>
      </c>
      <c r="D22" s="113">
        <v>0</v>
      </c>
      <c r="E22" s="134" t="s">
        <v>550</v>
      </c>
      <c r="F22" s="122">
        <v>0</v>
      </c>
      <c r="G22" s="113">
        <v>0</v>
      </c>
      <c r="H22" s="113">
        <v>0</v>
      </c>
      <c r="I22" s="136" t="s">
        <v>550</v>
      </c>
      <c r="J22" s="547">
        <f>0.97*1</f>
        <v>0.97</v>
      </c>
      <c r="K22" s="548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177</v>
      </c>
      <c r="B23" s="122">
        <v>69.546000000000006</v>
      </c>
      <c r="C23" s="113">
        <v>60.524000000000001</v>
      </c>
      <c r="D23" s="113">
        <v>71.617000000000004</v>
      </c>
      <c r="E23" s="134">
        <v>1.0297788514077013</v>
      </c>
      <c r="F23" s="122">
        <v>71</v>
      </c>
      <c r="G23" s="113">
        <v>82</v>
      </c>
      <c r="H23" s="113">
        <v>73</v>
      </c>
      <c r="I23" s="136">
        <v>1.028169014084507</v>
      </c>
      <c r="J23" s="547">
        <f>0.97*1.096</f>
        <v>1.0631200000000001</v>
      </c>
      <c r="K23" s="548"/>
      <c r="L23" s="149">
        <f t="shared" si="2"/>
        <v>2.070999999999998</v>
      </c>
      <c r="M23" s="150">
        <f t="shared" si="3"/>
        <v>2</v>
      </c>
    </row>
    <row r="24" spans="1:13" ht="14.4" hidden="1" customHeight="1" outlineLevel="1" x14ac:dyDescent="0.3">
      <c r="A24" s="119" t="s">
        <v>178</v>
      </c>
      <c r="B24" s="122">
        <v>46.585000000000001</v>
      </c>
      <c r="C24" s="113">
        <v>35.149000000000001</v>
      </c>
      <c r="D24" s="113">
        <v>106.259</v>
      </c>
      <c r="E24" s="134">
        <v>2.2809702694000213</v>
      </c>
      <c r="F24" s="122">
        <v>33</v>
      </c>
      <c r="G24" s="113">
        <v>33</v>
      </c>
      <c r="H24" s="113">
        <v>29</v>
      </c>
      <c r="I24" s="136">
        <v>0.87878787878787878</v>
      </c>
      <c r="J24" s="547">
        <f>0.97*0.989</f>
        <v>0.95933000000000002</v>
      </c>
      <c r="K24" s="548"/>
      <c r="L24" s="149">
        <f t="shared" si="2"/>
        <v>59.673999999999999</v>
      </c>
      <c r="M24" s="150">
        <f t="shared" si="3"/>
        <v>-4</v>
      </c>
    </row>
    <row r="25" spans="1:13" ht="14.4" hidden="1" customHeight="1" outlineLevel="1" thickBot="1" x14ac:dyDescent="0.35">
      <c r="A25" s="250" t="s">
        <v>241</v>
      </c>
      <c r="B25" s="251">
        <v>0.98299999999999998</v>
      </c>
      <c r="C25" s="252">
        <v>0.92700000000000005</v>
      </c>
      <c r="D25" s="252">
        <v>4.6379999999999999</v>
      </c>
      <c r="E25" s="253"/>
      <c r="F25" s="251">
        <v>2</v>
      </c>
      <c r="G25" s="252">
        <v>1</v>
      </c>
      <c r="H25" s="252">
        <v>6</v>
      </c>
      <c r="I25" s="255"/>
      <c r="J25" s="371"/>
      <c r="K25" s="372"/>
      <c r="L25" s="258">
        <f>D25-B25</f>
        <v>3.6549999999999998</v>
      </c>
      <c r="M25" s="259">
        <f>H25-F25</f>
        <v>4</v>
      </c>
    </row>
    <row r="26" spans="1:13" ht="14.4" customHeight="1" collapsed="1" thickBot="1" x14ac:dyDescent="0.35">
      <c r="A26" s="151" t="s">
        <v>6</v>
      </c>
      <c r="B26" s="152">
        <f>SUM(B18:B25)</f>
        <v>638.09400000000005</v>
      </c>
      <c r="C26" s="153">
        <f>SUM(C18:C25)</f>
        <v>830.17100000000005</v>
      </c>
      <c r="D26" s="153">
        <f>SUM(D18:D25)</f>
        <v>687.68799999999999</v>
      </c>
      <c r="E26" s="154">
        <f>IF(OR(D26=0,B26=0),0,D26/B26)</f>
        <v>1.0777220911025647</v>
      </c>
      <c r="F26" s="152">
        <f>SUM(F18:F25)</f>
        <v>598</v>
      </c>
      <c r="G26" s="153">
        <f>SUM(G18:G25)</f>
        <v>683</v>
      </c>
      <c r="H26" s="153">
        <f>SUM(H18:H25)</f>
        <v>590</v>
      </c>
      <c r="I26" s="155">
        <f>IF(OR(H26=0,F26=0),0,H26/F26)</f>
        <v>0.98662207357859533</v>
      </c>
      <c r="J26" s="123"/>
      <c r="K26" s="123"/>
      <c r="L26" s="145">
        <f t="shared" si="2"/>
        <v>49.593999999999937</v>
      </c>
      <c r="M26" s="156">
        <f t="shared" si="3"/>
        <v>-8</v>
      </c>
    </row>
    <row r="27" spans="1:13" ht="14.4" customHeight="1" x14ac:dyDescent="0.3">
      <c r="A27" s="157"/>
      <c r="B27" s="552" t="s">
        <v>237</v>
      </c>
      <c r="C27" s="563"/>
      <c r="D27" s="563"/>
      <c r="E27" s="563"/>
      <c r="F27" s="552" t="s">
        <v>238</v>
      </c>
      <c r="G27" s="563"/>
      <c r="H27" s="563"/>
      <c r="I27" s="563"/>
      <c r="J27" s="158"/>
      <c r="K27" s="158"/>
      <c r="L27" s="158"/>
      <c r="M27" s="159"/>
    </row>
    <row r="28" spans="1:13" ht="14.4" customHeight="1" thickBot="1" x14ac:dyDescent="0.35">
      <c r="A28" s="157"/>
      <c r="B28" s="369"/>
      <c r="C28" s="370"/>
      <c r="D28" s="370"/>
      <c r="E28" s="370"/>
      <c r="F28" s="369"/>
      <c r="G28" s="370"/>
      <c r="H28" s="370"/>
      <c r="I28" s="370"/>
      <c r="J28" s="158"/>
      <c r="K28" s="158"/>
      <c r="L28" s="158"/>
      <c r="M28" s="159"/>
    </row>
    <row r="29" spans="1:13" ht="14.4" customHeight="1" thickBot="1" x14ac:dyDescent="0.35">
      <c r="A29" s="553" t="s">
        <v>236</v>
      </c>
      <c r="B29" s="555" t="s">
        <v>74</v>
      </c>
      <c r="C29" s="556"/>
      <c r="D29" s="556"/>
      <c r="E29" s="557"/>
      <c r="F29" s="556" t="s">
        <v>242</v>
      </c>
      <c r="G29" s="556"/>
      <c r="H29" s="556"/>
      <c r="I29" s="557"/>
      <c r="J29" s="158"/>
      <c r="K29" s="158"/>
      <c r="L29" s="158"/>
      <c r="M29" s="159"/>
    </row>
    <row r="30" spans="1:13" ht="14.4" customHeight="1" thickBot="1" x14ac:dyDescent="0.35">
      <c r="A30" s="554"/>
      <c r="B30" s="160">
        <v>2012</v>
      </c>
      <c r="C30" s="161">
        <v>2013</v>
      </c>
      <c r="D30" s="161">
        <v>2014</v>
      </c>
      <c r="E30" s="162" t="s">
        <v>5</v>
      </c>
      <c r="F30" s="161">
        <v>2012</v>
      </c>
      <c r="G30" s="161">
        <v>2013</v>
      </c>
      <c r="H30" s="161">
        <v>2014</v>
      </c>
      <c r="I30" s="162" t="s">
        <v>5</v>
      </c>
      <c r="J30" s="158"/>
      <c r="K30" s="158"/>
      <c r="L30" s="163" t="s">
        <v>75</v>
      </c>
      <c r="M30" s="164" t="s">
        <v>76</v>
      </c>
    </row>
    <row r="31" spans="1:13" ht="14.4" hidden="1" customHeight="1" outlineLevel="1" x14ac:dyDescent="0.3">
      <c r="A31" s="118" t="s">
        <v>172</v>
      </c>
      <c r="B31" s="121">
        <v>0</v>
      </c>
      <c r="C31" s="114">
        <v>0</v>
      </c>
      <c r="D31" s="114">
        <v>0</v>
      </c>
      <c r="E31" s="131" t="s">
        <v>550</v>
      </c>
      <c r="F31" s="132">
        <v>0</v>
      </c>
      <c r="G31" s="114">
        <v>0</v>
      </c>
      <c r="H31" s="114">
        <v>0</v>
      </c>
      <c r="I31" s="133" t="s">
        <v>550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173</v>
      </c>
      <c r="B32" s="122">
        <v>0</v>
      </c>
      <c r="C32" s="113">
        <v>0</v>
      </c>
      <c r="D32" s="113">
        <v>0</v>
      </c>
      <c r="E32" s="134" t="s">
        <v>550</v>
      </c>
      <c r="F32" s="135">
        <v>0</v>
      </c>
      <c r="G32" s="113">
        <v>0</v>
      </c>
      <c r="H32" s="113">
        <v>0</v>
      </c>
      <c r="I32" s="136" t="s">
        <v>550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174</v>
      </c>
      <c r="B33" s="122">
        <v>0</v>
      </c>
      <c r="C33" s="113">
        <v>0</v>
      </c>
      <c r="D33" s="113">
        <v>0</v>
      </c>
      <c r="E33" s="134" t="s">
        <v>550</v>
      </c>
      <c r="F33" s="135">
        <v>0</v>
      </c>
      <c r="G33" s="113">
        <v>0</v>
      </c>
      <c r="H33" s="113">
        <v>0</v>
      </c>
      <c r="I33" s="136" t="s">
        <v>550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175</v>
      </c>
      <c r="B34" s="122">
        <v>0</v>
      </c>
      <c r="C34" s="113">
        <v>0</v>
      </c>
      <c r="D34" s="113">
        <v>0</v>
      </c>
      <c r="E34" s="134" t="s">
        <v>550</v>
      </c>
      <c r="F34" s="135">
        <v>0</v>
      </c>
      <c r="G34" s="113">
        <v>0</v>
      </c>
      <c r="H34" s="113">
        <v>0</v>
      </c>
      <c r="I34" s="136" t="s">
        <v>550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176</v>
      </c>
      <c r="B35" s="122">
        <v>0</v>
      </c>
      <c r="C35" s="113">
        <v>0</v>
      </c>
      <c r="D35" s="113">
        <v>0</v>
      </c>
      <c r="E35" s="134" t="s">
        <v>550</v>
      </c>
      <c r="F35" s="135">
        <v>0</v>
      </c>
      <c r="G35" s="113">
        <v>0</v>
      </c>
      <c r="H35" s="113">
        <v>0</v>
      </c>
      <c r="I35" s="136" t="s">
        <v>550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177</v>
      </c>
      <c r="B36" s="122">
        <v>0</v>
      </c>
      <c r="C36" s="113">
        <v>0</v>
      </c>
      <c r="D36" s="113">
        <v>0</v>
      </c>
      <c r="E36" s="134" t="s">
        <v>550</v>
      </c>
      <c r="F36" s="135">
        <v>0</v>
      </c>
      <c r="G36" s="113">
        <v>0</v>
      </c>
      <c r="H36" s="113">
        <v>0</v>
      </c>
      <c r="I36" s="136" t="s">
        <v>550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178</v>
      </c>
      <c r="B37" s="122">
        <v>0</v>
      </c>
      <c r="C37" s="113">
        <v>0</v>
      </c>
      <c r="D37" s="113">
        <v>0</v>
      </c>
      <c r="E37" s="134" t="s">
        <v>550</v>
      </c>
      <c r="F37" s="135">
        <v>0</v>
      </c>
      <c r="G37" s="113">
        <v>0</v>
      </c>
      <c r="H37" s="113">
        <v>0</v>
      </c>
      <c r="I37" s="136" t="s">
        <v>550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50" t="s">
        <v>241</v>
      </c>
      <c r="B38" s="251">
        <v>0</v>
      </c>
      <c r="C38" s="252">
        <v>0</v>
      </c>
      <c r="D38" s="252">
        <v>0</v>
      </c>
      <c r="E38" s="253"/>
      <c r="F38" s="254">
        <v>0</v>
      </c>
      <c r="G38" s="252">
        <v>0</v>
      </c>
      <c r="H38" s="252">
        <v>0</v>
      </c>
      <c r="I38" s="255"/>
      <c r="J38" s="158"/>
      <c r="K38" s="158"/>
      <c r="L38" s="258">
        <f>D38-B38</f>
        <v>0</v>
      </c>
      <c r="M38" s="259">
        <f>H38-F38</f>
        <v>0</v>
      </c>
    </row>
    <row r="39" spans="1:13" ht="14.4" customHeight="1" collapsed="1" thickBot="1" x14ac:dyDescent="0.35">
      <c r="A39" s="165" t="s">
        <v>6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73"/>
      <c r="B40" s="373"/>
      <c r="C40" s="373"/>
      <c r="D40" s="373"/>
      <c r="E40" s="374"/>
      <c r="F40" s="373"/>
      <c r="G40" s="373"/>
      <c r="H40" s="373"/>
      <c r="I40" s="375"/>
      <c r="J40" s="373"/>
      <c r="K40" s="373"/>
      <c r="L40" s="373"/>
      <c r="M40" s="373"/>
    </row>
    <row r="41" spans="1:13" ht="14.4" customHeight="1" x14ac:dyDescent="0.3">
      <c r="A41" s="268" t="s">
        <v>239</v>
      </c>
      <c r="B41" s="373"/>
      <c r="C41" s="373"/>
      <c r="D41" s="373"/>
      <c r="E41" s="374"/>
      <c r="F41" s="373"/>
      <c r="G41" s="373"/>
      <c r="H41" s="373"/>
      <c r="I41" s="375"/>
      <c r="J41" s="373"/>
      <c r="K41" s="373"/>
      <c r="L41" s="373"/>
      <c r="M41" s="373"/>
    </row>
    <row r="42" spans="1:13" ht="14.4" customHeight="1" x14ac:dyDescent="0.3">
      <c r="A42" s="249" t="s">
        <v>240</v>
      </c>
      <c r="B42" s="373"/>
      <c r="C42" s="373"/>
      <c r="D42" s="373"/>
      <c r="E42" s="374"/>
      <c r="F42" s="373"/>
      <c r="G42" s="373"/>
      <c r="H42" s="373"/>
      <c r="I42" s="375"/>
      <c r="J42" s="373"/>
      <c r="K42" s="373"/>
      <c r="L42" s="373"/>
      <c r="M42" s="373"/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9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87" t="s">
        <v>118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x14ac:dyDescent="0.3">
      <c r="A2" s="389" t="s">
        <v>298</v>
      </c>
      <c r="B2" s="205"/>
      <c r="C2" s="205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8"/>
      <c r="C3" s="378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8"/>
      <c r="C4" s="378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8"/>
      <c r="C5" s="378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8"/>
      <c r="C6" s="378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8"/>
      <c r="C7" s="378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8"/>
      <c r="C8" s="378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8"/>
      <c r="C9" s="378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8"/>
      <c r="C10" s="378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8"/>
      <c r="C11" s="378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8"/>
      <c r="C12" s="378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8"/>
      <c r="C13" s="378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8"/>
      <c r="C14" s="378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8"/>
      <c r="C15" s="378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8"/>
      <c r="C16" s="378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8"/>
      <c r="C17" s="378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8"/>
      <c r="C18" s="378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8"/>
      <c r="C19" s="378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8"/>
      <c r="C20" s="378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8"/>
      <c r="C21" s="378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8"/>
      <c r="C22" s="378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8"/>
      <c r="C23" s="378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8"/>
      <c r="C24" s="378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8"/>
      <c r="C25" s="378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8"/>
      <c r="C26" s="378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8"/>
      <c r="C27" s="378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8"/>
      <c r="C28" s="378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8"/>
      <c r="C29" s="378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8"/>
      <c r="C30" s="378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64" t="s">
        <v>86</v>
      </c>
      <c r="C31" s="565"/>
      <c r="D31" s="565"/>
      <c r="E31" s="566"/>
      <c r="F31" s="171" t="s">
        <v>86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70</v>
      </c>
      <c r="B32" s="172" t="s">
        <v>89</v>
      </c>
      <c r="C32" s="173" t="s">
        <v>90</v>
      </c>
      <c r="D32" s="173" t="s">
        <v>91</v>
      </c>
      <c r="E32" s="174" t="s">
        <v>5</v>
      </c>
      <c r="F32" s="175" t="s">
        <v>92</v>
      </c>
      <c r="G32" s="379"/>
      <c r="H32" s="379" t="s">
        <v>119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106</v>
      </c>
      <c r="B33" s="206">
        <v>1651.34</v>
      </c>
      <c r="C33" s="206">
        <v>1322</v>
      </c>
      <c r="D33" s="84">
        <f>IF(C33="","",C33-B33)</f>
        <v>-329.33999999999992</v>
      </c>
      <c r="E33" s="85">
        <f>IF(C33="","",C33/B33)</f>
        <v>0.80056196785640754</v>
      </c>
      <c r="F33" s="86">
        <v>210.33</v>
      </c>
      <c r="G33" s="379">
        <v>0</v>
      </c>
      <c r="H33" s="380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107</v>
      </c>
      <c r="B34" s="207">
        <v>3537.53</v>
      </c>
      <c r="C34" s="207">
        <v>2934</v>
      </c>
      <c r="D34" s="87">
        <f t="shared" ref="D34:D45" si="0">IF(C34="","",C34-B34)</f>
        <v>-603.5300000000002</v>
      </c>
      <c r="E34" s="88">
        <f t="shared" ref="E34:E45" si="1">IF(C34="","",C34/B34)</f>
        <v>0.82939225957094354</v>
      </c>
      <c r="F34" s="89">
        <v>474.6</v>
      </c>
      <c r="G34" s="379">
        <v>1</v>
      </c>
      <c r="H34" s="380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108</v>
      </c>
      <c r="B35" s="207"/>
      <c r="C35" s="207"/>
      <c r="D35" s="87" t="str">
        <f t="shared" si="0"/>
        <v/>
      </c>
      <c r="E35" s="88" t="str">
        <f t="shared" si="1"/>
        <v/>
      </c>
      <c r="F35" s="89"/>
      <c r="G35" s="381"/>
      <c r="H35" s="381"/>
      <c r="I35" s="80"/>
      <c r="J35" s="80"/>
      <c r="K35" s="80"/>
      <c r="L35" s="80"/>
      <c r="M35" s="80"/>
    </row>
    <row r="36" spans="1:13" ht="14.4" customHeight="1" x14ac:dyDescent="0.3">
      <c r="A36" s="177" t="s">
        <v>109</v>
      </c>
      <c r="B36" s="207"/>
      <c r="C36" s="207"/>
      <c r="D36" s="87" t="str">
        <f t="shared" si="0"/>
        <v/>
      </c>
      <c r="E36" s="88" t="str">
        <f t="shared" si="1"/>
        <v/>
      </c>
      <c r="F36" s="89"/>
      <c r="G36" s="381"/>
      <c r="H36" s="381"/>
      <c r="I36" s="80"/>
      <c r="J36" s="80"/>
      <c r="K36" s="80"/>
      <c r="L36" s="80"/>
      <c r="M36" s="80"/>
    </row>
    <row r="37" spans="1:13" ht="14.4" customHeight="1" x14ac:dyDescent="0.3">
      <c r="A37" s="177" t="s">
        <v>110</v>
      </c>
      <c r="B37" s="207"/>
      <c r="C37" s="207"/>
      <c r="D37" s="87" t="str">
        <f t="shared" si="0"/>
        <v/>
      </c>
      <c r="E37" s="88" t="str">
        <f t="shared" si="1"/>
        <v/>
      </c>
      <c r="F37" s="89"/>
      <c r="G37" s="381"/>
      <c r="H37" s="381"/>
      <c r="I37" s="80"/>
      <c r="J37" s="80"/>
      <c r="K37" s="80"/>
      <c r="L37" s="80"/>
      <c r="M37" s="80"/>
    </row>
    <row r="38" spans="1:13" ht="14.4" customHeight="1" x14ac:dyDescent="0.3">
      <c r="A38" s="177" t="s">
        <v>111</v>
      </c>
      <c r="B38" s="207"/>
      <c r="C38" s="207"/>
      <c r="D38" s="87" t="str">
        <f t="shared" si="0"/>
        <v/>
      </c>
      <c r="E38" s="88" t="str">
        <f t="shared" si="1"/>
        <v/>
      </c>
      <c r="F38" s="89"/>
      <c r="G38" s="381"/>
      <c r="H38" s="381"/>
      <c r="I38" s="80"/>
      <c r="J38" s="80"/>
      <c r="K38" s="80"/>
      <c r="L38" s="80"/>
      <c r="M38" s="80"/>
    </row>
    <row r="39" spans="1:13" ht="14.4" customHeight="1" x14ac:dyDescent="0.3">
      <c r="A39" s="177" t="s">
        <v>112</v>
      </c>
      <c r="B39" s="207"/>
      <c r="C39" s="207"/>
      <c r="D39" s="87" t="str">
        <f t="shared" si="0"/>
        <v/>
      </c>
      <c r="E39" s="88" t="str">
        <f t="shared" si="1"/>
        <v/>
      </c>
      <c r="F39" s="89"/>
      <c r="G39" s="381"/>
      <c r="H39" s="381"/>
      <c r="I39" s="80"/>
      <c r="J39" s="80"/>
      <c r="K39" s="80"/>
      <c r="L39" s="80"/>
      <c r="M39" s="80"/>
    </row>
    <row r="40" spans="1:13" ht="14.4" customHeight="1" x14ac:dyDescent="0.3">
      <c r="A40" s="177" t="s">
        <v>113</v>
      </c>
      <c r="B40" s="207"/>
      <c r="C40" s="207"/>
      <c r="D40" s="87" t="str">
        <f t="shared" si="0"/>
        <v/>
      </c>
      <c r="E40" s="88" t="str">
        <f t="shared" si="1"/>
        <v/>
      </c>
      <c r="F40" s="89"/>
      <c r="G40" s="381"/>
      <c r="H40" s="381"/>
      <c r="I40" s="80"/>
      <c r="J40" s="80"/>
      <c r="K40" s="80"/>
      <c r="L40" s="80"/>
      <c r="M40" s="80"/>
    </row>
    <row r="41" spans="1:13" ht="14.4" customHeight="1" x14ac:dyDescent="0.3">
      <c r="A41" s="177" t="s">
        <v>114</v>
      </c>
      <c r="B41" s="207"/>
      <c r="C41" s="207"/>
      <c r="D41" s="87" t="str">
        <f t="shared" si="0"/>
        <v/>
      </c>
      <c r="E41" s="88" t="str">
        <f t="shared" si="1"/>
        <v/>
      </c>
      <c r="F41" s="89"/>
      <c r="G41" s="381"/>
      <c r="H41" s="381"/>
      <c r="I41" s="80"/>
      <c r="J41" s="80"/>
      <c r="K41" s="80"/>
      <c r="L41" s="80"/>
      <c r="M41" s="80"/>
    </row>
    <row r="42" spans="1:13" ht="14.4" customHeight="1" x14ac:dyDescent="0.3">
      <c r="A42" s="177" t="s">
        <v>115</v>
      </c>
      <c r="B42" s="207"/>
      <c r="C42" s="207"/>
      <c r="D42" s="87" t="str">
        <f t="shared" si="0"/>
        <v/>
      </c>
      <c r="E42" s="88" t="str">
        <f t="shared" si="1"/>
        <v/>
      </c>
      <c r="F42" s="89"/>
      <c r="G42" s="381"/>
      <c r="H42" s="381"/>
      <c r="I42" s="80"/>
      <c r="J42" s="80"/>
      <c r="K42" s="80"/>
      <c r="L42" s="80"/>
      <c r="M42" s="80"/>
    </row>
    <row r="43" spans="1:13" ht="14.4" customHeight="1" x14ac:dyDescent="0.3">
      <c r="A43" s="177" t="s">
        <v>116</v>
      </c>
      <c r="B43" s="207"/>
      <c r="C43" s="207"/>
      <c r="D43" s="87" t="str">
        <f t="shared" si="0"/>
        <v/>
      </c>
      <c r="E43" s="88" t="str">
        <f t="shared" si="1"/>
        <v/>
      </c>
      <c r="F43" s="89"/>
      <c r="G43" s="381"/>
      <c r="H43" s="381"/>
      <c r="I43" s="80"/>
      <c r="J43" s="80"/>
      <c r="K43" s="80"/>
      <c r="L43" s="80"/>
      <c r="M43" s="80"/>
    </row>
    <row r="44" spans="1:13" ht="14.4" customHeight="1" x14ac:dyDescent="0.3">
      <c r="A44" s="177" t="s">
        <v>117</v>
      </c>
      <c r="B44" s="207"/>
      <c r="C44" s="207"/>
      <c r="D44" s="87" t="str">
        <f t="shared" si="0"/>
        <v/>
      </c>
      <c r="E44" s="88" t="str">
        <f t="shared" si="1"/>
        <v/>
      </c>
      <c r="F44" s="89"/>
      <c r="G44" s="381"/>
      <c r="H44" s="381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120</v>
      </c>
      <c r="B45" s="208"/>
      <c r="C45" s="208"/>
      <c r="D45" s="90" t="str">
        <f t="shared" si="0"/>
        <v/>
      </c>
      <c r="E45" s="91" t="str">
        <f t="shared" si="1"/>
        <v/>
      </c>
      <c r="F45" s="92"/>
      <c r="G45" s="381"/>
      <c r="H45" s="381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69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23" customWidth="1"/>
    <col min="3" max="3" width="5.88671875" style="223" customWidth="1"/>
    <col min="4" max="4" width="7.6640625" style="223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23" customWidth="1"/>
    <col min="20" max="20" width="9.6640625" style="223" customWidth="1"/>
    <col min="21" max="21" width="7.6640625" style="223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7" customFormat="1" ht="18.600000000000001" customHeight="1" thickBot="1" x14ac:dyDescent="0.4">
      <c r="A1" s="520" t="s">
        <v>6853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</row>
    <row r="2" spans="1:23" ht="14.4" customHeight="1" thickBot="1" x14ac:dyDescent="0.35">
      <c r="A2" s="389" t="s">
        <v>298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2"/>
      <c r="Q2" s="382"/>
      <c r="R2" s="382"/>
      <c r="S2" s="383"/>
      <c r="T2" s="383"/>
      <c r="U2" s="383"/>
      <c r="V2" s="382"/>
      <c r="W2" s="384"/>
    </row>
    <row r="3" spans="1:23" s="94" customFormat="1" ht="14.4" customHeight="1" x14ac:dyDescent="0.3">
      <c r="A3" s="573" t="s">
        <v>78</v>
      </c>
      <c r="B3" s="574">
        <v>2012</v>
      </c>
      <c r="C3" s="575"/>
      <c r="D3" s="576"/>
      <c r="E3" s="574">
        <v>2013</v>
      </c>
      <c r="F3" s="575"/>
      <c r="G3" s="576"/>
      <c r="H3" s="574">
        <v>2014</v>
      </c>
      <c r="I3" s="575"/>
      <c r="J3" s="576"/>
      <c r="K3" s="577" t="s">
        <v>79</v>
      </c>
      <c r="L3" s="569" t="s">
        <v>80</v>
      </c>
      <c r="M3" s="569" t="s">
        <v>81</v>
      </c>
      <c r="N3" s="569" t="s">
        <v>82</v>
      </c>
      <c r="O3" s="276" t="s">
        <v>83</v>
      </c>
      <c r="P3" s="570" t="s">
        <v>84</v>
      </c>
      <c r="Q3" s="571" t="s">
        <v>85</v>
      </c>
      <c r="R3" s="572"/>
      <c r="S3" s="567" t="s">
        <v>86</v>
      </c>
      <c r="T3" s="568"/>
      <c r="U3" s="568"/>
      <c r="V3" s="568"/>
      <c r="W3" s="224" t="s">
        <v>86</v>
      </c>
    </row>
    <row r="4" spans="1:23" s="95" customFormat="1" ht="14.4" customHeight="1" thickBot="1" x14ac:dyDescent="0.35">
      <c r="A4" s="777"/>
      <c r="B4" s="778" t="s">
        <v>87</v>
      </c>
      <c r="C4" s="779" t="s">
        <v>75</v>
      </c>
      <c r="D4" s="780" t="s">
        <v>88</v>
      </c>
      <c r="E4" s="778" t="s">
        <v>87</v>
      </c>
      <c r="F4" s="779" t="s">
        <v>75</v>
      </c>
      <c r="G4" s="780" t="s">
        <v>88</v>
      </c>
      <c r="H4" s="778" t="s">
        <v>87</v>
      </c>
      <c r="I4" s="779" t="s">
        <v>75</v>
      </c>
      <c r="J4" s="780" t="s">
        <v>88</v>
      </c>
      <c r="K4" s="781"/>
      <c r="L4" s="782"/>
      <c r="M4" s="782"/>
      <c r="N4" s="782"/>
      <c r="O4" s="783"/>
      <c r="P4" s="784"/>
      <c r="Q4" s="785" t="s">
        <v>76</v>
      </c>
      <c r="R4" s="786" t="s">
        <v>75</v>
      </c>
      <c r="S4" s="787" t="s">
        <v>89</v>
      </c>
      <c r="T4" s="788" t="s">
        <v>90</v>
      </c>
      <c r="U4" s="788" t="s">
        <v>91</v>
      </c>
      <c r="V4" s="789" t="s">
        <v>5</v>
      </c>
      <c r="W4" s="790" t="s">
        <v>92</v>
      </c>
    </row>
    <row r="5" spans="1:23" ht="14.4" customHeight="1" x14ac:dyDescent="0.3">
      <c r="A5" s="821" t="s">
        <v>6322</v>
      </c>
      <c r="B5" s="791"/>
      <c r="C5" s="792"/>
      <c r="D5" s="793"/>
      <c r="E5" s="794"/>
      <c r="F5" s="795"/>
      <c r="G5" s="796"/>
      <c r="H5" s="797">
        <v>1</v>
      </c>
      <c r="I5" s="798">
        <v>18.32</v>
      </c>
      <c r="J5" s="799">
        <v>25</v>
      </c>
      <c r="K5" s="800">
        <v>18.32</v>
      </c>
      <c r="L5" s="801">
        <v>11</v>
      </c>
      <c r="M5" s="801">
        <v>75</v>
      </c>
      <c r="N5" s="802">
        <v>25.1</v>
      </c>
      <c r="O5" s="801" t="s">
        <v>6323</v>
      </c>
      <c r="P5" s="803" t="s">
        <v>6324</v>
      </c>
      <c r="Q5" s="804">
        <f>H5-B5</f>
        <v>1</v>
      </c>
      <c r="R5" s="804">
        <f>I5-C5</f>
        <v>18.32</v>
      </c>
      <c r="S5" s="791">
        <f>IF(H5=0,"",H5*N5)</f>
        <v>25.1</v>
      </c>
      <c r="T5" s="791">
        <f>IF(H5=0,"",H5*J5)</f>
        <v>25</v>
      </c>
      <c r="U5" s="791">
        <f>IF(H5=0,"",T5-S5)</f>
        <v>-0.10000000000000142</v>
      </c>
      <c r="V5" s="805">
        <f>IF(H5=0,"",T5/S5)</f>
        <v>0.99601593625497997</v>
      </c>
      <c r="W5" s="806"/>
    </row>
    <row r="6" spans="1:23" ht="14.4" customHeight="1" x14ac:dyDescent="0.3">
      <c r="A6" s="822" t="s">
        <v>6325</v>
      </c>
      <c r="B6" s="770"/>
      <c r="C6" s="771"/>
      <c r="D6" s="772"/>
      <c r="E6" s="773"/>
      <c r="F6" s="751"/>
      <c r="G6" s="752"/>
      <c r="H6" s="753">
        <v>1</v>
      </c>
      <c r="I6" s="754">
        <v>9.98</v>
      </c>
      <c r="J6" s="761">
        <v>22</v>
      </c>
      <c r="K6" s="756">
        <v>9.98</v>
      </c>
      <c r="L6" s="757">
        <v>5</v>
      </c>
      <c r="M6" s="757">
        <v>43</v>
      </c>
      <c r="N6" s="758">
        <v>14.23</v>
      </c>
      <c r="O6" s="757" t="s">
        <v>6323</v>
      </c>
      <c r="P6" s="774" t="s">
        <v>6326</v>
      </c>
      <c r="Q6" s="759">
        <f t="shared" ref="Q6:R69" si="0">H6-B6</f>
        <v>1</v>
      </c>
      <c r="R6" s="759">
        <f t="shared" si="0"/>
        <v>9.98</v>
      </c>
      <c r="S6" s="770">
        <f t="shared" ref="S6:S69" si="1">IF(H6=0,"",H6*N6)</f>
        <v>14.23</v>
      </c>
      <c r="T6" s="770">
        <f t="shared" ref="T6:T69" si="2">IF(H6=0,"",H6*J6)</f>
        <v>22</v>
      </c>
      <c r="U6" s="770">
        <f t="shared" ref="U6:U69" si="3">IF(H6=0,"",T6-S6)</f>
        <v>7.77</v>
      </c>
      <c r="V6" s="775">
        <f t="shared" ref="V6:V69" si="4">IF(H6=0,"",T6/S6)</f>
        <v>1.5460295151089247</v>
      </c>
      <c r="W6" s="760">
        <v>8</v>
      </c>
    </row>
    <row r="7" spans="1:23" ht="14.4" customHeight="1" x14ac:dyDescent="0.3">
      <c r="A7" s="823" t="s">
        <v>6327</v>
      </c>
      <c r="B7" s="807"/>
      <c r="C7" s="808"/>
      <c r="D7" s="776"/>
      <c r="E7" s="809">
        <v>1</v>
      </c>
      <c r="F7" s="810">
        <v>10.07</v>
      </c>
      <c r="G7" s="762">
        <v>13</v>
      </c>
      <c r="H7" s="811"/>
      <c r="I7" s="812"/>
      <c r="J7" s="763"/>
      <c r="K7" s="813">
        <v>10.07</v>
      </c>
      <c r="L7" s="814">
        <v>5</v>
      </c>
      <c r="M7" s="814">
        <v>47</v>
      </c>
      <c r="N7" s="815">
        <v>15.74</v>
      </c>
      <c r="O7" s="814" t="s">
        <v>6323</v>
      </c>
      <c r="P7" s="816" t="s">
        <v>6328</v>
      </c>
      <c r="Q7" s="817">
        <f t="shared" si="0"/>
        <v>0</v>
      </c>
      <c r="R7" s="817">
        <f t="shared" si="0"/>
        <v>0</v>
      </c>
      <c r="S7" s="807" t="str">
        <f t="shared" si="1"/>
        <v/>
      </c>
      <c r="T7" s="807" t="str">
        <f t="shared" si="2"/>
        <v/>
      </c>
      <c r="U7" s="807" t="str">
        <f t="shared" si="3"/>
        <v/>
      </c>
      <c r="V7" s="818" t="str">
        <f t="shared" si="4"/>
        <v/>
      </c>
      <c r="W7" s="764"/>
    </row>
    <row r="8" spans="1:23" ht="14.4" customHeight="1" x14ac:dyDescent="0.3">
      <c r="A8" s="823" t="s">
        <v>6329</v>
      </c>
      <c r="B8" s="807">
        <v>3</v>
      </c>
      <c r="C8" s="808">
        <v>34.479999999999997</v>
      </c>
      <c r="D8" s="776">
        <v>25</v>
      </c>
      <c r="E8" s="809"/>
      <c r="F8" s="810"/>
      <c r="G8" s="762"/>
      <c r="H8" s="811">
        <v>3</v>
      </c>
      <c r="I8" s="812">
        <v>34.479999999999997</v>
      </c>
      <c r="J8" s="763">
        <v>15.7</v>
      </c>
      <c r="K8" s="813">
        <v>11.49</v>
      </c>
      <c r="L8" s="814">
        <v>6</v>
      </c>
      <c r="M8" s="814">
        <v>53</v>
      </c>
      <c r="N8" s="815">
        <v>17.510000000000002</v>
      </c>
      <c r="O8" s="814" t="s">
        <v>6323</v>
      </c>
      <c r="P8" s="816" t="s">
        <v>6330</v>
      </c>
      <c r="Q8" s="817">
        <f t="shared" si="0"/>
        <v>0</v>
      </c>
      <c r="R8" s="817">
        <f t="shared" si="0"/>
        <v>0</v>
      </c>
      <c r="S8" s="807">
        <f t="shared" si="1"/>
        <v>52.53</v>
      </c>
      <c r="T8" s="807">
        <f t="shared" si="2"/>
        <v>47.099999999999994</v>
      </c>
      <c r="U8" s="807">
        <f t="shared" si="3"/>
        <v>-5.4300000000000068</v>
      </c>
      <c r="V8" s="818">
        <f t="shared" si="4"/>
        <v>0.89663049685893759</v>
      </c>
      <c r="W8" s="764"/>
    </row>
    <row r="9" spans="1:23" ht="14.4" customHeight="1" x14ac:dyDescent="0.3">
      <c r="A9" s="822" t="s">
        <v>6331</v>
      </c>
      <c r="B9" s="770"/>
      <c r="C9" s="771"/>
      <c r="D9" s="772"/>
      <c r="E9" s="773"/>
      <c r="F9" s="751"/>
      <c r="G9" s="752"/>
      <c r="H9" s="753">
        <v>1</v>
      </c>
      <c r="I9" s="754">
        <v>50.18</v>
      </c>
      <c r="J9" s="761">
        <v>71</v>
      </c>
      <c r="K9" s="756">
        <v>38.4</v>
      </c>
      <c r="L9" s="757">
        <v>22</v>
      </c>
      <c r="M9" s="757">
        <v>138</v>
      </c>
      <c r="N9" s="758">
        <v>46.15</v>
      </c>
      <c r="O9" s="757" t="s">
        <v>6323</v>
      </c>
      <c r="P9" s="774" t="s">
        <v>6332</v>
      </c>
      <c r="Q9" s="759">
        <f t="shared" si="0"/>
        <v>1</v>
      </c>
      <c r="R9" s="759">
        <f t="shared" si="0"/>
        <v>50.18</v>
      </c>
      <c r="S9" s="770">
        <f t="shared" si="1"/>
        <v>46.15</v>
      </c>
      <c r="T9" s="770">
        <f t="shared" si="2"/>
        <v>71</v>
      </c>
      <c r="U9" s="770">
        <f t="shared" si="3"/>
        <v>24.85</v>
      </c>
      <c r="V9" s="775">
        <f t="shared" si="4"/>
        <v>1.5384615384615385</v>
      </c>
      <c r="W9" s="760">
        <v>25</v>
      </c>
    </row>
    <row r="10" spans="1:23" ht="14.4" customHeight="1" x14ac:dyDescent="0.3">
      <c r="A10" s="822" t="s">
        <v>6333</v>
      </c>
      <c r="B10" s="770">
        <v>1</v>
      </c>
      <c r="C10" s="771">
        <v>6.4</v>
      </c>
      <c r="D10" s="772">
        <v>5</v>
      </c>
      <c r="E10" s="753">
        <v>1</v>
      </c>
      <c r="F10" s="754">
        <v>6.4</v>
      </c>
      <c r="G10" s="755">
        <v>7</v>
      </c>
      <c r="H10" s="757"/>
      <c r="I10" s="751"/>
      <c r="J10" s="752"/>
      <c r="K10" s="756">
        <v>6.4</v>
      </c>
      <c r="L10" s="757">
        <v>4</v>
      </c>
      <c r="M10" s="757">
        <v>34</v>
      </c>
      <c r="N10" s="758">
        <v>11.47</v>
      </c>
      <c r="O10" s="757" t="s">
        <v>6323</v>
      </c>
      <c r="P10" s="774" t="s">
        <v>6334</v>
      </c>
      <c r="Q10" s="759">
        <f t="shared" si="0"/>
        <v>-1</v>
      </c>
      <c r="R10" s="759">
        <f t="shared" si="0"/>
        <v>-6.4</v>
      </c>
      <c r="S10" s="770" t="str">
        <f t="shared" si="1"/>
        <v/>
      </c>
      <c r="T10" s="770" t="str">
        <f t="shared" si="2"/>
        <v/>
      </c>
      <c r="U10" s="770" t="str">
        <f t="shared" si="3"/>
        <v/>
      </c>
      <c r="V10" s="775" t="str">
        <f t="shared" si="4"/>
        <v/>
      </c>
      <c r="W10" s="760"/>
    </row>
    <row r="11" spans="1:23" ht="14.4" customHeight="1" x14ac:dyDescent="0.3">
      <c r="A11" s="823" t="s">
        <v>6335</v>
      </c>
      <c r="B11" s="807">
        <v>2</v>
      </c>
      <c r="C11" s="808">
        <v>16.420000000000002</v>
      </c>
      <c r="D11" s="776">
        <v>14</v>
      </c>
      <c r="E11" s="811">
        <v>1</v>
      </c>
      <c r="F11" s="812">
        <v>8.2100000000000009</v>
      </c>
      <c r="G11" s="763">
        <v>9</v>
      </c>
      <c r="H11" s="814"/>
      <c r="I11" s="810"/>
      <c r="J11" s="762"/>
      <c r="K11" s="813">
        <v>8.2100000000000009</v>
      </c>
      <c r="L11" s="814">
        <v>5</v>
      </c>
      <c r="M11" s="814">
        <v>44</v>
      </c>
      <c r="N11" s="815">
        <v>14.75</v>
      </c>
      <c r="O11" s="814" t="s">
        <v>6323</v>
      </c>
      <c r="P11" s="816" t="s">
        <v>6336</v>
      </c>
      <c r="Q11" s="817">
        <f t="shared" si="0"/>
        <v>-2</v>
      </c>
      <c r="R11" s="817">
        <f t="shared" si="0"/>
        <v>-16.420000000000002</v>
      </c>
      <c r="S11" s="807" t="str">
        <f t="shared" si="1"/>
        <v/>
      </c>
      <c r="T11" s="807" t="str">
        <f t="shared" si="2"/>
        <v/>
      </c>
      <c r="U11" s="807" t="str">
        <f t="shared" si="3"/>
        <v/>
      </c>
      <c r="V11" s="818" t="str">
        <f t="shared" si="4"/>
        <v/>
      </c>
      <c r="W11" s="764"/>
    </row>
    <row r="12" spans="1:23" ht="14.4" customHeight="1" x14ac:dyDescent="0.3">
      <c r="A12" s="823" t="s">
        <v>6337</v>
      </c>
      <c r="B12" s="807"/>
      <c r="C12" s="808"/>
      <c r="D12" s="776"/>
      <c r="E12" s="811">
        <v>1</v>
      </c>
      <c r="F12" s="812">
        <v>11.06</v>
      </c>
      <c r="G12" s="763">
        <v>31</v>
      </c>
      <c r="H12" s="814"/>
      <c r="I12" s="810"/>
      <c r="J12" s="762"/>
      <c r="K12" s="813">
        <v>11.06</v>
      </c>
      <c r="L12" s="814">
        <v>5</v>
      </c>
      <c r="M12" s="814">
        <v>46</v>
      </c>
      <c r="N12" s="815">
        <v>15.21</v>
      </c>
      <c r="O12" s="814" t="s">
        <v>6323</v>
      </c>
      <c r="P12" s="816" t="s">
        <v>6338</v>
      </c>
      <c r="Q12" s="817">
        <f t="shared" si="0"/>
        <v>0</v>
      </c>
      <c r="R12" s="817">
        <f t="shared" si="0"/>
        <v>0</v>
      </c>
      <c r="S12" s="807" t="str">
        <f t="shared" si="1"/>
        <v/>
      </c>
      <c r="T12" s="807" t="str">
        <f t="shared" si="2"/>
        <v/>
      </c>
      <c r="U12" s="807" t="str">
        <f t="shared" si="3"/>
        <v/>
      </c>
      <c r="V12" s="818" t="str">
        <f t="shared" si="4"/>
        <v/>
      </c>
      <c r="W12" s="764"/>
    </row>
    <row r="13" spans="1:23" ht="14.4" customHeight="1" x14ac:dyDescent="0.3">
      <c r="A13" s="822" t="s">
        <v>6339</v>
      </c>
      <c r="B13" s="765">
        <v>1</v>
      </c>
      <c r="C13" s="766">
        <v>1.89</v>
      </c>
      <c r="D13" s="767">
        <v>4</v>
      </c>
      <c r="E13" s="773"/>
      <c r="F13" s="751"/>
      <c r="G13" s="752"/>
      <c r="H13" s="757"/>
      <c r="I13" s="751"/>
      <c r="J13" s="752"/>
      <c r="K13" s="756">
        <v>1.89</v>
      </c>
      <c r="L13" s="757">
        <v>2</v>
      </c>
      <c r="M13" s="757">
        <v>21</v>
      </c>
      <c r="N13" s="758">
        <v>6.93</v>
      </c>
      <c r="O13" s="757" t="s">
        <v>6323</v>
      </c>
      <c r="P13" s="774" t="s">
        <v>6340</v>
      </c>
      <c r="Q13" s="759">
        <f t="shared" si="0"/>
        <v>-1</v>
      </c>
      <c r="R13" s="759">
        <f t="shared" si="0"/>
        <v>-1.89</v>
      </c>
      <c r="S13" s="770" t="str">
        <f t="shared" si="1"/>
        <v/>
      </c>
      <c r="T13" s="770" t="str">
        <f t="shared" si="2"/>
        <v/>
      </c>
      <c r="U13" s="770" t="str">
        <f t="shared" si="3"/>
        <v/>
      </c>
      <c r="V13" s="775" t="str">
        <f t="shared" si="4"/>
        <v/>
      </c>
      <c r="W13" s="760"/>
    </row>
    <row r="14" spans="1:23" ht="14.4" customHeight="1" x14ac:dyDescent="0.3">
      <c r="A14" s="822" t="s">
        <v>6341</v>
      </c>
      <c r="B14" s="770"/>
      <c r="C14" s="771"/>
      <c r="D14" s="772"/>
      <c r="E14" s="773"/>
      <c r="F14" s="751"/>
      <c r="G14" s="752"/>
      <c r="H14" s="753">
        <v>1</v>
      </c>
      <c r="I14" s="754">
        <v>0.8</v>
      </c>
      <c r="J14" s="755">
        <v>3</v>
      </c>
      <c r="K14" s="756">
        <v>0.8</v>
      </c>
      <c r="L14" s="757">
        <v>2</v>
      </c>
      <c r="M14" s="757">
        <v>19</v>
      </c>
      <c r="N14" s="758">
        <v>6.41</v>
      </c>
      <c r="O14" s="757" t="s">
        <v>6323</v>
      </c>
      <c r="P14" s="774" t="s">
        <v>6342</v>
      </c>
      <c r="Q14" s="759">
        <f t="shared" si="0"/>
        <v>1</v>
      </c>
      <c r="R14" s="759">
        <f t="shared" si="0"/>
        <v>0.8</v>
      </c>
      <c r="S14" s="770">
        <f t="shared" si="1"/>
        <v>6.41</v>
      </c>
      <c r="T14" s="770">
        <f t="shared" si="2"/>
        <v>3</v>
      </c>
      <c r="U14" s="770">
        <f t="shared" si="3"/>
        <v>-3.41</v>
      </c>
      <c r="V14" s="775">
        <f t="shared" si="4"/>
        <v>0.46801872074882994</v>
      </c>
      <c r="W14" s="760"/>
    </row>
    <row r="15" spans="1:23" ht="14.4" customHeight="1" x14ac:dyDescent="0.3">
      <c r="A15" s="823" t="s">
        <v>6343</v>
      </c>
      <c r="B15" s="807">
        <v>1</v>
      </c>
      <c r="C15" s="808">
        <v>1.41</v>
      </c>
      <c r="D15" s="776">
        <v>3</v>
      </c>
      <c r="E15" s="809">
        <v>1</v>
      </c>
      <c r="F15" s="810">
        <v>1.41</v>
      </c>
      <c r="G15" s="762">
        <v>3</v>
      </c>
      <c r="H15" s="811"/>
      <c r="I15" s="812"/>
      <c r="J15" s="763"/>
      <c r="K15" s="813">
        <v>1.41</v>
      </c>
      <c r="L15" s="814">
        <v>3</v>
      </c>
      <c r="M15" s="814">
        <v>30</v>
      </c>
      <c r="N15" s="815">
        <v>10.16</v>
      </c>
      <c r="O15" s="814" t="s">
        <v>6323</v>
      </c>
      <c r="P15" s="816" t="s">
        <v>6344</v>
      </c>
      <c r="Q15" s="817">
        <f t="shared" si="0"/>
        <v>-1</v>
      </c>
      <c r="R15" s="817">
        <f t="shared" si="0"/>
        <v>-1.41</v>
      </c>
      <c r="S15" s="807" t="str">
        <f t="shared" si="1"/>
        <v/>
      </c>
      <c r="T15" s="807" t="str">
        <f t="shared" si="2"/>
        <v/>
      </c>
      <c r="U15" s="807" t="str">
        <f t="shared" si="3"/>
        <v/>
      </c>
      <c r="V15" s="818" t="str">
        <f t="shared" si="4"/>
        <v/>
      </c>
      <c r="W15" s="764"/>
    </row>
    <row r="16" spans="1:23" ht="14.4" customHeight="1" x14ac:dyDescent="0.3">
      <c r="A16" s="822" t="s">
        <v>6345</v>
      </c>
      <c r="B16" s="770">
        <v>1</v>
      </c>
      <c r="C16" s="771">
        <v>0.84</v>
      </c>
      <c r="D16" s="772">
        <v>4</v>
      </c>
      <c r="E16" s="753"/>
      <c r="F16" s="754"/>
      <c r="G16" s="755"/>
      <c r="H16" s="757"/>
      <c r="I16" s="751"/>
      <c r="J16" s="752"/>
      <c r="K16" s="756">
        <v>0.84</v>
      </c>
      <c r="L16" s="757">
        <v>2</v>
      </c>
      <c r="M16" s="757">
        <v>22</v>
      </c>
      <c r="N16" s="758">
        <v>7.44</v>
      </c>
      <c r="O16" s="757" t="s">
        <v>6323</v>
      </c>
      <c r="P16" s="774" t="s">
        <v>6346</v>
      </c>
      <c r="Q16" s="759">
        <f t="shared" si="0"/>
        <v>-1</v>
      </c>
      <c r="R16" s="759">
        <f t="shared" si="0"/>
        <v>-0.84</v>
      </c>
      <c r="S16" s="770" t="str">
        <f t="shared" si="1"/>
        <v/>
      </c>
      <c r="T16" s="770" t="str">
        <f t="shared" si="2"/>
        <v/>
      </c>
      <c r="U16" s="770" t="str">
        <f t="shared" si="3"/>
        <v/>
      </c>
      <c r="V16" s="775" t="str">
        <f t="shared" si="4"/>
        <v/>
      </c>
      <c r="W16" s="760"/>
    </row>
    <row r="17" spans="1:23" ht="14.4" customHeight="1" x14ac:dyDescent="0.3">
      <c r="A17" s="823" t="s">
        <v>6347</v>
      </c>
      <c r="B17" s="807"/>
      <c r="C17" s="808"/>
      <c r="D17" s="776"/>
      <c r="E17" s="811">
        <v>2</v>
      </c>
      <c r="F17" s="812">
        <v>2</v>
      </c>
      <c r="G17" s="763">
        <v>5.5</v>
      </c>
      <c r="H17" s="814"/>
      <c r="I17" s="810"/>
      <c r="J17" s="762"/>
      <c r="K17" s="813">
        <v>1</v>
      </c>
      <c r="L17" s="814">
        <v>3</v>
      </c>
      <c r="M17" s="814">
        <v>28</v>
      </c>
      <c r="N17" s="815">
        <v>9.44</v>
      </c>
      <c r="O17" s="814" t="s">
        <v>6323</v>
      </c>
      <c r="P17" s="816" t="s">
        <v>6348</v>
      </c>
      <c r="Q17" s="817">
        <f t="shared" si="0"/>
        <v>0</v>
      </c>
      <c r="R17" s="817">
        <f t="shared" si="0"/>
        <v>0</v>
      </c>
      <c r="S17" s="807" t="str">
        <f t="shared" si="1"/>
        <v/>
      </c>
      <c r="T17" s="807" t="str">
        <f t="shared" si="2"/>
        <v/>
      </c>
      <c r="U17" s="807" t="str">
        <f t="shared" si="3"/>
        <v/>
      </c>
      <c r="V17" s="818" t="str">
        <f t="shared" si="4"/>
        <v/>
      </c>
      <c r="W17" s="764"/>
    </row>
    <row r="18" spans="1:23" ht="14.4" customHeight="1" x14ac:dyDescent="0.3">
      <c r="A18" s="823" t="s">
        <v>6349</v>
      </c>
      <c r="B18" s="807"/>
      <c r="C18" s="808"/>
      <c r="D18" s="776"/>
      <c r="E18" s="811"/>
      <c r="F18" s="812"/>
      <c r="G18" s="763"/>
      <c r="H18" s="814">
        <v>1</v>
      </c>
      <c r="I18" s="810">
        <v>1.34</v>
      </c>
      <c r="J18" s="762">
        <v>4</v>
      </c>
      <c r="K18" s="813">
        <v>1.34</v>
      </c>
      <c r="L18" s="814">
        <v>4</v>
      </c>
      <c r="M18" s="814">
        <v>35</v>
      </c>
      <c r="N18" s="815">
        <v>11.68</v>
      </c>
      <c r="O18" s="814" t="s">
        <v>6323</v>
      </c>
      <c r="P18" s="816" t="s">
        <v>6350</v>
      </c>
      <c r="Q18" s="817">
        <f t="shared" si="0"/>
        <v>1</v>
      </c>
      <c r="R18" s="817">
        <f t="shared" si="0"/>
        <v>1.34</v>
      </c>
      <c r="S18" s="807">
        <f t="shared" si="1"/>
        <v>11.68</v>
      </c>
      <c r="T18" s="807">
        <f t="shared" si="2"/>
        <v>4</v>
      </c>
      <c r="U18" s="807">
        <f t="shared" si="3"/>
        <v>-7.68</v>
      </c>
      <c r="V18" s="818">
        <f t="shared" si="4"/>
        <v>0.34246575342465752</v>
      </c>
      <c r="W18" s="764"/>
    </row>
    <row r="19" spans="1:23" ht="14.4" customHeight="1" x14ac:dyDescent="0.3">
      <c r="A19" s="822" t="s">
        <v>6351</v>
      </c>
      <c r="B19" s="770"/>
      <c r="C19" s="771"/>
      <c r="D19" s="772"/>
      <c r="E19" s="773"/>
      <c r="F19" s="751"/>
      <c r="G19" s="752"/>
      <c r="H19" s="753">
        <v>1</v>
      </c>
      <c r="I19" s="754">
        <v>0.59</v>
      </c>
      <c r="J19" s="761">
        <v>12</v>
      </c>
      <c r="K19" s="756">
        <v>0.56999999999999995</v>
      </c>
      <c r="L19" s="757">
        <v>2</v>
      </c>
      <c r="M19" s="757">
        <v>17</v>
      </c>
      <c r="N19" s="758">
        <v>5.51</v>
      </c>
      <c r="O19" s="757" t="s">
        <v>6323</v>
      </c>
      <c r="P19" s="774" t="s">
        <v>6352</v>
      </c>
      <c r="Q19" s="759">
        <f t="shared" si="0"/>
        <v>1</v>
      </c>
      <c r="R19" s="759">
        <f t="shared" si="0"/>
        <v>0.59</v>
      </c>
      <c r="S19" s="770">
        <f t="shared" si="1"/>
        <v>5.51</v>
      </c>
      <c r="T19" s="770">
        <f t="shared" si="2"/>
        <v>12</v>
      </c>
      <c r="U19" s="770">
        <f t="shared" si="3"/>
        <v>6.49</v>
      </c>
      <c r="V19" s="775">
        <f t="shared" si="4"/>
        <v>2.1778584392014522</v>
      </c>
      <c r="W19" s="760">
        <v>6</v>
      </c>
    </row>
    <row r="20" spans="1:23" ht="14.4" customHeight="1" x14ac:dyDescent="0.3">
      <c r="A20" s="822" t="s">
        <v>6353</v>
      </c>
      <c r="B20" s="765">
        <v>2</v>
      </c>
      <c r="C20" s="766">
        <v>6.59</v>
      </c>
      <c r="D20" s="767">
        <v>10.5</v>
      </c>
      <c r="E20" s="773"/>
      <c r="F20" s="751"/>
      <c r="G20" s="752"/>
      <c r="H20" s="757"/>
      <c r="I20" s="751"/>
      <c r="J20" s="752"/>
      <c r="K20" s="756">
        <v>0.54</v>
      </c>
      <c r="L20" s="757">
        <v>2</v>
      </c>
      <c r="M20" s="757">
        <v>22</v>
      </c>
      <c r="N20" s="758">
        <v>7.22</v>
      </c>
      <c r="O20" s="757" t="s">
        <v>6323</v>
      </c>
      <c r="P20" s="774" t="s">
        <v>6354</v>
      </c>
      <c r="Q20" s="759">
        <f t="shared" si="0"/>
        <v>-2</v>
      </c>
      <c r="R20" s="759">
        <f t="shared" si="0"/>
        <v>-6.59</v>
      </c>
      <c r="S20" s="770" t="str">
        <f t="shared" si="1"/>
        <v/>
      </c>
      <c r="T20" s="770" t="str">
        <f t="shared" si="2"/>
        <v/>
      </c>
      <c r="U20" s="770" t="str">
        <f t="shared" si="3"/>
        <v/>
      </c>
      <c r="V20" s="775" t="str">
        <f t="shared" si="4"/>
        <v/>
      </c>
      <c r="W20" s="760"/>
    </row>
    <row r="21" spans="1:23" ht="14.4" customHeight="1" x14ac:dyDescent="0.3">
      <c r="A21" s="822" t="s">
        <v>6355</v>
      </c>
      <c r="B21" s="770"/>
      <c r="C21" s="771"/>
      <c r="D21" s="772"/>
      <c r="E21" s="753">
        <v>1</v>
      </c>
      <c r="F21" s="754">
        <v>4.33</v>
      </c>
      <c r="G21" s="755">
        <v>9</v>
      </c>
      <c r="H21" s="757"/>
      <c r="I21" s="751"/>
      <c r="J21" s="752"/>
      <c r="K21" s="756">
        <v>4.33</v>
      </c>
      <c r="L21" s="757">
        <v>5</v>
      </c>
      <c r="M21" s="757">
        <v>47</v>
      </c>
      <c r="N21" s="758">
        <v>15.66</v>
      </c>
      <c r="O21" s="757" t="s">
        <v>6323</v>
      </c>
      <c r="P21" s="774" t="s">
        <v>6356</v>
      </c>
      <c r="Q21" s="759">
        <f t="shared" si="0"/>
        <v>0</v>
      </c>
      <c r="R21" s="759">
        <f t="shared" si="0"/>
        <v>0</v>
      </c>
      <c r="S21" s="770" t="str">
        <f t="shared" si="1"/>
        <v/>
      </c>
      <c r="T21" s="770" t="str">
        <f t="shared" si="2"/>
        <v/>
      </c>
      <c r="U21" s="770" t="str">
        <f t="shared" si="3"/>
        <v/>
      </c>
      <c r="V21" s="775" t="str">
        <f t="shared" si="4"/>
        <v/>
      </c>
      <c r="W21" s="760"/>
    </row>
    <row r="22" spans="1:23" ht="14.4" customHeight="1" x14ac:dyDescent="0.3">
      <c r="A22" s="822" t="s">
        <v>6357</v>
      </c>
      <c r="B22" s="770"/>
      <c r="C22" s="771"/>
      <c r="D22" s="772"/>
      <c r="E22" s="773">
        <v>1</v>
      </c>
      <c r="F22" s="751">
        <v>1.32</v>
      </c>
      <c r="G22" s="752">
        <v>13</v>
      </c>
      <c r="H22" s="753">
        <v>1</v>
      </c>
      <c r="I22" s="754">
        <v>1.36</v>
      </c>
      <c r="J22" s="761">
        <v>16</v>
      </c>
      <c r="K22" s="756">
        <v>1.32</v>
      </c>
      <c r="L22" s="757">
        <v>3</v>
      </c>
      <c r="M22" s="757">
        <v>27</v>
      </c>
      <c r="N22" s="758">
        <v>9.14</v>
      </c>
      <c r="O22" s="757" t="s">
        <v>6323</v>
      </c>
      <c r="P22" s="774" t="s">
        <v>6358</v>
      </c>
      <c r="Q22" s="759">
        <f t="shared" si="0"/>
        <v>1</v>
      </c>
      <c r="R22" s="759">
        <f t="shared" si="0"/>
        <v>1.36</v>
      </c>
      <c r="S22" s="770">
        <f t="shared" si="1"/>
        <v>9.14</v>
      </c>
      <c r="T22" s="770">
        <f t="shared" si="2"/>
        <v>16</v>
      </c>
      <c r="U22" s="770">
        <f t="shared" si="3"/>
        <v>6.8599999999999994</v>
      </c>
      <c r="V22" s="775">
        <f t="shared" si="4"/>
        <v>1.7505470459518599</v>
      </c>
      <c r="W22" s="760">
        <v>7</v>
      </c>
    </row>
    <row r="23" spans="1:23" ht="14.4" customHeight="1" x14ac:dyDescent="0.3">
      <c r="A23" s="822" t="s">
        <v>6359</v>
      </c>
      <c r="B23" s="770"/>
      <c r="C23" s="771"/>
      <c r="D23" s="772"/>
      <c r="E23" s="773"/>
      <c r="F23" s="751"/>
      <c r="G23" s="752"/>
      <c r="H23" s="753">
        <v>1</v>
      </c>
      <c r="I23" s="754">
        <v>2.39</v>
      </c>
      <c r="J23" s="761">
        <v>14</v>
      </c>
      <c r="K23" s="756">
        <v>1.76</v>
      </c>
      <c r="L23" s="757">
        <v>3</v>
      </c>
      <c r="M23" s="757">
        <v>30</v>
      </c>
      <c r="N23" s="758">
        <v>9.9499999999999993</v>
      </c>
      <c r="O23" s="757" t="s">
        <v>6323</v>
      </c>
      <c r="P23" s="774" t="s">
        <v>6360</v>
      </c>
      <c r="Q23" s="759">
        <f t="shared" si="0"/>
        <v>1</v>
      </c>
      <c r="R23" s="759">
        <f t="shared" si="0"/>
        <v>2.39</v>
      </c>
      <c r="S23" s="770">
        <f t="shared" si="1"/>
        <v>9.9499999999999993</v>
      </c>
      <c r="T23" s="770">
        <f t="shared" si="2"/>
        <v>14</v>
      </c>
      <c r="U23" s="770">
        <f t="shared" si="3"/>
        <v>4.0500000000000007</v>
      </c>
      <c r="V23" s="775">
        <f t="shared" si="4"/>
        <v>1.4070351758793971</v>
      </c>
      <c r="W23" s="760">
        <v>4</v>
      </c>
    </row>
    <row r="24" spans="1:23" ht="14.4" customHeight="1" x14ac:dyDescent="0.3">
      <c r="A24" s="822" t="s">
        <v>6361</v>
      </c>
      <c r="B24" s="770"/>
      <c r="C24" s="771"/>
      <c r="D24" s="772"/>
      <c r="E24" s="753">
        <v>2</v>
      </c>
      <c r="F24" s="754">
        <v>1.19</v>
      </c>
      <c r="G24" s="755">
        <v>5.5</v>
      </c>
      <c r="H24" s="757"/>
      <c r="I24" s="751"/>
      <c r="J24" s="752"/>
      <c r="K24" s="756">
        <v>0.6</v>
      </c>
      <c r="L24" s="757">
        <v>1</v>
      </c>
      <c r="M24" s="757">
        <v>13</v>
      </c>
      <c r="N24" s="758">
        <v>4.22</v>
      </c>
      <c r="O24" s="757" t="s">
        <v>6323</v>
      </c>
      <c r="P24" s="774" t="s">
        <v>6362</v>
      </c>
      <c r="Q24" s="759">
        <f t="shared" si="0"/>
        <v>0</v>
      </c>
      <c r="R24" s="759">
        <f t="shared" si="0"/>
        <v>0</v>
      </c>
      <c r="S24" s="770" t="str">
        <f t="shared" si="1"/>
        <v/>
      </c>
      <c r="T24" s="770" t="str">
        <f t="shared" si="2"/>
        <v/>
      </c>
      <c r="U24" s="770" t="str">
        <f t="shared" si="3"/>
        <v/>
      </c>
      <c r="V24" s="775" t="str">
        <f t="shared" si="4"/>
        <v/>
      </c>
      <c r="W24" s="760"/>
    </row>
    <row r="25" spans="1:23" ht="14.4" customHeight="1" x14ac:dyDescent="0.3">
      <c r="A25" s="823" t="s">
        <v>6363</v>
      </c>
      <c r="B25" s="807"/>
      <c r="C25" s="808"/>
      <c r="D25" s="776"/>
      <c r="E25" s="811">
        <v>1</v>
      </c>
      <c r="F25" s="812">
        <v>0.87</v>
      </c>
      <c r="G25" s="763">
        <v>14</v>
      </c>
      <c r="H25" s="814">
        <v>1</v>
      </c>
      <c r="I25" s="810">
        <v>0.88</v>
      </c>
      <c r="J25" s="768">
        <v>12</v>
      </c>
      <c r="K25" s="813">
        <v>0.87</v>
      </c>
      <c r="L25" s="814">
        <v>2</v>
      </c>
      <c r="M25" s="814">
        <v>21</v>
      </c>
      <c r="N25" s="815">
        <v>7.01</v>
      </c>
      <c r="O25" s="814" t="s">
        <v>6323</v>
      </c>
      <c r="P25" s="816" t="s">
        <v>6364</v>
      </c>
      <c r="Q25" s="817">
        <f t="shared" si="0"/>
        <v>1</v>
      </c>
      <c r="R25" s="817">
        <f t="shared" si="0"/>
        <v>0.88</v>
      </c>
      <c r="S25" s="807">
        <f t="shared" si="1"/>
        <v>7.01</v>
      </c>
      <c r="T25" s="807">
        <f t="shared" si="2"/>
        <v>12</v>
      </c>
      <c r="U25" s="807">
        <f t="shared" si="3"/>
        <v>4.99</v>
      </c>
      <c r="V25" s="818">
        <f t="shared" si="4"/>
        <v>1.7118402282453637</v>
      </c>
      <c r="W25" s="764">
        <v>5</v>
      </c>
    </row>
    <row r="26" spans="1:23" ht="14.4" customHeight="1" x14ac:dyDescent="0.3">
      <c r="A26" s="822" t="s">
        <v>6365</v>
      </c>
      <c r="B26" s="770">
        <v>10</v>
      </c>
      <c r="C26" s="771">
        <v>6.3</v>
      </c>
      <c r="D26" s="772">
        <v>3.2</v>
      </c>
      <c r="E26" s="753">
        <v>16</v>
      </c>
      <c r="F26" s="754">
        <v>10.08</v>
      </c>
      <c r="G26" s="755">
        <v>4.2</v>
      </c>
      <c r="H26" s="757">
        <v>11</v>
      </c>
      <c r="I26" s="751">
        <v>6.97</v>
      </c>
      <c r="J26" s="761">
        <v>5.7</v>
      </c>
      <c r="K26" s="756">
        <v>0.63</v>
      </c>
      <c r="L26" s="757">
        <v>1</v>
      </c>
      <c r="M26" s="757">
        <v>13</v>
      </c>
      <c r="N26" s="758">
        <v>4.22</v>
      </c>
      <c r="O26" s="757" t="s">
        <v>6323</v>
      </c>
      <c r="P26" s="774" t="s">
        <v>6366</v>
      </c>
      <c r="Q26" s="759">
        <f t="shared" si="0"/>
        <v>1</v>
      </c>
      <c r="R26" s="759">
        <f t="shared" si="0"/>
        <v>0.66999999999999993</v>
      </c>
      <c r="S26" s="770">
        <f t="shared" si="1"/>
        <v>46.419999999999995</v>
      </c>
      <c r="T26" s="770">
        <f t="shared" si="2"/>
        <v>62.7</v>
      </c>
      <c r="U26" s="770">
        <f t="shared" si="3"/>
        <v>16.280000000000008</v>
      </c>
      <c r="V26" s="775">
        <f t="shared" si="4"/>
        <v>1.3507109004739339</v>
      </c>
      <c r="W26" s="760">
        <v>20</v>
      </c>
    </row>
    <row r="27" spans="1:23" ht="14.4" customHeight="1" x14ac:dyDescent="0.3">
      <c r="A27" s="823" t="s">
        <v>6367</v>
      </c>
      <c r="B27" s="807">
        <v>4</v>
      </c>
      <c r="C27" s="808">
        <v>3</v>
      </c>
      <c r="D27" s="776">
        <v>4.5</v>
      </c>
      <c r="E27" s="811">
        <v>2</v>
      </c>
      <c r="F27" s="812">
        <v>1.5</v>
      </c>
      <c r="G27" s="763">
        <v>5.5</v>
      </c>
      <c r="H27" s="814">
        <v>1</v>
      </c>
      <c r="I27" s="810">
        <v>0.75</v>
      </c>
      <c r="J27" s="762">
        <v>3</v>
      </c>
      <c r="K27" s="813">
        <v>0.75</v>
      </c>
      <c r="L27" s="814">
        <v>2</v>
      </c>
      <c r="M27" s="814">
        <v>17</v>
      </c>
      <c r="N27" s="815">
        <v>5.53</v>
      </c>
      <c r="O27" s="814" t="s">
        <v>6323</v>
      </c>
      <c r="P27" s="816" t="s">
        <v>6368</v>
      </c>
      <c r="Q27" s="817">
        <f t="shared" si="0"/>
        <v>-3</v>
      </c>
      <c r="R27" s="817">
        <f t="shared" si="0"/>
        <v>-2.25</v>
      </c>
      <c r="S27" s="807">
        <f t="shared" si="1"/>
        <v>5.53</v>
      </c>
      <c r="T27" s="807">
        <f t="shared" si="2"/>
        <v>3</v>
      </c>
      <c r="U27" s="807">
        <f t="shared" si="3"/>
        <v>-2.5300000000000002</v>
      </c>
      <c r="V27" s="818">
        <f t="shared" si="4"/>
        <v>0.54249547920433994</v>
      </c>
      <c r="W27" s="764"/>
    </row>
    <row r="28" spans="1:23" ht="14.4" customHeight="1" x14ac:dyDescent="0.3">
      <c r="A28" s="823" t="s">
        <v>6369</v>
      </c>
      <c r="B28" s="807">
        <v>1</v>
      </c>
      <c r="C28" s="808">
        <v>1.2</v>
      </c>
      <c r="D28" s="776">
        <v>5</v>
      </c>
      <c r="E28" s="811">
        <v>2</v>
      </c>
      <c r="F28" s="812">
        <v>2.4</v>
      </c>
      <c r="G28" s="763">
        <v>5.5</v>
      </c>
      <c r="H28" s="814">
        <v>2</v>
      </c>
      <c r="I28" s="810">
        <v>2.41</v>
      </c>
      <c r="J28" s="762">
        <v>6.5</v>
      </c>
      <c r="K28" s="813">
        <v>1.2</v>
      </c>
      <c r="L28" s="814">
        <v>2</v>
      </c>
      <c r="M28" s="814">
        <v>22</v>
      </c>
      <c r="N28" s="815">
        <v>7.46</v>
      </c>
      <c r="O28" s="814" t="s">
        <v>6323</v>
      </c>
      <c r="P28" s="816" t="s">
        <v>6370</v>
      </c>
      <c r="Q28" s="817">
        <f t="shared" si="0"/>
        <v>1</v>
      </c>
      <c r="R28" s="817">
        <f t="shared" si="0"/>
        <v>1.2100000000000002</v>
      </c>
      <c r="S28" s="807">
        <f t="shared" si="1"/>
        <v>14.92</v>
      </c>
      <c r="T28" s="807">
        <f t="shared" si="2"/>
        <v>13</v>
      </c>
      <c r="U28" s="807">
        <f t="shared" si="3"/>
        <v>-1.92</v>
      </c>
      <c r="V28" s="818">
        <f t="shared" si="4"/>
        <v>0.87131367292225204</v>
      </c>
      <c r="W28" s="764"/>
    </row>
    <row r="29" spans="1:23" ht="14.4" customHeight="1" x14ac:dyDescent="0.3">
      <c r="A29" s="822" t="s">
        <v>6371</v>
      </c>
      <c r="B29" s="770">
        <v>2</v>
      </c>
      <c r="C29" s="771">
        <v>1.04</v>
      </c>
      <c r="D29" s="772">
        <v>2.5</v>
      </c>
      <c r="E29" s="753">
        <v>6</v>
      </c>
      <c r="F29" s="754">
        <v>3.12</v>
      </c>
      <c r="G29" s="755">
        <v>3.5</v>
      </c>
      <c r="H29" s="757">
        <v>2</v>
      </c>
      <c r="I29" s="751">
        <v>1.04</v>
      </c>
      <c r="J29" s="752">
        <v>3.5</v>
      </c>
      <c r="K29" s="756">
        <v>0.52</v>
      </c>
      <c r="L29" s="757">
        <v>1</v>
      </c>
      <c r="M29" s="757">
        <v>13</v>
      </c>
      <c r="N29" s="758">
        <v>4.29</v>
      </c>
      <c r="O29" s="757" t="s">
        <v>6323</v>
      </c>
      <c r="P29" s="774" t="s">
        <v>6372</v>
      </c>
      <c r="Q29" s="759">
        <f t="shared" si="0"/>
        <v>0</v>
      </c>
      <c r="R29" s="759">
        <f t="shared" si="0"/>
        <v>0</v>
      </c>
      <c r="S29" s="770">
        <f t="shared" si="1"/>
        <v>8.58</v>
      </c>
      <c r="T29" s="770">
        <f t="shared" si="2"/>
        <v>7</v>
      </c>
      <c r="U29" s="770">
        <f t="shared" si="3"/>
        <v>-1.58</v>
      </c>
      <c r="V29" s="775">
        <f t="shared" si="4"/>
        <v>0.81585081585081587</v>
      </c>
      <c r="W29" s="760"/>
    </row>
    <row r="30" spans="1:23" ht="14.4" customHeight="1" x14ac:dyDescent="0.3">
      <c r="A30" s="822" t="s">
        <v>6373</v>
      </c>
      <c r="B30" s="770">
        <v>2</v>
      </c>
      <c r="C30" s="771">
        <v>2.14</v>
      </c>
      <c r="D30" s="772">
        <v>4.5</v>
      </c>
      <c r="E30" s="753">
        <v>3</v>
      </c>
      <c r="F30" s="754">
        <v>3.21</v>
      </c>
      <c r="G30" s="755">
        <v>5</v>
      </c>
      <c r="H30" s="757">
        <v>1</v>
      </c>
      <c r="I30" s="751">
        <v>1.07</v>
      </c>
      <c r="J30" s="752">
        <v>3</v>
      </c>
      <c r="K30" s="756">
        <v>1.07</v>
      </c>
      <c r="L30" s="757">
        <v>2</v>
      </c>
      <c r="M30" s="757">
        <v>21</v>
      </c>
      <c r="N30" s="758">
        <v>7.06</v>
      </c>
      <c r="O30" s="757" t="s">
        <v>6323</v>
      </c>
      <c r="P30" s="774" t="s">
        <v>6374</v>
      </c>
      <c r="Q30" s="759">
        <f t="shared" si="0"/>
        <v>-1</v>
      </c>
      <c r="R30" s="759">
        <f t="shared" si="0"/>
        <v>-1.07</v>
      </c>
      <c r="S30" s="770">
        <f t="shared" si="1"/>
        <v>7.06</v>
      </c>
      <c r="T30" s="770">
        <f t="shared" si="2"/>
        <v>3</v>
      </c>
      <c r="U30" s="770">
        <f t="shared" si="3"/>
        <v>-4.0599999999999996</v>
      </c>
      <c r="V30" s="775">
        <f t="shared" si="4"/>
        <v>0.42492917847025496</v>
      </c>
      <c r="W30" s="760"/>
    </row>
    <row r="31" spans="1:23" ht="14.4" customHeight="1" x14ac:dyDescent="0.3">
      <c r="A31" s="823" t="s">
        <v>6375</v>
      </c>
      <c r="B31" s="807">
        <v>1</v>
      </c>
      <c r="C31" s="808">
        <v>1.74</v>
      </c>
      <c r="D31" s="776">
        <v>6</v>
      </c>
      <c r="E31" s="811">
        <v>1</v>
      </c>
      <c r="F31" s="812">
        <v>1.74</v>
      </c>
      <c r="G31" s="763">
        <v>12</v>
      </c>
      <c r="H31" s="814"/>
      <c r="I31" s="810"/>
      <c r="J31" s="762"/>
      <c r="K31" s="813">
        <v>1.74</v>
      </c>
      <c r="L31" s="814">
        <v>3</v>
      </c>
      <c r="M31" s="814">
        <v>31</v>
      </c>
      <c r="N31" s="815">
        <v>10.3</v>
      </c>
      <c r="O31" s="814" t="s">
        <v>6323</v>
      </c>
      <c r="P31" s="816" t="s">
        <v>6376</v>
      </c>
      <c r="Q31" s="817">
        <f t="shared" si="0"/>
        <v>-1</v>
      </c>
      <c r="R31" s="817">
        <f t="shared" si="0"/>
        <v>-1.74</v>
      </c>
      <c r="S31" s="807" t="str">
        <f t="shared" si="1"/>
        <v/>
      </c>
      <c r="T31" s="807" t="str">
        <f t="shared" si="2"/>
        <v/>
      </c>
      <c r="U31" s="807" t="str">
        <f t="shared" si="3"/>
        <v/>
      </c>
      <c r="V31" s="818" t="str">
        <f t="shared" si="4"/>
        <v/>
      </c>
      <c r="W31" s="764"/>
    </row>
    <row r="32" spans="1:23" ht="14.4" customHeight="1" x14ac:dyDescent="0.3">
      <c r="A32" s="822" t="s">
        <v>6377</v>
      </c>
      <c r="B32" s="770">
        <v>8</v>
      </c>
      <c r="C32" s="771">
        <v>2.67</v>
      </c>
      <c r="D32" s="772">
        <v>3.4</v>
      </c>
      <c r="E32" s="773">
        <v>4</v>
      </c>
      <c r="F32" s="751">
        <v>1.34</v>
      </c>
      <c r="G32" s="752">
        <v>2.5</v>
      </c>
      <c r="H32" s="753">
        <v>13</v>
      </c>
      <c r="I32" s="754">
        <v>4.34</v>
      </c>
      <c r="J32" s="755">
        <v>2.5</v>
      </c>
      <c r="K32" s="756">
        <v>0.33</v>
      </c>
      <c r="L32" s="757">
        <v>1</v>
      </c>
      <c r="M32" s="757">
        <v>9</v>
      </c>
      <c r="N32" s="758">
        <v>3.06</v>
      </c>
      <c r="O32" s="757" t="s">
        <v>6323</v>
      </c>
      <c r="P32" s="774" t="s">
        <v>6378</v>
      </c>
      <c r="Q32" s="759">
        <f t="shared" si="0"/>
        <v>5</v>
      </c>
      <c r="R32" s="759">
        <f t="shared" si="0"/>
        <v>1.67</v>
      </c>
      <c r="S32" s="770">
        <f t="shared" si="1"/>
        <v>39.78</v>
      </c>
      <c r="T32" s="770">
        <f t="shared" si="2"/>
        <v>32.5</v>
      </c>
      <c r="U32" s="770">
        <f t="shared" si="3"/>
        <v>-7.2800000000000011</v>
      </c>
      <c r="V32" s="775">
        <f t="shared" si="4"/>
        <v>0.81699346405228757</v>
      </c>
      <c r="W32" s="760">
        <v>1</v>
      </c>
    </row>
    <row r="33" spans="1:23" ht="14.4" customHeight="1" x14ac:dyDescent="0.3">
      <c r="A33" s="822" t="s">
        <v>6379</v>
      </c>
      <c r="B33" s="770"/>
      <c r="C33" s="771"/>
      <c r="D33" s="772"/>
      <c r="E33" s="753">
        <v>5</v>
      </c>
      <c r="F33" s="754">
        <v>2.54</v>
      </c>
      <c r="G33" s="755">
        <v>3</v>
      </c>
      <c r="H33" s="757">
        <v>1</v>
      </c>
      <c r="I33" s="751">
        <v>0.51</v>
      </c>
      <c r="J33" s="752">
        <v>4</v>
      </c>
      <c r="K33" s="756">
        <v>0.51</v>
      </c>
      <c r="L33" s="757">
        <v>1</v>
      </c>
      <c r="M33" s="757">
        <v>12</v>
      </c>
      <c r="N33" s="758">
        <v>4.16</v>
      </c>
      <c r="O33" s="757" t="s">
        <v>6323</v>
      </c>
      <c r="P33" s="774" t="s">
        <v>6380</v>
      </c>
      <c r="Q33" s="759">
        <f t="shared" si="0"/>
        <v>1</v>
      </c>
      <c r="R33" s="759">
        <f t="shared" si="0"/>
        <v>0.51</v>
      </c>
      <c r="S33" s="770">
        <f t="shared" si="1"/>
        <v>4.16</v>
      </c>
      <c r="T33" s="770">
        <f t="shared" si="2"/>
        <v>4</v>
      </c>
      <c r="U33" s="770">
        <f t="shared" si="3"/>
        <v>-0.16000000000000014</v>
      </c>
      <c r="V33" s="775">
        <f t="shared" si="4"/>
        <v>0.96153846153846145</v>
      </c>
      <c r="W33" s="760"/>
    </row>
    <row r="34" spans="1:23" ht="14.4" customHeight="1" x14ac:dyDescent="0.3">
      <c r="A34" s="823" t="s">
        <v>6381</v>
      </c>
      <c r="B34" s="807"/>
      <c r="C34" s="808"/>
      <c r="D34" s="776"/>
      <c r="E34" s="811">
        <v>1</v>
      </c>
      <c r="F34" s="812">
        <v>0.68</v>
      </c>
      <c r="G34" s="763">
        <v>6</v>
      </c>
      <c r="H34" s="814"/>
      <c r="I34" s="810"/>
      <c r="J34" s="762"/>
      <c r="K34" s="813">
        <v>0.68</v>
      </c>
      <c r="L34" s="814">
        <v>2</v>
      </c>
      <c r="M34" s="814">
        <v>20</v>
      </c>
      <c r="N34" s="815">
        <v>6.61</v>
      </c>
      <c r="O34" s="814" t="s">
        <v>6323</v>
      </c>
      <c r="P34" s="816" t="s">
        <v>6382</v>
      </c>
      <c r="Q34" s="817">
        <f t="shared" si="0"/>
        <v>0</v>
      </c>
      <c r="R34" s="817">
        <f t="shared" si="0"/>
        <v>0</v>
      </c>
      <c r="S34" s="807" t="str">
        <f t="shared" si="1"/>
        <v/>
      </c>
      <c r="T34" s="807" t="str">
        <f t="shared" si="2"/>
        <v/>
      </c>
      <c r="U34" s="807" t="str">
        <f t="shared" si="3"/>
        <v/>
      </c>
      <c r="V34" s="818" t="str">
        <f t="shared" si="4"/>
        <v/>
      </c>
      <c r="W34" s="764"/>
    </row>
    <row r="35" spans="1:23" ht="14.4" customHeight="1" x14ac:dyDescent="0.3">
      <c r="A35" s="823" t="s">
        <v>6383</v>
      </c>
      <c r="B35" s="807">
        <v>1</v>
      </c>
      <c r="C35" s="808">
        <v>0.96</v>
      </c>
      <c r="D35" s="776">
        <v>3</v>
      </c>
      <c r="E35" s="811"/>
      <c r="F35" s="812"/>
      <c r="G35" s="763"/>
      <c r="H35" s="814"/>
      <c r="I35" s="810"/>
      <c r="J35" s="762"/>
      <c r="K35" s="813">
        <v>0.96</v>
      </c>
      <c r="L35" s="814">
        <v>3</v>
      </c>
      <c r="M35" s="814">
        <v>27</v>
      </c>
      <c r="N35" s="815">
        <v>8.99</v>
      </c>
      <c r="O35" s="814" t="s">
        <v>6323</v>
      </c>
      <c r="P35" s="816" t="s">
        <v>6384</v>
      </c>
      <c r="Q35" s="817">
        <f t="shared" si="0"/>
        <v>-1</v>
      </c>
      <c r="R35" s="817">
        <f t="shared" si="0"/>
        <v>-0.96</v>
      </c>
      <c r="S35" s="807" t="str">
        <f t="shared" si="1"/>
        <v/>
      </c>
      <c r="T35" s="807" t="str">
        <f t="shared" si="2"/>
        <v/>
      </c>
      <c r="U35" s="807" t="str">
        <f t="shared" si="3"/>
        <v/>
      </c>
      <c r="V35" s="818" t="str">
        <f t="shared" si="4"/>
        <v/>
      </c>
      <c r="W35" s="764"/>
    </row>
    <row r="36" spans="1:23" ht="14.4" customHeight="1" x14ac:dyDescent="0.3">
      <c r="A36" s="822" t="s">
        <v>6385</v>
      </c>
      <c r="B36" s="770">
        <v>10</v>
      </c>
      <c r="C36" s="771">
        <v>6.33</v>
      </c>
      <c r="D36" s="772">
        <v>3</v>
      </c>
      <c r="E36" s="773">
        <v>6</v>
      </c>
      <c r="F36" s="751">
        <v>3.8</v>
      </c>
      <c r="G36" s="752">
        <v>3</v>
      </c>
      <c r="H36" s="753">
        <v>10</v>
      </c>
      <c r="I36" s="754">
        <v>6.33</v>
      </c>
      <c r="J36" s="755">
        <v>3</v>
      </c>
      <c r="K36" s="756">
        <v>0.63</v>
      </c>
      <c r="L36" s="757">
        <v>1</v>
      </c>
      <c r="M36" s="757">
        <v>10</v>
      </c>
      <c r="N36" s="758">
        <v>3.43</v>
      </c>
      <c r="O36" s="757" t="s">
        <v>6323</v>
      </c>
      <c r="P36" s="774" t="s">
        <v>6386</v>
      </c>
      <c r="Q36" s="759">
        <f t="shared" si="0"/>
        <v>0</v>
      </c>
      <c r="R36" s="759">
        <f t="shared" si="0"/>
        <v>0</v>
      </c>
      <c r="S36" s="770">
        <f t="shared" si="1"/>
        <v>34.300000000000004</v>
      </c>
      <c r="T36" s="770">
        <f t="shared" si="2"/>
        <v>30</v>
      </c>
      <c r="U36" s="770">
        <f t="shared" si="3"/>
        <v>-4.3000000000000043</v>
      </c>
      <c r="V36" s="775">
        <f t="shared" si="4"/>
        <v>0.87463556851311941</v>
      </c>
      <c r="W36" s="760"/>
    </row>
    <row r="37" spans="1:23" ht="14.4" customHeight="1" x14ac:dyDescent="0.3">
      <c r="A37" s="822" t="s">
        <v>6387</v>
      </c>
      <c r="B37" s="770"/>
      <c r="C37" s="771"/>
      <c r="D37" s="772"/>
      <c r="E37" s="753">
        <v>1</v>
      </c>
      <c r="F37" s="754">
        <v>1.04</v>
      </c>
      <c r="G37" s="755">
        <v>3</v>
      </c>
      <c r="H37" s="757"/>
      <c r="I37" s="751"/>
      <c r="J37" s="752"/>
      <c r="K37" s="756">
        <v>0.99</v>
      </c>
      <c r="L37" s="757">
        <v>1</v>
      </c>
      <c r="M37" s="757">
        <v>9</v>
      </c>
      <c r="N37" s="758">
        <v>3.04</v>
      </c>
      <c r="O37" s="757" t="s">
        <v>6323</v>
      </c>
      <c r="P37" s="774" t="s">
        <v>6388</v>
      </c>
      <c r="Q37" s="759">
        <f t="shared" si="0"/>
        <v>0</v>
      </c>
      <c r="R37" s="759">
        <f t="shared" si="0"/>
        <v>0</v>
      </c>
      <c r="S37" s="770" t="str">
        <f t="shared" si="1"/>
        <v/>
      </c>
      <c r="T37" s="770" t="str">
        <f t="shared" si="2"/>
        <v/>
      </c>
      <c r="U37" s="770" t="str">
        <f t="shared" si="3"/>
        <v/>
      </c>
      <c r="V37" s="775" t="str">
        <f t="shared" si="4"/>
        <v/>
      </c>
      <c r="W37" s="760"/>
    </row>
    <row r="38" spans="1:23" ht="14.4" customHeight="1" x14ac:dyDescent="0.3">
      <c r="A38" s="822" t="s">
        <v>6389</v>
      </c>
      <c r="B38" s="765">
        <v>1</v>
      </c>
      <c r="C38" s="766">
        <v>0.79</v>
      </c>
      <c r="D38" s="767">
        <v>8</v>
      </c>
      <c r="E38" s="773"/>
      <c r="F38" s="751"/>
      <c r="G38" s="752"/>
      <c r="H38" s="757"/>
      <c r="I38" s="751"/>
      <c r="J38" s="752"/>
      <c r="K38" s="756">
        <v>0.77</v>
      </c>
      <c r="L38" s="757">
        <v>2</v>
      </c>
      <c r="M38" s="757">
        <v>18</v>
      </c>
      <c r="N38" s="758">
        <v>6.13</v>
      </c>
      <c r="O38" s="757" t="s">
        <v>6323</v>
      </c>
      <c r="P38" s="774" t="s">
        <v>6390</v>
      </c>
      <c r="Q38" s="759">
        <f t="shared" si="0"/>
        <v>-1</v>
      </c>
      <c r="R38" s="759">
        <f t="shared" si="0"/>
        <v>-0.79</v>
      </c>
      <c r="S38" s="770" t="str">
        <f t="shared" si="1"/>
        <v/>
      </c>
      <c r="T38" s="770" t="str">
        <f t="shared" si="2"/>
        <v/>
      </c>
      <c r="U38" s="770" t="str">
        <f t="shared" si="3"/>
        <v/>
      </c>
      <c r="V38" s="775" t="str">
        <f t="shared" si="4"/>
        <v/>
      </c>
      <c r="W38" s="760"/>
    </row>
    <row r="39" spans="1:23" ht="14.4" customHeight="1" x14ac:dyDescent="0.3">
      <c r="A39" s="822" t="s">
        <v>6391</v>
      </c>
      <c r="B39" s="770">
        <v>4</v>
      </c>
      <c r="C39" s="771">
        <v>2.0699999999999998</v>
      </c>
      <c r="D39" s="772">
        <v>3.5</v>
      </c>
      <c r="E39" s="753">
        <v>5</v>
      </c>
      <c r="F39" s="754">
        <v>2.6</v>
      </c>
      <c r="G39" s="755">
        <v>3</v>
      </c>
      <c r="H39" s="757">
        <v>3</v>
      </c>
      <c r="I39" s="751">
        <v>1.55</v>
      </c>
      <c r="J39" s="752">
        <v>2</v>
      </c>
      <c r="K39" s="756">
        <v>0.52</v>
      </c>
      <c r="L39" s="757">
        <v>1</v>
      </c>
      <c r="M39" s="757">
        <v>12</v>
      </c>
      <c r="N39" s="758">
        <v>3.96</v>
      </c>
      <c r="O39" s="757" t="s">
        <v>6323</v>
      </c>
      <c r="P39" s="774" t="s">
        <v>6392</v>
      </c>
      <c r="Q39" s="759">
        <f t="shared" si="0"/>
        <v>-1</v>
      </c>
      <c r="R39" s="759">
        <f t="shared" si="0"/>
        <v>-0.5199999999999998</v>
      </c>
      <c r="S39" s="770">
        <f t="shared" si="1"/>
        <v>11.879999999999999</v>
      </c>
      <c r="T39" s="770">
        <f t="shared" si="2"/>
        <v>6</v>
      </c>
      <c r="U39" s="770">
        <f t="shared" si="3"/>
        <v>-5.879999999999999</v>
      </c>
      <c r="V39" s="775">
        <f t="shared" si="4"/>
        <v>0.50505050505050508</v>
      </c>
      <c r="W39" s="760"/>
    </row>
    <row r="40" spans="1:23" ht="14.4" customHeight="1" x14ac:dyDescent="0.3">
      <c r="A40" s="822" t="s">
        <v>6393</v>
      </c>
      <c r="B40" s="770"/>
      <c r="C40" s="771"/>
      <c r="D40" s="772"/>
      <c r="E40" s="753">
        <v>6</v>
      </c>
      <c r="F40" s="754">
        <v>9.82</v>
      </c>
      <c r="G40" s="755">
        <v>4.3</v>
      </c>
      <c r="H40" s="757">
        <v>5</v>
      </c>
      <c r="I40" s="751">
        <v>8.24</v>
      </c>
      <c r="J40" s="752">
        <v>5</v>
      </c>
      <c r="K40" s="756">
        <v>1.64</v>
      </c>
      <c r="L40" s="757">
        <v>2</v>
      </c>
      <c r="M40" s="757">
        <v>18</v>
      </c>
      <c r="N40" s="758">
        <v>6.15</v>
      </c>
      <c r="O40" s="757" t="s">
        <v>6323</v>
      </c>
      <c r="P40" s="774" t="s">
        <v>6394</v>
      </c>
      <c r="Q40" s="759">
        <f t="shared" si="0"/>
        <v>5</v>
      </c>
      <c r="R40" s="759">
        <f t="shared" si="0"/>
        <v>8.24</v>
      </c>
      <c r="S40" s="770">
        <f t="shared" si="1"/>
        <v>30.75</v>
      </c>
      <c r="T40" s="770">
        <f t="shared" si="2"/>
        <v>25</v>
      </c>
      <c r="U40" s="770">
        <f t="shared" si="3"/>
        <v>-5.75</v>
      </c>
      <c r="V40" s="775">
        <f t="shared" si="4"/>
        <v>0.81300813008130079</v>
      </c>
      <c r="W40" s="760">
        <v>1</v>
      </c>
    </row>
    <row r="41" spans="1:23" ht="14.4" customHeight="1" x14ac:dyDescent="0.3">
      <c r="A41" s="823" t="s">
        <v>6395</v>
      </c>
      <c r="B41" s="807">
        <v>1</v>
      </c>
      <c r="C41" s="808">
        <v>1.76</v>
      </c>
      <c r="D41" s="776">
        <v>12</v>
      </c>
      <c r="E41" s="811">
        <v>1</v>
      </c>
      <c r="F41" s="812">
        <v>1.76</v>
      </c>
      <c r="G41" s="763">
        <v>17</v>
      </c>
      <c r="H41" s="814"/>
      <c r="I41" s="810"/>
      <c r="J41" s="762"/>
      <c r="K41" s="813">
        <v>1.76</v>
      </c>
      <c r="L41" s="814">
        <v>2</v>
      </c>
      <c r="M41" s="814">
        <v>20</v>
      </c>
      <c r="N41" s="815">
        <v>6.78</v>
      </c>
      <c r="O41" s="814" t="s">
        <v>6323</v>
      </c>
      <c r="P41" s="816" t="s">
        <v>6396</v>
      </c>
      <c r="Q41" s="817">
        <f t="shared" si="0"/>
        <v>-1</v>
      </c>
      <c r="R41" s="817">
        <f t="shared" si="0"/>
        <v>-1.76</v>
      </c>
      <c r="S41" s="807" t="str">
        <f t="shared" si="1"/>
        <v/>
      </c>
      <c r="T41" s="807" t="str">
        <f t="shared" si="2"/>
        <v/>
      </c>
      <c r="U41" s="807" t="str">
        <f t="shared" si="3"/>
        <v/>
      </c>
      <c r="V41" s="818" t="str">
        <f t="shared" si="4"/>
        <v/>
      </c>
      <c r="W41" s="764"/>
    </row>
    <row r="42" spans="1:23" ht="14.4" customHeight="1" x14ac:dyDescent="0.3">
      <c r="A42" s="823" t="s">
        <v>6397</v>
      </c>
      <c r="B42" s="807"/>
      <c r="C42" s="808"/>
      <c r="D42" s="776"/>
      <c r="E42" s="811"/>
      <c r="F42" s="812"/>
      <c r="G42" s="763"/>
      <c r="H42" s="814">
        <v>1</v>
      </c>
      <c r="I42" s="810">
        <v>1.89</v>
      </c>
      <c r="J42" s="762">
        <v>5</v>
      </c>
      <c r="K42" s="813">
        <v>1.89</v>
      </c>
      <c r="L42" s="814">
        <v>2</v>
      </c>
      <c r="M42" s="814">
        <v>18</v>
      </c>
      <c r="N42" s="815">
        <v>6.16</v>
      </c>
      <c r="O42" s="814" t="s">
        <v>6323</v>
      </c>
      <c r="P42" s="816" t="s">
        <v>6398</v>
      </c>
      <c r="Q42" s="817">
        <f t="shared" si="0"/>
        <v>1</v>
      </c>
      <c r="R42" s="817">
        <f t="shared" si="0"/>
        <v>1.89</v>
      </c>
      <c r="S42" s="807">
        <f t="shared" si="1"/>
        <v>6.16</v>
      </c>
      <c r="T42" s="807">
        <f t="shared" si="2"/>
        <v>5</v>
      </c>
      <c r="U42" s="807">
        <f t="shared" si="3"/>
        <v>-1.1600000000000001</v>
      </c>
      <c r="V42" s="818">
        <f t="shared" si="4"/>
        <v>0.81168831168831168</v>
      </c>
      <c r="W42" s="764"/>
    </row>
    <row r="43" spans="1:23" ht="14.4" customHeight="1" x14ac:dyDescent="0.3">
      <c r="A43" s="822" t="s">
        <v>6399</v>
      </c>
      <c r="B43" s="765">
        <v>1</v>
      </c>
      <c r="C43" s="766">
        <v>1.3</v>
      </c>
      <c r="D43" s="767">
        <v>4</v>
      </c>
      <c r="E43" s="773"/>
      <c r="F43" s="751"/>
      <c r="G43" s="752"/>
      <c r="H43" s="757"/>
      <c r="I43" s="751"/>
      <c r="J43" s="752"/>
      <c r="K43" s="756">
        <v>1.3</v>
      </c>
      <c r="L43" s="757">
        <v>2</v>
      </c>
      <c r="M43" s="757">
        <v>19</v>
      </c>
      <c r="N43" s="758">
        <v>6.37</v>
      </c>
      <c r="O43" s="757" t="s">
        <v>6323</v>
      </c>
      <c r="P43" s="774" t="s">
        <v>6400</v>
      </c>
      <c r="Q43" s="759">
        <f t="shared" si="0"/>
        <v>-1</v>
      </c>
      <c r="R43" s="759">
        <f t="shared" si="0"/>
        <v>-1.3</v>
      </c>
      <c r="S43" s="770" t="str">
        <f t="shared" si="1"/>
        <v/>
      </c>
      <c r="T43" s="770" t="str">
        <f t="shared" si="2"/>
        <v/>
      </c>
      <c r="U43" s="770" t="str">
        <f t="shared" si="3"/>
        <v/>
      </c>
      <c r="V43" s="775" t="str">
        <f t="shared" si="4"/>
        <v/>
      </c>
      <c r="W43" s="760"/>
    </row>
    <row r="44" spans="1:23" ht="14.4" customHeight="1" x14ac:dyDescent="0.3">
      <c r="A44" s="822" t="s">
        <v>6401</v>
      </c>
      <c r="B44" s="770">
        <v>6</v>
      </c>
      <c r="C44" s="771">
        <v>3.97</v>
      </c>
      <c r="D44" s="772">
        <v>3.8</v>
      </c>
      <c r="E44" s="753">
        <v>12</v>
      </c>
      <c r="F44" s="754">
        <v>7.82</v>
      </c>
      <c r="G44" s="755">
        <v>3.5</v>
      </c>
      <c r="H44" s="757">
        <v>10</v>
      </c>
      <c r="I44" s="751">
        <v>6.51</v>
      </c>
      <c r="J44" s="761">
        <v>4.3</v>
      </c>
      <c r="K44" s="756">
        <v>0.65</v>
      </c>
      <c r="L44" s="757">
        <v>1</v>
      </c>
      <c r="M44" s="757">
        <v>10</v>
      </c>
      <c r="N44" s="758">
        <v>3.34</v>
      </c>
      <c r="O44" s="757" t="s">
        <v>6323</v>
      </c>
      <c r="P44" s="774" t="s">
        <v>6402</v>
      </c>
      <c r="Q44" s="759">
        <f t="shared" si="0"/>
        <v>4</v>
      </c>
      <c r="R44" s="759">
        <f t="shared" si="0"/>
        <v>2.5399999999999996</v>
      </c>
      <c r="S44" s="770">
        <f t="shared" si="1"/>
        <v>33.4</v>
      </c>
      <c r="T44" s="770">
        <f t="shared" si="2"/>
        <v>43</v>
      </c>
      <c r="U44" s="770">
        <f t="shared" si="3"/>
        <v>9.6000000000000014</v>
      </c>
      <c r="V44" s="775">
        <f t="shared" si="4"/>
        <v>1.2874251497005988</v>
      </c>
      <c r="W44" s="760">
        <v>12</v>
      </c>
    </row>
    <row r="45" spans="1:23" ht="14.4" customHeight="1" x14ac:dyDescent="0.3">
      <c r="A45" s="823" t="s">
        <v>6403</v>
      </c>
      <c r="B45" s="807">
        <v>1</v>
      </c>
      <c r="C45" s="808">
        <v>0.79</v>
      </c>
      <c r="D45" s="776">
        <v>4</v>
      </c>
      <c r="E45" s="811">
        <v>1</v>
      </c>
      <c r="F45" s="812">
        <v>0.79</v>
      </c>
      <c r="G45" s="763">
        <v>6</v>
      </c>
      <c r="H45" s="814">
        <v>1</v>
      </c>
      <c r="I45" s="810">
        <v>0.79</v>
      </c>
      <c r="J45" s="762">
        <v>4</v>
      </c>
      <c r="K45" s="813">
        <v>0.79</v>
      </c>
      <c r="L45" s="814">
        <v>1</v>
      </c>
      <c r="M45" s="814">
        <v>13</v>
      </c>
      <c r="N45" s="815">
        <v>4.3099999999999996</v>
      </c>
      <c r="O45" s="814" t="s">
        <v>6323</v>
      </c>
      <c r="P45" s="816" t="s">
        <v>6404</v>
      </c>
      <c r="Q45" s="817">
        <f t="shared" si="0"/>
        <v>0</v>
      </c>
      <c r="R45" s="817">
        <f t="shared" si="0"/>
        <v>0</v>
      </c>
      <c r="S45" s="807">
        <f t="shared" si="1"/>
        <v>4.3099999999999996</v>
      </c>
      <c r="T45" s="807">
        <f t="shared" si="2"/>
        <v>4</v>
      </c>
      <c r="U45" s="807">
        <f t="shared" si="3"/>
        <v>-0.30999999999999961</v>
      </c>
      <c r="V45" s="818">
        <f t="shared" si="4"/>
        <v>0.92807424593967525</v>
      </c>
      <c r="W45" s="764"/>
    </row>
    <row r="46" spans="1:23" ht="14.4" customHeight="1" x14ac:dyDescent="0.3">
      <c r="A46" s="823" t="s">
        <v>6405</v>
      </c>
      <c r="B46" s="807"/>
      <c r="C46" s="808"/>
      <c r="D46" s="776"/>
      <c r="E46" s="811">
        <v>2</v>
      </c>
      <c r="F46" s="812">
        <v>1.93</v>
      </c>
      <c r="G46" s="763">
        <v>10</v>
      </c>
      <c r="H46" s="814"/>
      <c r="I46" s="810"/>
      <c r="J46" s="762"/>
      <c r="K46" s="813">
        <v>0.96</v>
      </c>
      <c r="L46" s="814">
        <v>1</v>
      </c>
      <c r="M46" s="814">
        <v>13</v>
      </c>
      <c r="N46" s="815">
        <v>4.33</v>
      </c>
      <c r="O46" s="814" t="s">
        <v>6323</v>
      </c>
      <c r="P46" s="816" t="s">
        <v>6406</v>
      </c>
      <c r="Q46" s="817">
        <f t="shared" si="0"/>
        <v>0</v>
      </c>
      <c r="R46" s="817">
        <f t="shared" si="0"/>
        <v>0</v>
      </c>
      <c r="S46" s="807" t="str">
        <f t="shared" si="1"/>
        <v/>
      </c>
      <c r="T46" s="807" t="str">
        <f t="shared" si="2"/>
        <v/>
      </c>
      <c r="U46" s="807" t="str">
        <f t="shared" si="3"/>
        <v/>
      </c>
      <c r="V46" s="818" t="str">
        <f t="shared" si="4"/>
        <v/>
      </c>
      <c r="W46" s="764"/>
    </row>
    <row r="47" spans="1:23" ht="14.4" customHeight="1" x14ac:dyDescent="0.3">
      <c r="A47" s="822" t="s">
        <v>6407</v>
      </c>
      <c r="B47" s="770">
        <v>3</v>
      </c>
      <c r="C47" s="771">
        <v>2.31</v>
      </c>
      <c r="D47" s="772">
        <v>5</v>
      </c>
      <c r="E47" s="773">
        <v>6</v>
      </c>
      <c r="F47" s="751">
        <v>4.63</v>
      </c>
      <c r="G47" s="752">
        <v>3</v>
      </c>
      <c r="H47" s="753">
        <v>10</v>
      </c>
      <c r="I47" s="754">
        <v>7.71</v>
      </c>
      <c r="J47" s="755">
        <v>2.7</v>
      </c>
      <c r="K47" s="756">
        <v>0.77</v>
      </c>
      <c r="L47" s="757">
        <v>1</v>
      </c>
      <c r="M47" s="757">
        <v>13</v>
      </c>
      <c r="N47" s="758">
        <v>4.32</v>
      </c>
      <c r="O47" s="757" t="s">
        <v>6323</v>
      </c>
      <c r="P47" s="774" t="s">
        <v>6408</v>
      </c>
      <c r="Q47" s="759">
        <f t="shared" si="0"/>
        <v>7</v>
      </c>
      <c r="R47" s="759">
        <f t="shared" si="0"/>
        <v>5.4</v>
      </c>
      <c r="S47" s="770">
        <f t="shared" si="1"/>
        <v>43.2</v>
      </c>
      <c r="T47" s="770">
        <f t="shared" si="2"/>
        <v>27</v>
      </c>
      <c r="U47" s="770">
        <f t="shared" si="3"/>
        <v>-16.200000000000003</v>
      </c>
      <c r="V47" s="775">
        <f t="shared" si="4"/>
        <v>0.625</v>
      </c>
      <c r="W47" s="760"/>
    </row>
    <row r="48" spans="1:23" ht="14.4" customHeight="1" x14ac:dyDescent="0.3">
      <c r="A48" s="823" t="s">
        <v>6409</v>
      </c>
      <c r="B48" s="807"/>
      <c r="C48" s="808"/>
      <c r="D48" s="776"/>
      <c r="E48" s="809"/>
      <c r="F48" s="810"/>
      <c r="G48" s="762"/>
      <c r="H48" s="811">
        <v>1</v>
      </c>
      <c r="I48" s="812">
        <v>1.04</v>
      </c>
      <c r="J48" s="763">
        <v>4</v>
      </c>
      <c r="K48" s="813">
        <v>1.04</v>
      </c>
      <c r="L48" s="814">
        <v>2</v>
      </c>
      <c r="M48" s="814">
        <v>18</v>
      </c>
      <c r="N48" s="815">
        <v>5.86</v>
      </c>
      <c r="O48" s="814" t="s">
        <v>6323</v>
      </c>
      <c r="P48" s="816" t="s">
        <v>6410</v>
      </c>
      <c r="Q48" s="817">
        <f t="shared" si="0"/>
        <v>1</v>
      </c>
      <c r="R48" s="817">
        <f t="shared" si="0"/>
        <v>1.04</v>
      </c>
      <c r="S48" s="807">
        <f t="shared" si="1"/>
        <v>5.86</v>
      </c>
      <c r="T48" s="807">
        <f t="shared" si="2"/>
        <v>4</v>
      </c>
      <c r="U48" s="807">
        <f t="shared" si="3"/>
        <v>-1.8600000000000003</v>
      </c>
      <c r="V48" s="818">
        <f t="shared" si="4"/>
        <v>0.68259385665529004</v>
      </c>
      <c r="W48" s="764"/>
    </row>
    <row r="49" spans="1:23" ht="14.4" customHeight="1" x14ac:dyDescent="0.3">
      <c r="A49" s="822" t="s">
        <v>6411</v>
      </c>
      <c r="B49" s="770"/>
      <c r="C49" s="771"/>
      <c r="D49" s="772"/>
      <c r="E49" s="753">
        <v>3</v>
      </c>
      <c r="F49" s="754">
        <v>1.67</v>
      </c>
      <c r="G49" s="755">
        <v>5.3</v>
      </c>
      <c r="H49" s="757"/>
      <c r="I49" s="751"/>
      <c r="J49" s="752"/>
      <c r="K49" s="756">
        <v>0.56000000000000005</v>
      </c>
      <c r="L49" s="757">
        <v>2</v>
      </c>
      <c r="M49" s="757">
        <v>17</v>
      </c>
      <c r="N49" s="758">
        <v>5.74</v>
      </c>
      <c r="O49" s="757" t="s">
        <v>6323</v>
      </c>
      <c r="P49" s="774" t="s">
        <v>6412</v>
      </c>
      <c r="Q49" s="759">
        <f t="shared" si="0"/>
        <v>0</v>
      </c>
      <c r="R49" s="759">
        <f t="shared" si="0"/>
        <v>0</v>
      </c>
      <c r="S49" s="770" t="str">
        <f t="shared" si="1"/>
        <v/>
      </c>
      <c r="T49" s="770" t="str">
        <f t="shared" si="2"/>
        <v/>
      </c>
      <c r="U49" s="770" t="str">
        <f t="shared" si="3"/>
        <v/>
      </c>
      <c r="V49" s="775" t="str">
        <f t="shared" si="4"/>
        <v/>
      </c>
      <c r="W49" s="760"/>
    </row>
    <row r="50" spans="1:23" ht="14.4" customHeight="1" x14ac:dyDescent="0.3">
      <c r="A50" s="822" t="s">
        <v>6413</v>
      </c>
      <c r="B50" s="770"/>
      <c r="C50" s="771"/>
      <c r="D50" s="772"/>
      <c r="E50" s="773"/>
      <c r="F50" s="751"/>
      <c r="G50" s="752"/>
      <c r="H50" s="753">
        <v>1</v>
      </c>
      <c r="I50" s="754">
        <v>0.44</v>
      </c>
      <c r="J50" s="755">
        <v>4</v>
      </c>
      <c r="K50" s="756">
        <v>0.43</v>
      </c>
      <c r="L50" s="757">
        <v>2</v>
      </c>
      <c r="M50" s="757">
        <v>14</v>
      </c>
      <c r="N50" s="758">
        <v>4.71</v>
      </c>
      <c r="O50" s="757" t="s">
        <v>6323</v>
      </c>
      <c r="P50" s="774" t="s">
        <v>6414</v>
      </c>
      <c r="Q50" s="759">
        <f t="shared" si="0"/>
        <v>1</v>
      </c>
      <c r="R50" s="759">
        <f t="shared" si="0"/>
        <v>0.44</v>
      </c>
      <c r="S50" s="770">
        <f t="shared" si="1"/>
        <v>4.71</v>
      </c>
      <c r="T50" s="770">
        <f t="shared" si="2"/>
        <v>4</v>
      </c>
      <c r="U50" s="770">
        <f t="shared" si="3"/>
        <v>-0.71</v>
      </c>
      <c r="V50" s="775">
        <f t="shared" si="4"/>
        <v>0.84925690021231426</v>
      </c>
      <c r="W50" s="760"/>
    </row>
    <row r="51" spans="1:23" ht="14.4" customHeight="1" x14ac:dyDescent="0.3">
      <c r="A51" s="822" t="s">
        <v>6415</v>
      </c>
      <c r="B51" s="770">
        <v>12</v>
      </c>
      <c r="C51" s="771">
        <v>5.9</v>
      </c>
      <c r="D51" s="772">
        <v>4.0999999999999996</v>
      </c>
      <c r="E51" s="753">
        <v>32</v>
      </c>
      <c r="F51" s="754">
        <v>15.75</v>
      </c>
      <c r="G51" s="755">
        <v>4.2</v>
      </c>
      <c r="H51" s="757">
        <v>13</v>
      </c>
      <c r="I51" s="751">
        <v>6.32</v>
      </c>
      <c r="J51" s="761">
        <v>4.3</v>
      </c>
      <c r="K51" s="756">
        <v>0.49</v>
      </c>
      <c r="L51" s="757">
        <v>1</v>
      </c>
      <c r="M51" s="757">
        <v>12</v>
      </c>
      <c r="N51" s="758">
        <v>4.09</v>
      </c>
      <c r="O51" s="757" t="s">
        <v>6323</v>
      </c>
      <c r="P51" s="774" t="s">
        <v>6416</v>
      </c>
      <c r="Q51" s="759">
        <f t="shared" si="0"/>
        <v>1</v>
      </c>
      <c r="R51" s="759">
        <f t="shared" si="0"/>
        <v>0.41999999999999993</v>
      </c>
      <c r="S51" s="770">
        <f t="shared" si="1"/>
        <v>53.17</v>
      </c>
      <c r="T51" s="770">
        <f t="shared" si="2"/>
        <v>55.9</v>
      </c>
      <c r="U51" s="770">
        <f t="shared" si="3"/>
        <v>2.7299999999999969</v>
      </c>
      <c r="V51" s="775">
        <f t="shared" si="4"/>
        <v>1.0513447432762835</v>
      </c>
      <c r="W51" s="760">
        <v>13</v>
      </c>
    </row>
    <row r="52" spans="1:23" ht="14.4" customHeight="1" x14ac:dyDescent="0.3">
      <c r="A52" s="823" t="s">
        <v>6417</v>
      </c>
      <c r="B52" s="807">
        <v>2</v>
      </c>
      <c r="C52" s="808">
        <v>1.29</v>
      </c>
      <c r="D52" s="776">
        <v>4.5</v>
      </c>
      <c r="E52" s="811">
        <v>9</v>
      </c>
      <c r="F52" s="812">
        <v>5.79</v>
      </c>
      <c r="G52" s="763">
        <v>4.9000000000000004</v>
      </c>
      <c r="H52" s="814">
        <v>2</v>
      </c>
      <c r="I52" s="810">
        <v>1.29</v>
      </c>
      <c r="J52" s="762">
        <v>4.5</v>
      </c>
      <c r="K52" s="813">
        <v>0.64</v>
      </c>
      <c r="L52" s="814">
        <v>2</v>
      </c>
      <c r="M52" s="814">
        <v>16</v>
      </c>
      <c r="N52" s="815">
        <v>5.43</v>
      </c>
      <c r="O52" s="814" t="s">
        <v>6323</v>
      </c>
      <c r="P52" s="816" t="s">
        <v>6418</v>
      </c>
      <c r="Q52" s="817">
        <f t="shared" si="0"/>
        <v>0</v>
      </c>
      <c r="R52" s="817">
        <f t="shared" si="0"/>
        <v>0</v>
      </c>
      <c r="S52" s="807">
        <f t="shared" si="1"/>
        <v>10.86</v>
      </c>
      <c r="T52" s="807">
        <f t="shared" si="2"/>
        <v>9</v>
      </c>
      <c r="U52" s="807">
        <f t="shared" si="3"/>
        <v>-1.8599999999999994</v>
      </c>
      <c r="V52" s="818">
        <f t="shared" si="4"/>
        <v>0.82872928176795579</v>
      </c>
      <c r="W52" s="764">
        <v>1</v>
      </c>
    </row>
    <row r="53" spans="1:23" ht="14.4" customHeight="1" x14ac:dyDescent="0.3">
      <c r="A53" s="823" t="s">
        <v>6419</v>
      </c>
      <c r="B53" s="807"/>
      <c r="C53" s="808"/>
      <c r="D53" s="776"/>
      <c r="E53" s="811">
        <v>1</v>
      </c>
      <c r="F53" s="812">
        <v>0.81</v>
      </c>
      <c r="G53" s="763">
        <v>4</v>
      </c>
      <c r="H53" s="814">
        <v>1</v>
      </c>
      <c r="I53" s="810">
        <v>0.81</v>
      </c>
      <c r="J53" s="768">
        <v>7</v>
      </c>
      <c r="K53" s="813">
        <v>0.81</v>
      </c>
      <c r="L53" s="814">
        <v>2</v>
      </c>
      <c r="M53" s="814">
        <v>19</v>
      </c>
      <c r="N53" s="815">
        <v>6.47</v>
      </c>
      <c r="O53" s="814" t="s">
        <v>6323</v>
      </c>
      <c r="P53" s="816" t="s">
        <v>6420</v>
      </c>
      <c r="Q53" s="817">
        <f t="shared" si="0"/>
        <v>1</v>
      </c>
      <c r="R53" s="817">
        <f t="shared" si="0"/>
        <v>0.81</v>
      </c>
      <c r="S53" s="807">
        <f t="shared" si="1"/>
        <v>6.47</v>
      </c>
      <c r="T53" s="807">
        <f t="shared" si="2"/>
        <v>7</v>
      </c>
      <c r="U53" s="807">
        <f t="shared" si="3"/>
        <v>0.53000000000000025</v>
      </c>
      <c r="V53" s="818">
        <f t="shared" si="4"/>
        <v>1.081916537867079</v>
      </c>
      <c r="W53" s="764">
        <v>1</v>
      </c>
    </row>
    <row r="54" spans="1:23" ht="14.4" customHeight="1" x14ac:dyDescent="0.3">
      <c r="A54" s="822" t="s">
        <v>6421</v>
      </c>
      <c r="B54" s="770">
        <v>1</v>
      </c>
      <c r="C54" s="771">
        <v>0.59</v>
      </c>
      <c r="D54" s="772">
        <v>3</v>
      </c>
      <c r="E54" s="773">
        <v>4</v>
      </c>
      <c r="F54" s="751">
        <v>2.38</v>
      </c>
      <c r="G54" s="752">
        <v>3.3</v>
      </c>
      <c r="H54" s="753">
        <v>4</v>
      </c>
      <c r="I54" s="754">
        <v>2.38</v>
      </c>
      <c r="J54" s="755">
        <v>2.8</v>
      </c>
      <c r="K54" s="756">
        <v>0.59</v>
      </c>
      <c r="L54" s="757">
        <v>1</v>
      </c>
      <c r="M54" s="757">
        <v>11</v>
      </c>
      <c r="N54" s="758">
        <v>3.7</v>
      </c>
      <c r="O54" s="757" t="s">
        <v>6323</v>
      </c>
      <c r="P54" s="774" t="s">
        <v>6422</v>
      </c>
      <c r="Q54" s="759">
        <f t="shared" si="0"/>
        <v>3</v>
      </c>
      <c r="R54" s="759">
        <f t="shared" si="0"/>
        <v>1.79</v>
      </c>
      <c r="S54" s="770">
        <f t="shared" si="1"/>
        <v>14.8</v>
      </c>
      <c r="T54" s="770">
        <f t="shared" si="2"/>
        <v>11.2</v>
      </c>
      <c r="U54" s="770">
        <f t="shared" si="3"/>
        <v>-3.6000000000000014</v>
      </c>
      <c r="V54" s="775">
        <f t="shared" si="4"/>
        <v>0.75675675675675669</v>
      </c>
      <c r="W54" s="760"/>
    </row>
    <row r="55" spans="1:23" ht="14.4" customHeight="1" x14ac:dyDescent="0.3">
      <c r="A55" s="823" t="s">
        <v>6423</v>
      </c>
      <c r="B55" s="807"/>
      <c r="C55" s="808"/>
      <c r="D55" s="776"/>
      <c r="E55" s="809">
        <v>1</v>
      </c>
      <c r="F55" s="810">
        <v>0.72</v>
      </c>
      <c r="G55" s="762">
        <v>2</v>
      </c>
      <c r="H55" s="811">
        <v>2</v>
      </c>
      <c r="I55" s="812">
        <v>1.45</v>
      </c>
      <c r="J55" s="763">
        <v>3.5</v>
      </c>
      <c r="K55" s="813">
        <v>0.72</v>
      </c>
      <c r="L55" s="814">
        <v>2</v>
      </c>
      <c r="M55" s="814">
        <v>15</v>
      </c>
      <c r="N55" s="815">
        <v>4.88</v>
      </c>
      <c r="O55" s="814" t="s">
        <v>6323</v>
      </c>
      <c r="P55" s="816" t="s">
        <v>6424</v>
      </c>
      <c r="Q55" s="817">
        <f t="shared" si="0"/>
        <v>2</v>
      </c>
      <c r="R55" s="817">
        <f t="shared" si="0"/>
        <v>1.45</v>
      </c>
      <c r="S55" s="807">
        <f t="shared" si="1"/>
        <v>9.76</v>
      </c>
      <c r="T55" s="807">
        <f t="shared" si="2"/>
        <v>7</v>
      </c>
      <c r="U55" s="807">
        <f t="shared" si="3"/>
        <v>-2.76</v>
      </c>
      <c r="V55" s="818">
        <f t="shared" si="4"/>
        <v>0.71721311475409832</v>
      </c>
      <c r="W55" s="764"/>
    </row>
    <row r="56" spans="1:23" ht="14.4" customHeight="1" x14ac:dyDescent="0.3">
      <c r="A56" s="822" t="s">
        <v>6425</v>
      </c>
      <c r="B56" s="770">
        <v>4</v>
      </c>
      <c r="C56" s="771">
        <v>2.04</v>
      </c>
      <c r="D56" s="772">
        <v>3.3</v>
      </c>
      <c r="E56" s="753">
        <v>5</v>
      </c>
      <c r="F56" s="754">
        <v>2.54</v>
      </c>
      <c r="G56" s="755">
        <v>3.2</v>
      </c>
      <c r="H56" s="757">
        <v>3</v>
      </c>
      <c r="I56" s="751">
        <v>1.52</v>
      </c>
      <c r="J56" s="752">
        <v>4.3</v>
      </c>
      <c r="K56" s="756">
        <v>0.51</v>
      </c>
      <c r="L56" s="757">
        <v>2</v>
      </c>
      <c r="M56" s="757">
        <v>14</v>
      </c>
      <c r="N56" s="758">
        <v>4.82</v>
      </c>
      <c r="O56" s="757" t="s">
        <v>6323</v>
      </c>
      <c r="P56" s="774" t="s">
        <v>6426</v>
      </c>
      <c r="Q56" s="759">
        <f t="shared" si="0"/>
        <v>-1</v>
      </c>
      <c r="R56" s="759">
        <f t="shared" si="0"/>
        <v>-0.52</v>
      </c>
      <c r="S56" s="770">
        <f t="shared" si="1"/>
        <v>14.46</v>
      </c>
      <c r="T56" s="770">
        <f t="shared" si="2"/>
        <v>12.899999999999999</v>
      </c>
      <c r="U56" s="770">
        <f t="shared" si="3"/>
        <v>-1.5600000000000023</v>
      </c>
      <c r="V56" s="775">
        <f t="shared" si="4"/>
        <v>0.89211618257261394</v>
      </c>
      <c r="W56" s="760">
        <v>2</v>
      </c>
    </row>
    <row r="57" spans="1:23" ht="14.4" customHeight="1" x14ac:dyDescent="0.3">
      <c r="A57" s="823" t="s">
        <v>6427</v>
      </c>
      <c r="B57" s="807"/>
      <c r="C57" s="808"/>
      <c r="D57" s="776"/>
      <c r="E57" s="811">
        <v>1</v>
      </c>
      <c r="F57" s="812">
        <v>0.66</v>
      </c>
      <c r="G57" s="763">
        <v>3</v>
      </c>
      <c r="H57" s="814"/>
      <c r="I57" s="810"/>
      <c r="J57" s="762"/>
      <c r="K57" s="813">
        <v>0.66</v>
      </c>
      <c r="L57" s="814">
        <v>2</v>
      </c>
      <c r="M57" s="814">
        <v>20</v>
      </c>
      <c r="N57" s="815">
        <v>6.77</v>
      </c>
      <c r="O57" s="814" t="s">
        <v>6323</v>
      </c>
      <c r="P57" s="816" t="s">
        <v>6428</v>
      </c>
      <c r="Q57" s="817">
        <f t="shared" si="0"/>
        <v>0</v>
      </c>
      <c r="R57" s="817">
        <f t="shared" si="0"/>
        <v>0</v>
      </c>
      <c r="S57" s="807" t="str">
        <f t="shared" si="1"/>
        <v/>
      </c>
      <c r="T57" s="807" t="str">
        <f t="shared" si="2"/>
        <v/>
      </c>
      <c r="U57" s="807" t="str">
        <f t="shared" si="3"/>
        <v/>
      </c>
      <c r="V57" s="818" t="str">
        <f t="shared" si="4"/>
        <v/>
      </c>
      <c r="W57" s="764"/>
    </row>
    <row r="58" spans="1:23" ht="14.4" customHeight="1" x14ac:dyDescent="0.3">
      <c r="A58" s="822" t="s">
        <v>6429</v>
      </c>
      <c r="B58" s="765">
        <v>1</v>
      </c>
      <c r="C58" s="766">
        <v>2.94</v>
      </c>
      <c r="D58" s="767">
        <v>22</v>
      </c>
      <c r="E58" s="773"/>
      <c r="F58" s="751"/>
      <c r="G58" s="752"/>
      <c r="H58" s="757">
        <v>1</v>
      </c>
      <c r="I58" s="751">
        <v>1.92</v>
      </c>
      <c r="J58" s="752">
        <v>2</v>
      </c>
      <c r="K58" s="756">
        <v>2.94</v>
      </c>
      <c r="L58" s="757">
        <v>4</v>
      </c>
      <c r="M58" s="757">
        <v>39</v>
      </c>
      <c r="N58" s="758">
        <v>13.07</v>
      </c>
      <c r="O58" s="757" t="s">
        <v>6323</v>
      </c>
      <c r="P58" s="774" t="s">
        <v>6430</v>
      </c>
      <c r="Q58" s="759">
        <f t="shared" si="0"/>
        <v>0</v>
      </c>
      <c r="R58" s="759">
        <f t="shared" si="0"/>
        <v>-1.02</v>
      </c>
      <c r="S58" s="770">
        <f t="shared" si="1"/>
        <v>13.07</v>
      </c>
      <c r="T58" s="770">
        <f t="shared" si="2"/>
        <v>2</v>
      </c>
      <c r="U58" s="770">
        <f t="shared" si="3"/>
        <v>-11.07</v>
      </c>
      <c r="V58" s="775">
        <f t="shared" si="4"/>
        <v>0.15302218821729149</v>
      </c>
      <c r="W58" s="760"/>
    </row>
    <row r="59" spans="1:23" ht="14.4" customHeight="1" x14ac:dyDescent="0.3">
      <c r="A59" s="823" t="s">
        <v>6431</v>
      </c>
      <c r="B59" s="819">
        <v>1</v>
      </c>
      <c r="C59" s="820">
        <v>2.94</v>
      </c>
      <c r="D59" s="769">
        <v>15</v>
      </c>
      <c r="E59" s="809">
        <v>1</v>
      </c>
      <c r="F59" s="810">
        <v>2.94</v>
      </c>
      <c r="G59" s="762">
        <v>17</v>
      </c>
      <c r="H59" s="814"/>
      <c r="I59" s="810"/>
      <c r="J59" s="762"/>
      <c r="K59" s="813">
        <v>2.94</v>
      </c>
      <c r="L59" s="814">
        <v>4</v>
      </c>
      <c r="M59" s="814">
        <v>39</v>
      </c>
      <c r="N59" s="815">
        <v>13.07</v>
      </c>
      <c r="O59" s="814" t="s">
        <v>6323</v>
      </c>
      <c r="P59" s="816" t="s">
        <v>6432</v>
      </c>
      <c r="Q59" s="817">
        <f t="shared" si="0"/>
        <v>-1</v>
      </c>
      <c r="R59" s="817">
        <f t="shared" si="0"/>
        <v>-2.94</v>
      </c>
      <c r="S59" s="807" t="str">
        <f t="shared" si="1"/>
        <v/>
      </c>
      <c r="T59" s="807" t="str">
        <f t="shared" si="2"/>
        <v/>
      </c>
      <c r="U59" s="807" t="str">
        <f t="shared" si="3"/>
        <v/>
      </c>
      <c r="V59" s="818" t="str">
        <f t="shared" si="4"/>
        <v/>
      </c>
      <c r="W59" s="764"/>
    </row>
    <row r="60" spans="1:23" ht="14.4" customHeight="1" x14ac:dyDescent="0.3">
      <c r="A60" s="823" t="s">
        <v>6433</v>
      </c>
      <c r="B60" s="819">
        <v>3</v>
      </c>
      <c r="C60" s="820">
        <v>11.17</v>
      </c>
      <c r="D60" s="769">
        <v>19.7</v>
      </c>
      <c r="E60" s="809">
        <v>1</v>
      </c>
      <c r="F60" s="810">
        <v>3.72</v>
      </c>
      <c r="G60" s="762">
        <v>15</v>
      </c>
      <c r="H60" s="814">
        <v>3</v>
      </c>
      <c r="I60" s="810">
        <v>11.17</v>
      </c>
      <c r="J60" s="768">
        <v>14</v>
      </c>
      <c r="K60" s="813">
        <v>3.72</v>
      </c>
      <c r="L60" s="814">
        <v>3</v>
      </c>
      <c r="M60" s="814">
        <v>28</v>
      </c>
      <c r="N60" s="815">
        <v>9.25</v>
      </c>
      <c r="O60" s="814" t="s">
        <v>6323</v>
      </c>
      <c r="P60" s="816" t="s">
        <v>6434</v>
      </c>
      <c r="Q60" s="817">
        <f t="shared" si="0"/>
        <v>0</v>
      </c>
      <c r="R60" s="817">
        <f t="shared" si="0"/>
        <v>0</v>
      </c>
      <c r="S60" s="807">
        <f t="shared" si="1"/>
        <v>27.75</v>
      </c>
      <c r="T60" s="807">
        <f t="shared" si="2"/>
        <v>42</v>
      </c>
      <c r="U60" s="807">
        <f t="shared" si="3"/>
        <v>14.25</v>
      </c>
      <c r="V60" s="818">
        <f t="shared" si="4"/>
        <v>1.5135135135135136</v>
      </c>
      <c r="W60" s="764">
        <v>14</v>
      </c>
    </row>
    <row r="61" spans="1:23" ht="14.4" customHeight="1" x14ac:dyDescent="0.3">
      <c r="A61" s="822" t="s">
        <v>6435</v>
      </c>
      <c r="B61" s="770">
        <v>1</v>
      </c>
      <c r="C61" s="771">
        <v>2.5</v>
      </c>
      <c r="D61" s="772">
        <v>8</v>
      </c>
      <c r="E61" s="753">
        <v>1</v>
      </c>
      <c r="F61" s="754">
        <v>2.5</v>
      </c>
      <c r="G61" s="755">
        <v>10</v>
      </c>
      <c r="H61" s="757"/>
      <c r="I61" s="751"/>
      <c r="J61" s="752"/>
      <c r="K61" s="756">
        <v>2.5</v>
      </c>
      <c r="L61" s="757">
        <v>4</v>
      </c>
      <c r="M61" s="757">
        <v>33</v>
      </c>
      <c r="N61" s="758">
        <v>10.84</v>
      </c>
      <c r="O61" s="757" t="s">
        <v>6323</v>
      </c>
      <c r="P61" s="774" t="s">
        <v>6436</v>
      </c>
      <c r="Q61" s="759">
        <f t="shared" si="0"/>
        <v>-1</v>
      </c>
      <c r="R61" s="759">
        <f t="shared" si="0"/>
        <v>-2.5</v>
      </c>
      <c r="S61" s="770" t="str">
        <f t="shared" si="1"/>
        <v/>
      </c>
      <c r="T61" s="770" t="str">
        <f t="shared" si="2"/>
        <v/>
      </c>
      <c r="U61" s="770" t="str">
        <f t="shared" si="3"/>
        <v/>
      </c>
      <c r="V61" s="775" t="str">
        <f t="shared" si="4"/>
        <v/>
      </c>
      <c r="W61" s="760"/>
    </row>
    <row r="62" spans="1:23" ht="14.4" customHeight="1" x14ac:dyDescent="0.3">
      <c r="A62" s="822" t="s">
        <v>6437</v>
      </c>
      <c r="B62" s="770">
        <v>3</v>
      </c>
      <c r="C62" s="771">
        <v>3.25</v>
      </c>
      <c r="D62" s="772">
        <v>4.3</v>
      </c>
      <c r="E62" s="753">
        <v>2</v>
      </c>
      <c r="F62" s="754">
        <v>2.42</v>
      </c>
      <c r="G62" s="755">
        <v>9.5</v>
      </c>
      <c r="H62" s="757">
        <v>2</v>
      </c>
      <c r="I62" s="751">
        <v>2.04</v>
      </c>
      <c r="J62" s="752">
        <v>2.5</v>
      </c>
      <c r="K62" s="756">
        <v>1.21</v>
      </c>
      <c r="L62" s="757">
        <v>3</v>
      </c>
      <c r="M62" s="757">
        <v>29</v>
      </c>
      <c r="N62" s="758">
        <v>9.81</v>
      </c>
      <c r="O62" s="757" t="s">
        <v>6323</v>
      </c>
      <c r="P62" s="774" t="s">
        <v>6438</v>
      </c>
      <c r="Q62" s="759">
        <f t="shared" si="0"/>
        <v>-1</v>
      </c>
      <c r="R62" s="759">
        <f t="shared" si="0"/>
        <v>-1.21</v>
      </c>
      <c r="S62" s="770">
        <f t="shared" si="1"/>
        <v>19.62</v>
      </c>
      <c r="T62" s="770">
        <f t="shared" si="2"/>
        <v>5</v>
      </c>
      <c r="U62" s="770">
        <f t="shared" si="3"/>
        <v>-14.620000000000001</v>
      </c>
      <c r="V62" s="775">
        <f t="shared" si="4"/>
        <v>0.254841997961264</v>
      </c>
      <c r="W62" s="760"/>
    </row>
    <row r="63" spans="1:23" ht="14.4" customHeight="1" x14ac:dyDescent="0.3">
      <c r="A63" s="823" t="s">
        <v>6439</v>
      </c>
      <c r="B63" s="807"/>
      <c r="C63" s="808"/>
      <c r="D63" s="776"/>
      <c r="E63" s="811">
        <v>1</v>
      </c>
      <c r="F63" s="812">
        <v>1.34</v>
      </c>
      <c r="G63" s="763">
        <v>8</v>
      </c>
      <c r="H63" s="814">
        <v>1</v>
      </c>
      <c r="I63" s="810">
        <v>1.34</v>
      </c>
      <c r="J63" s="762">
        <v>6</v>
      </c>
      <c r="K63" s="813">
        <v>1.34</v>
      </c>
      <c r="L63" s="814">
        <v>4</v>
      </c>
      <c r="M63" s="814">
        <v>36</v>
      </c>
      <c r="N63" s="815">
        <v>12.07</v>
      </c>
      <c r="O63" s="814" t="s">
        <v>6323</v>
      </c>
      <c r="P63" s="816" t="s">
        <v>6440</v>
      </c>
      <c r="Q63" s="817">
        <f t="shared" si="0"/>
        <v>1</v>
      </c>
      <c r="R63" s="817">
        <f t="shared" si="0"/>
        <v>1.34</v>
      </c>
      <c r="S63" s="807">
        <f t="shared" si="1"/>
        <v>12.07</v>
      </c>
      <c r="T63" s="807">
        <f t="shared" si="2"/>
        <v>6</v>
      </c>
      <c r="U63" s="807">
        <f t="shared" si="3"/>
        <v>-6.07</v>
      </c>
      <c r="V63" s="818">
        <f t="shared" si="4"/>
        <v>0.49710024855012425</v>
      </c>
      <c r="W63" s="764"/>
    </row>
    <row r="64" spans="1:23" ht="14.4" customHeight="1" x14ac:dyDescent="0.3">
      <c r="A64" s="823" t="s">
        <v>6441</v>
      </c>
      <c r="B64" s="807"/>
      <c r="C64" s="808"/>
      <c r="D64" s="776"/>
      <c r="E64" s="811">
        <v>1</v>
      </c>
      <c r="F64" s="812">
        <v>1.95</v>
      </c>
      <c r="G64" s="763">
        <v>23</v>
      </c>
      <c r="H64" s="814"/>
      <c r="I64" s="810"/>
      <c r="J64" s="762"/>
      <c r="K64" s="813">
        <v>1.95</v>
      </c>
      <c r="L64" s="814">
        <v>4</v>
      </c>
      <c r="M64" s="814">
        <v>39</v>
      </c>
      <c r="N64" s="815">
        <v>12.93</v>
      </c>
      <c r="O64" s="814" t="s">
        <v>6323</v>
      </c>
      <c r="P64" s="816" t="s">
        <v>6442</v>
      </c>
      <c r="Q64" s="817">
        <f t="shared" si="0"/>
        <v>0</v>
      </c>
      <c r="R64" s="817">
        <f t="shared" si="0"/>
        <v>0</v>
      </c>
      <c r="S64" s="807" t="str">
        <f t="shared" si="1"/>
        <v/>
      </c>
      <c r="T64" s="807" t="str">
        <f t="shared" si="2"/>
        <v/>
      </c>
      <c r="U64" s="807" t="str">
        <f t="shared" si="3"/>
        <v/>
      </c>
      <c r="V64" s="818" t="str">
        <f t="shared" si="4"/>
        <v/>
      </c>
      <c r="W64" s="764"/>
    </row>
    <row r="65" spans="1:23" ht="14.4" customHeight="1" x14ac:dyDescent="0.3">
      <c r="A65" s="822" t="s">
        <v>6443</v>
      </c>
      <c r="B65" s="770">
        <v>10</v>
      </c>
      <c r="C65" s="771">
        <v>7.42</v>
      </c>
      <c r="D65" s="772">
        <v>7.3</v>
      </c>
      <c r="E65" s="753">
        <v>34</v>
      </c>
      <c r="F65" s="754">
        <v>25.22</v>
      </c>
      <c r="G65" s="755">
        <v>6.2</v>
      </c>
      <c r="H65" s="757">
        <v>6</v>
      </c>
      <c r="I65" s="751">
        <v>4.45</v>
      </c>
      <c r="J65" s="752">
        <v>4.8</v>
      </c>
      <c r="K65" s="756">
        <v>0.74</v>
      </c>
      <c r="L65" s="757">
        <v>3</v>
      </c>
      <c r="M65" s="757">
        <v>25</v>
      </c>
      <c r="N65" s="758">
        <v>8.4</v>
      </c>
      <c r="O65" s="757" t="s">
        <v>6323</v>
      </c>
      <c r="P65" s="774" t="s">
        <v>6444</v>
      </c>
      <c r="Q65" s="759">
        <f t="shared" si="0"/>
        <v>-4</v>
      </c>
      <c r="R65" s="759">
        <f t="shared" si="0"/>
        <v>-2.9699999999999998</v>
      </c>
      <c r="S65" s="770">
        <f t="shared" si="1"/>
        <v>50.400000000000006</v>
      </c>
      <c r="T65" s="770">
        <f t="shared" si="2"/>
        <v>28.799999999999997</v>
      </c>
      <c r="U65" s="770">
        <f t="shared" si="3"/>
        <v>-21.600000000000009</v>
      </c>
      <c r="V65" s="775">
        <f t="shared" si="4"/>
        <v>0.57142857142857129</v>
      </c>
      <c r="W65" s="760"/>
    </row>
    <row r="66" spans="1:23" ht="14.4" customHeight="1" x14ac:dyDescent="0.3">
      <c r="A66" s="823" t="s">
        <v>6445</v>
      </c>
      <c r="B66" s="807">
        <v>4</v>
      </c>
      <c r="C66" s="808">
        <v>3.58</v>
      </c>
      <c r="D66" s="776">
        <v>9.5</v>
      </c>
      <c r="E66" s="811">
        <v>9</v>
      </c>
      <c r="F66" s="812">
        <v>7.01</v>
      </c>
      <c r="G66" s="763">
        <v>7.1</v>
      </c>
      <c r="H66" s="814">
        <v>8</v>
      </c>
      <c r="I66" s="810">
        <v>6.98</v>
      </c>
      <c r="J66" s="762">
        <v>7.8</v>
      </c>
      <c r="K66" s="813">
        <v>0.9</v>
      </c>
      <c r="L66" s="814">
        <v>4</v>
      </c>
      <c r="M66" s="814">
        <v>33</v>
      </c>
      <c r="N66" s="815">
        <v>10.88</v>
      </c>
      <c r="O66" s="814" t="s">
        <v>6323</v>
      </c>
      <c r="P66" s="816" t="s">
        <v>6446</v>
      </c>
      <c r="Q66" s="817">
        <f t="shared" si="0"/>
        <v>4</v>
      </c>
      <c r="R66" s="817">
        <f t="shared" si="0"/>
        <v>3.4000000000000004</v>
      </c>
      <c r="S66" s="807">
        <f t="shared" si="1"/>
        <v>87.04</v>
      </c>
      <c r="T66" s="807">
        <f t="shared" si="2"/>
        <v>62.4</v>
      </c>
      <c r="U66" s="807">
        <f t="shared" si="3"/>
        <v>-24.640000000000008</v>
      </c>
      <c r="V66" s="818">
        <f t="shared" si="4"/>
        <v>0.71691176470588225</v>
      </c>
      <c r="W66" s="764"/>
    </row>
    <row r="67" spans="1:23" ht="14.4" customHeight="1" x14ac:dyDescent="0.3">
      <c r="A67" s="823" t="s">
        <v>6447</v>
      </c>
      <c r="B67" s="807">
        <v>3</v>
      </c>
      <c r="C67" s="808">
        <v>3.7</v>
      </c>
      <c r="D67" s="776">
        <v>10.3</v>
      </c>
      <c r="E67" s="811">
        <v>4</v>
      </c>
      <c r="F67" s="812">
        <v>4.9400000000000004</v>
      </c>
      <c r="G67" s="763">
        <v>7.8</v>
      </c>
      <c r="H67" s="814">
        <v>1</v>
      </c>
      <c r="I67" s="810">
        <v>1.23</v>
      </c>
      <c r="J67" s="762">
        <v>5</v>
      </c>
      <c r="K67" s="813">
        <v>1.23</v>
      </c>
      <c r="L67" s="814">
        <v>4</v>
      </c>
      <c r="M67" s="814">
        <v>38</v>
      </c>
      <c r="N67" s="815">
        <v>12.79</v>
      </c>
      <c r="O67" s="814" t="s">
        <v>6323</v>
      </c>
      <c r="P67" s="816" t="s">
        <v>6448</v>
      </c>
      <c r="Q67" s="817">
        <f t="shared" si="0"/>
        <v>-2</v>
      </c>
      <c r="R67" s="817">
        <f t="shared" si="0"/>
        <v>-2.4700000000000002</v>
      </c>
      <c r="S67" s="807">
        <f t="shared" si="1"/>
        <v>12.79</v>
      </c>
      <c r="T67" s="807">
        <f t="shared" si="2"/>
        <v>5</v>
      </c>
      <c r="U67" s="807">
        <f t="shared" si="3"/>
        <v>-7.7899999999999991</v>
      </c>
      <c r="V67" s="818">
        <f t="shared" si="4"/>
        <v>0.39093041438623927</v>
      </c>
      <c r="W67" s="764"/>
    </row>
    <row r="68" spans="1:23" ht="14.4" customHeight="1" x14ac:dyDescent="0.3">
      <c r="A68" s="822" t="s">
        <v>6449</v>
      </c>
      <c r="B68" s="765">
        <v>1</v>
      </c>
      <c r="C68" s="766">
        <v>0.59</v>
      </c>
      <c r="D68" s="767">
        <v>7</v>
      </c>
      <c r="E68" s="773"/>
      <c r="F68" s="751"/>
      <c r="G68" s="752"/>
      <c r="H68" s="757"/>
      <c r="I68" s="751"/>
      <c r="J68" s="752"/>
      <c r="K68" s="756">
        <v>0.59</v>
      </c>
      <c r="L68" s="757">
        <v>3</v>
      </c>
      <c r="M68" s="757">
        <v>24</v>
      </c>
      <c r="N68" s="758">
        <v>8.09</v>
      </c>
      <c r="O68" s="757" t="s">
        <v>6323</v>
      </c>
      <c r="P68" s="774" t="s">
        <v>6450</v>
      </c>
      <c r="Q68" s="759">
        <f t="shared" si="0"/>
        <v>-1</v>
      </c>
      <c r="R68" s="759">
        <f t="shared" si="0"/>
        <v>-0.59</v>
      </c>
      <c r="S68" s="770" t="str">
        <f t="shared" si="1"/>
        <v/>
      </c>
      <c r="T68" s="770" t="str">
        <f t="shared" si="2"/>
        <v/>
      </c>
      <c r="U68" s="770" t="str">
        <f t="shared" si="3"/>
        <v/>
      </c>
      <c r="V68" s="775" t="str">
        <f t="shared" si="4"/>
        <v/>
      </c>
      <c r="W68" s="760"/>
    </row>
    <row r="69" spans="1:23" ht="14.4" customHeight="1" x14ac:dyDescent="0.3">
      <c r="A69" s="822" t="s">
        <v>6451</v>
      </c>
      <c r="B69" s="765">
        <v>3</v>
      </c>
      <c r="C69" s="766">
        <v>1.84</v>
      </c>
      <c r="D69" s="767">
        <v>6.7</v>
      </c>
      <c r="E69" s="773">
        <v>3</v>
      </c>
      <c r="F69" s="751">
        <v>1.91</v>
      </c>
      <c r="G69" s="752">
        <v>4</v>
      </c>
      <c r="H69" s="757">
        <v>3</v>
      </c>
      <c r="I69" s="751">
        <v>1.84</v>
      </c>
      <c r="J69" s="752">
        <v>4.7</v>
      </c>
      <c r="K69" s="756">
        <v>0.61</v>
      </c>
      <c r="L69" s="757">
        <v>2</v>
      </c>
      <c r="M69" s="757">
        <v>17</v>
      </c>
      <c r="N69" s="758">
        <v>5.64</v>
      </c>
      <c r="O69" s="757" t="s">
        <v>6323</v>
      </c>
      <c r="P69" s="774" t="s">
        <v>6452</v>
      </c>
      <c r="Q69" s="759">
        <f t="shared" si="0"/>
        <v>0</v>
      </c>
      <c r="R69" s="759">
        <f t="shared" si="0"/>
        <v>0</v>
      </c>
      <c r="S69" s="770">
        <f t="shared" si="1"/>
        <v>16.919999999999998</v>
      </c>
      <c r="T69" s="770">
        <f t="shared" si="2"/>
        <v>14.100000000000001</v>
      </c>
      <c r="U69" s="770">
        <f t="shared" si="3"/>
        <v>-2.8199999999999967</v>
      </c>
      <c r="V69" s="775">
        <f t="shared" si="4"/>
        <v>0.83333333333333348</v>
      </c>
      <c r="W69" s="760">
        <v>1</v>
      </c>
    </row>
    <row r="70" spans="1:23" ht="14.4" customHeight="1" x14ac:dyDescent="0.3">
      <c r="A70" s="823" t="s">
        <v>6453</v>
      </c>
      <c r="B70" s="819">
        <v>2</v>
      </c>
      <c r="C70" s="820">
        <v>1.52</v>
      </c>
      <c r="D70" s="769">
        <v>5</v>
      </c>
      <c r="E70" s="809"/>
      <c r="F70" s="810"/>
      <c r="G70" s="762"/>
      <c r="H70" s="814"/>
      <c r="I70" s="810"/>
      <c r="J70" s="762"/>
      <c r="K70" s="813">
        <v>0.76</v>
      </c>
      <c r="L70" s="814">
        <v>3</v>
      </c>
      <c r="M70" s="814">
        <v>23</v>
      </c>
      <c r="N70" s="815">
        <v>7.71</v>
      </c>
      <c r="O70" s="814" t="s">
        <v>6323</v>
      </c>
      <c r="P70" s="816" t="s">
        <v>6454</v>
      </c>
      <c r="Q70" s="817">
        <f t="shared" ref="Q70:R133" si="5">H70-B70</f>
        <v>-2</v>
      </c>
      <c r="R70" s="817">
        <f t="shared" si="5"/>
        <v>-1.52</v>
      </c>
      <c r="S70" s="807" t="str">
        <f t="shared" ref="S70:S133" si="6">IF(H70=0,"",H70*N70)</f>
        <v/>
      </c>
      <c r="T70" s="807" t="str">
        <f t="shared" ref="T70:T133" si="7">IF(H70=0,"",H70*J70)</f>
        <v/>
      </c>
      <c r="U70" s="807" t="str">
        <f t="shared" ref="U70:U133" si="8">IF(H70=0,"",T70-S70)</f>
        <v/>
      </c>
      <c r="V70" s="818" t="str">
        <f t="shared" ref="V70:V133" si="9">IF(H70=0,"",T70/S70)</f>
        <v/>
      </c>
      <c r="W70" s="764"/>
    </row>
    <row r="71" spans="1:23" ht="14.4" customHeight="1" x14ac:dyDescent="0.3">
      <c r="A71" s="823" t="s">
        <v>6455</v>
      </c>
      <c r="B71" s="819">
        <v>1</v>
      </c>
      <c r="C71" s="820">
        <v>1</v>
      </c>
      <c r="D71" s="769">
        <v>9</v>
      </c>
      <c r="E71" s="809"/>
      <c r="F71" s="810"/>
      <c r="G71" s="762"/>
      <c r="H71" s="814"/>
      <c r="I71" s="810"/>
      <c r="J71" s="762"/>
      <c r="K71" s="813">
        <v>1</v>
      </c>
      <c r="L71" s="814">
        <v>3</v>
      </c>
      <c r="M71" s="814">
        <v>24</v>
      </c>
      <c r="N71" s="815">
        <v>7.93</v>
      </c>
      <c r="O71" s="814" t="s">
        <v>6323</v>
      </c>
      <c r="P71" s="816" t="s">
        <v>6456</v>
      </c>
      <c r="Q71" s="817">
        <f t="shared" si="5"/>
        <v>-1</v>
      </c>
      <c r="R71" s="817">
        <f t="shared" si="5"/>
        <v>-1</v>
      </c>
      <c r="S71" s="807" t="str">
        <f t="shared" si="6"/>
        <v/>
      </c>
      <c r="T71" s="807" t="str">
        <f t="shared" si="7"/>
        <v/>
      </c>
      <c r="U71" s="807" t="str">
        <f t="shared" si="8"/>
        <v/>
      </c>
      <c r="V71" s="818" t="str">
        <f t="shared" si="9"/>
        <v/>
      </c>
      <c r="W71" s="764"/>
    </row>
    <row r="72" spans="1:23" ht="14.4" customHeight="1" x14ac:dyDescent="0.3">
      <c r="A72" s="822" t="s">
        <v>6457</v>
      </c>
      <c r="B72" s="770"/>
      <c r="C72" s="771"/>
      <c r="D72" s="772"/>
      <c r="E72" s="773"/>
      <c r="F72" s="751"/>
      <c r="G72" s="752"/>
      <c r="H72" s="753">
        <v>2</v>
      </c>
      <c r="I72" s="754">
        <v>2.46</v>
      </c>
      <c r="J72" s="755">
        <v>5</v>
      </c>
      <c r="K72" s="756">
        <v>1.23</v>
      </c>
      <c r="L72" s="757">
        <v>3</v>
      </c>
      <c r="M72" s="757">
        <v>26</v>
      </c>
      <c r="N72" s="758">
        <v>8.6199999999999992</v>
      </c>
      <c r="O72" s="757" t="s">
        <v>6323</v>
      </c>
      <c r="P72" s="774" t="s">
        <v>6458</v>
      </c>
      <c r="Q72" s="759">
        <f t="shared" si="5"/>
        <v>2</v>
      </c>
      <c r="R72" s="759">
        <f t="shared" si="5"/>
        <v>2.46</v>
      </c>
      <c r="S72" s="770">
        <f t="shared" si="6"/>
        <v>17.239999999999998</v>
      </c>
      <c r="T72" s="770">
        <f t="shared" si="7"/>
        <v>10</v>
      </c>
      <c r="U72" s="770">
        <f t="shared" si="8"/>
        <v>-7.2399999999999984</v>
      </c>
      <c r="V72" s="775">
        <f t="shared" si="9"/>
        <v>0.58004640371229699</v>
      </c>
      <c r="W72" s="760"/>
    </row>
    <row r="73" spans="1:23" ht="14.4" customHeight="1" x14ac:dyDescent="0.3">
      <c r="A73" s="823" t="s">
        <v>6459</v>
      </c>
      <c r="B73" s="807">
        <v>1</v>
      </c>
      <c r="C73" s="808">
        <v>1.26</v>
      </c>
      <c r="D73" s="776">
        <v>11</v>
      </c>
      <c r="E73" s="809"/>
      <c r="F73" s="810"/>
      <c r="G73" s="762"/>
      <c r="H73" s="811"/>
      <c r="I73" s="812"/>
      <c r="J73" s="763"/>
      <c r="K73" s="813">
        <v>1.26</v>
      </c>
      <c r="L73" s="814">
        <v>3</v>
      </c>
      <c r="M73" s="814">
        <v>30</v>
      </c>
      <c r="N73" s="815">
        <v>9.93</v>
      </c>
      <c r="O73" s="814" t="s">
        <v>6323</v>
      </c>
      <c r="P73" s="816" t="s">
        <v>6460</v>
      </c>
      <c r="Q73" s="817">
        <f t="shared" si="5"/>
        <v>-1</v>
      </c>
      <c r="R73" s="817">
        <f t="shared" si="5"/>
        <v>-1.26</v>
      </c>
      <c r="S73" s="807" t="str">
        <f t="shared" si="6"/>
        <v/>
      </c>
      <c r="T73" s="807" t="str">
        <f t="shared" si="7"/>
        <v/>
      </c>
      <c r="U73" s="807" t="str">
        <f t="shared" si="8"/>
        <v/>
      </c>
      <c r="V73" s="818" t="str">
        <f t="shared" si="9"/>
        <v/>
      </c>
      <c r="W73" s="764"/>
    </row>
    <row r="74" spans="1:23" ht="14.4" customHeight="1" x14ac:dyDescent="0.3">
      <c r="A74" s="823" t="s">
        <v>6461</v>
      </c>
      <c r="B74" s="807">
        <v>1</v>
      </c>
      <c r="C74" s="808">
        <v>1.72</v>
      </c>
      <c r="D74" s="776">
        <v>8</v>
      </c>
      <c r="E74" s="809"/>
      <c r="F74" s="810"/>
      <c r="G74" s="762"/>
      <c r="H74" s="811">
        <v>1</v>
      </c>
      <c r="I74" s="812">
        <v>1.72</v>
      </c>
      <c r="J74" s="763">
        <v>8</v>
      </c>
      <c r="K74" s="813">
        <v>1.72</v>
      </c>
      <c r="L74" s="814">
        <v>4</v>
      </c>
      <c r="M74" s="814">
        <v>39</v>
      </c>
      <c r="N74" s="815">
        <v>12.94</v>
      </c>
      <c r="O74" s="814" t="s">
        <v>6323</v>
      </c>
      <c r="P74" s="816" t="s">
        <v>6462</v>
      </c>
      <c r="Q74" s="817">
        <f t="shared" si="5"/>
        <v>0</v>
      </c>
      <c r="R74" s="817">
        <f t="shared" si="5"/>
        <v>0</v>
      </c>
      <c r="S74" s="807">
        <f t="shared" si="6"/>
        <v>12.94</v>
      </c>
      <c r="T74" s="807">
        <f t="shared" si="7"/>
        <v>8</v>
      </c>
      <c r="U74" s="807">
        <f t="shared" si="8"/>
        <v>-4.9399999999999995</v>
      </c>
      <c r="V74" s="818">
        <f t="shared" si="9"/>
        <v>0.61823802163833075</v>
      </c>
      <c r="W74" s="764"/>
    </row>
    <row r="75" spans="1:23" ht="14.4" customHeight="1" x14ac:dyDescent="0.3">
      <c r="A75" s="822" t="s">
        <v>6463</v>
      </c>
      <c r="B75" s="770">
        <v>7</v>
      </c>
      <c r="C75" s="771">
        <v>4.51</v>
      </c>
      <c r="D75" s="772">
        <v>4.4000000000000004</v>
      </c>
      <c r="E75" s="753">
        <v>17</v>
      </c>
      <c r="F75" s="754">
        <v>10.95</v>
      </c>
      <c r="G75" s="755">
        <v>4.9000000000000004</v>
      </c>
      <c r="H75" s="757">
        <v>17</v>
      </c>
      <c r="I75" s="751">
        <v>10.63</v>
      </c>
      <c r="J75" s="752">
        <v>2.8</v>
      </c>
      <c r="K75" s="756">
        <v>0.64</v>
      </c>
      <c r="L75" s="757">
        <v>2</v>
      </c>
      <c r="M75" s="757">
        <v>16</v>
      </c>
      <c r="N75" s="758">
        <v>5.45</v>
      </c>
      <c r="O75" s="757" t="s">
        <v>6323</v>
      </c>
      <c r="P75" s="774" t="s">
        <v>6464</v>
      </c>
      <c r="Q75" s="759">
        <f t="shared" si="5"/>
        <v>10</v>
      </c>
      <c r="R75" s="759">
        <f t="shared" si="5"/>
        <v>6.120000000000001</v>
      </c>
      <c r="S75" s="770">
        <f t="shared" si="6"/>
        <v>92.65</v>
      </c>
      <c r="T75" s="770">
        <f t="shared" si="7"/>
        <v>47.599999999999994</v>
      </c>
      <c r="U75" s="770">
        <f t="shared" si="8"/>
        <v>-45.050000000000011</v>
      </c>
      <c r="V75" s="775">
        <f t="shared" si="9"/>
        <v>0.51376146788990817</v>
      </c>
      <c r="W75" s="760"/>
    </row>
    <row r="76" spans="1:23" ht="14.4" customHeight="1" x14ac:dyDescent="0.3">
      <c r="A76" s="823" t="s">
        <v>6465</v>
      </c>
      <c r="B76" s="807">
        <v>2</v>
      </c>
      <c r="C76" s="808">
        <v>1.35</v>
      </c>
      <c r="D76" s="776">
        <v>3.5</v>
      </c>
      <c r="E76" s="811">
        <v>8</v>
      </c>
      <c r="F76" s="812">
        <v>6.46</v>
      </c>
      <c r="G76" s="763">
        <v>8</v>
      </c>
      <c r="H76" s="814">
        <v>4</v>
      </c>
      <c r="I76" s="810">
        <v>2.97</v>
      </c>
      <c r="J76" s="762">
        <v>3.8</v>
      </c>
      <c r="K76" s="813">
        <v>0.81</v>
      </c>
      <c r="L76" s="814">
        <v>3</v>
      </c>
      <c r="M76" s="814">
        <v>23</v>
      </c>
      <c r="N76" s="815">
        <v>7.59</v>
      </c>
      <c r="O76" s="814" t="s">
        <v>6323</v>
      </c>
      <c r="P76" s="816" t="s">
        <v>6466</v>
      </c>
      <c r="Q76" s="817">
        <f t="shared" si="5"/>
        <v>2</v>
      </c>
      <c r="R76" s="817">
        <f t="shared" si="5"/>
        <v>1.62</v>
      </c>
      <c r="S76" s="807">
        <f t="shared" si="6"/>
        <v>30.36</v>
      </c>
      <c r="T76" s="807">
        <f t="shared" si="7"/>
        <v>15.2</v>
      </c>
      <c r="U76" s="807">
        <f t="shared" si="8"/>
        <v>-15.16</v>
      </c>
      <c r="V76" s="818">
        <f t="shared" si="9"/>
        <v>0.50065876152832678</v>
      </c>
      <c r="W76" s="764"/>
    </row>
    <row r="77" spans="1:23" ht="14.4" customHeight="1" x14ac:dyDescent="0.3">
      <c r="A77" s="823" t="s">
        <v>6467</v>
      </c>
      <c r="B77" s="807">
        <v>2</v>
      </c>
      <c r="C77" s="808">
        <v>2.19</v>
      </c>
      <c r="D77" s="776">
        <v>11.5</v>
      </c>
      <c r="E77" s="811">
        <v>2</v>
      </c>
      <c r="F77" s="812">
        <v>2.21</v>
      </c>
      <c r="G77" s="763">
        <v>6</v>
      </c>
      <c r="H77" s="814">
        <v>4</v>
      </c>
      <c r="I77" s="810">
        <v>4.03</v>
      </c>
      <c r="J77" s="762">
        <v>7.3</v>
      </c>
      <c r="K77" s="813">
        <v>1.0900000000000001</v>
      </c>
      <c r="L77" s="814">
        <v>3</v>
      </c>
      <c r="M77" s="814">
        <v>27</v>
      </c>
      <c r="N77" s="815">
        <v>8.9499999999999993</v>
      </c>
      <c r="O77" s="814" t="s">
        <v>6323</v>
      </c>
      <c r="P77" s="816" t="s">
        <v>6468</v>
      </c>
      <c r="Q77" s="817">
        <f t="shared" si="5"/>
        <v>2</v>
      </c>
      <c r="R77" s="817">
        <f t="shared" si="5"/>
        <v>1.8400000000000003</v>
      </c>
      <c r="S77" s="807">
        <f t="shared" si="6"/>
        <v>35.799999999999997</v>
      </c>
      <c r="T77" s="807">
        <f t="shared" si="7"/>
        <v>29.2</v>
      </c>
      <c r="U77" s="807">
        <f t="shared" si="8"/>
        <v>-6.5999999999999979</v>
      </c>
      <c r="V77" s="818">
        <f t="shared" si="9"/>
        <v>0.81564245810055869</v>
      </c>
      <c r="W77" s="764">
        <v>4</v>
      </c>
    </row>
    <row r="78" spans="1:23" ht="14.4" customHeight="1" x14ac:dyDescent="0.3">
      <c r="A78" s="822" t="s">
        <v>6469</v>
      </c>
      <c r="B78" s="770"/>
      <c r="C78" s="771"/>
      <c r="D78" s="772"/>
      <c r="E78" s="753">
        <v>2</v>
      </c>
      <c r="F78" s="754">
        <v>6.11</v>
      </c>
      <c r="G78" s="755">
        <v>4</v>
      </c>
      <c r="H78" s="757"/>
      <c r="I78" s="751"/>
      <c r="J78" s="752"/>
      <c r="K78" s="756">
        <v>3.05</v>
      </c>
      <c r="L78" s="757">
        <v>3</v>
      </c>
      <c r="M78" s="757">
        <v>24</v>
      </c>
      <c r="N78" s="758">
        <v>8.15</v>
      </c>
      <c r="O78" s="757" t="s">
        <v>6323</v>
      </c>
      <c r="P78" s="774" t="s">
        <v>6470</v>
      </c>
      <c r="Q78" s="759">
        <f t="shared" si="5"/>
        <v>0</v>
      </c>
      <c r="R78" s="759">
        <f t="shared" si="5"/>
        <v>0</v>
      </c>
      <c r="S78" s="770" t="str">
        <f t="shared" si="6"/>
        <v/>
      </c>
      <c r="T78" s="770" t="str">
        <f t="shared" si="7"/>
        <v/>
      </c>
      <c r="U78" s="770" t="str">
        <f t="shared" si="8"/>
        <v/>
      </c>
      <c r="V78" s="775" t="str">
        <f t="shared" si="9"/>
        <v/>
      </c>
      <c r="W78" s="760"/>
    </row>
    <row r="79" spans="1:23" ht="14.4" customHeight="1" x14ac:dyDescent="0.3">
      <c r="A79" s="822" t="s">
        <v>6471</v>
      </c>
      <c r="B79" s="765">
        <v>2</v>
      </c>
      <c r="C79" s="766">
        <v>1.6</v>
      </c>
      <c r="D79" s="767">
        <v>3</v>
      </c>
      <c r="E79" s="773">
        <v>1</v>
      </c>
      <c r="F79" s="751">
        <v>1.05</v>
      </c>
      <c r="G79" s="752">
        <v>4</v>
      </c>
      <c r="H79" s="757">
        <v>1</v>
      </c>
      <c r="I79" s="751">
        <v>0.8</v>
      </c>
      <c r="J79" s="752">
        <v>3</v>
      </c>
      <c r="K79" s="756">
        <v>1.05</v>
      </c>
      <c r="L79" s="757">
        <v>4</v>
      </c>
      <c r="M79" s="757">
        <v>33</v>
      </c>
      <c r="N79" s="758">
        <v>10.83</v>
      </c>
      <c r="O79" s="757" t="s">
        <v>6323</v>
      </c>
      <c r="P79" s="774" t="s">
        <v>6472</v>
      </c>
      <c r="Q79" s="759">
        <f t="shared" si="5"/>
        <v>-1</v>
      </c>
      <c r="R79" s="759">
        <f t="shared" si="5"/>
        <v>-0.8</v>
      </c>
      <c r="S79" s="770">
        <f t="shared" si="6"/>
        <v>10.83</v>
      </c>
      <c r="T79" s="770">
        <f t="shared" si="7"/>
        <v>3</v>
      </c>
      <c r="U79" s="770">
        <f t="shared" si="8"/>
        <v>-7.83</v>
      </c>
      <c r="V79" s="775">
        <f t="shared" si="9"/>
        <v>0.2770083102493075</v>
      </c>
      <c r="W79" s="760"/>
    </row>
    <row r="80" spans="1:23" ht="14.4" customHeight="1" x14ac:dyDescent="0.3">
      <c r="A80" s="822" t="s">
        <v>6473</v>
      </c>
      <c r="B80" s="765">
        <v>1</v>
      </c>
      <c r="C80" s="766">
        <v>0.68</v>
      </c>
      <c r="D80" s="767">
        <v>16</v>
      </c>
      <c r="E80" s="773"/>
      <c r="F80" s="751"/>
      <c r="G80" s="752"/>
      <c r="H80" s="757"/>
      <c r="I80" s="751"/>
      <c r="J80" s="752"/>
      <c r="K80" s="756">
        <v>0.68</v>
      </c>
      <c r="L80" s="757">
        <v>3</v>
      </c>
      <c r="M80" s="757">
        <v>28</v>
      </c>
      <c r="N80" s="758">
        <v>9.49</v>
      </c>
      <c r="O80" s="757" t="s">
        <v>6323</v>
      </c>
      <c r="P80" s="774" t="s">
        <v>6474</v>
      </c>
      <c r="Q80" s="759">
        <f t="shared" si="5"/>
        <v>-1</v>
      </c>
      <c r="R80" s="759">
        <f t="shared" si="5"/>
        <v>-0.68</v>
      </c>
      <c r="S80" s="770" t="str">
        <f t="shared" si="6"/>
        <v/>
      </c>
      <c r="T80" s="770" t="str">
        <f t="shared" si="7"/>
        <v/>
      </c>
      <c r="U80" s="770" t="str">
        <f t="shared" si="8"/>
        <v/>
      </c>
      <c r="V80" s="775" t="str">
        <f t="shared" si="9"/>
        <v/>
      </c>
      <c r="W80" s="760"/>
    </row>
    <row r="81" spans="1:23" ht="14.4" customHeight="1" x14ac:dyDescent="0.3">
      <c r="A81" s="822" t="s">
        <v>6475</v>
      </c>
      <c r="B81" s="765">
        <v>1</v>
      </c>
      <c r="C81" s="766">
        <v>0.45</v>
      </c>
      <c r="D81" s="767">
        <v>3</v>
      </c>
      <c r="E81" s="773"/>
      <c r="F81" s="751"/>
      <c r="G81" s="752"/>
      <c r="H81" s="757"/>
      <c r="I81" s="751"/>
      <c r="J81" s="752"/>
      <c r="K81" s="756">
        <v>0.45</v>
      </c>
      <c r="L81" s="757">
        <v>2</v>
      </c>
      <c r="M81" s="757">
        <v>19</v>
      </c>
      <c r="N81" s="758">
        <v>6.36</v>
      </c>
      <c r="O81" s="757" t="s">
        <v>6323</v>
      </c>
      <c r="P81" s="774" t="s">
        <v>6476</v>
      </c>
      <c r="Q81" s="759">
        <f t="shared" si="5"/>
        <v>-1</v>
      </c>
      <c r="R81" s="759">
        <f t="shared" si="5"/>
        <v>-0.45</v>
      </c>
      <c r="S81" s="770" t="str">
        <f t="shared" si="6"/>
        <v/>
      </c>
      <c r="T81" s="770" t="str">
        <f t="shared" si="7"/>
        <v/>
      </c>
      <c r="U81" s="770" t="str">
        <f t="shared" si="8"/>
        <v/>
      </c>
      <c r="V81" s="775" t="str">
        <f t="shared" si="9"/>
        <v/>
      </c>
      <c r="W81" s="760"/>
    </row>
    <row r="82" spans="1:23" ht="14.4" customHeight="1" x14ac:dyDescent="0.3">
      <c r="A82" s="822" t="s">
        <v>6477</v>
      </c>
      <c r="B82" s="770"/>
      <c r="C82" s="771"/>
      <c r="D82" s="772"/>
      <c r="E82" s="773"/>
      <c r="F82" s="751"/>
      <c r="G82" s="752"/>
      <c r="H82" s="753">
        <v>1</v>
      </c>
      <c r="I82" s="754">
        <v>0.69</v>
      </c>
      <c r="J82" s="755">
        <v>5</v>
      </c>
      <c r="K82" s="756">
        <v>0.69</v>
      </c>
      <c r="L82" s="757">
        <v>3</v>
      </c>
      <c r="M82" s="757">
        <v>25</v>
      </c>
      <c r="N82" s="758">
        <v>8.19</v>
      </c>
      <c r="O82" s="757" t="s">
        <v>6323</v>
      </c>
      <c r="P82" s="774" t="s">
        <v>6478</v>
      </c>
      <c r="Q82" s="759">
        <f t="shared" si="5"/>
        <v>1</v>
      </c>
      <c r="R82" s="759">
        <f t="shared" si="5"/>
        <v>0.69</v>
      </c>
      <c r="S82" s="770">
        <f t="shared" si="6"/>
        <v>8.19</v>
      </c>
      <c r="T82" s="770">
        <f t="shared" si="7"/>
        <v>5</v>
      </c>
      <c r="U82" s="770">
        <f t="shared" si="8"/>
        <v>-3.1899999999999995</v>
      </c>
      <c r="V82" s="775">
        <f t="shared" si="9"/>
        <v>0.61050061050061055</v>
      </c>
      <c r="W82" s="760"/>
    </row>
    <row r="83" spans="1:23" ht="14.4" customHeight="1" x14ac:dyDescent="0.3">
      <c r="A83" s="822" t="s">
        <v>6479</v>
      </c>
      <c r="B83" s="770"/>
      <c r="C83" s="771"/>
      <c r="D83" s="772"/>
      <c r="E83" s="773">
        <v>2</v>
      </c>
      <c r="F83" s="751">
        <v>0.86</v>
      </c>
      <c r="G83" s="752">
        <v>3</v>
      </c>
      <c r="H83" s="753">
        <v>2</v>
      </c>
      <c r="I83" s="754">
        <v>0.86</v>
      </c>
      <c r="J83" s="755">
        <v>3</v>
      </c>
      <c r="K83" s="756">
        <v>0.43</v>
      </c>
      <c r="L83" s="757">
        <v>1</v>
      </c>
      <c r="M83" s="757">
        <v>13</v>
      </c>
      <c r="N83" s="758">
        <v>4.3499999999999996</v>
      </c>
      <c r="O83" s="757" t="s">
        <v>6323</v>
      </c>
      <c r="P83" s="774" t="s">
        <v>6480</v>
      </c>
      <c r="Q83" s="759">
        <f t="shared" si="5"/>
        <v>2</v>
      </c>
      <c r="R83" s="759">
        <f t="shared" si="5"/>
        <v>0.86</v>
      </c>
      <c r="S83" s="770">
        <f t="shared" si="6"/>
        <v>8.6999999999999993</v>
      </c>
      <c r="T83" s="770">
        <f t="shared" si="7"/>
        <v>6</v>
      </c>
      <c r="U83" s="770">
        <f t="shared" si="8"/>
        <v>-2.6999999999999993</v>
      </c>
      <c r="V83" s="775">
        <f t="shared" si="9"/>
        <v>0.68965517241379315</v>
      </c>
      <c r="W83" s="760"/>
    </row>
    <row r="84" spans="1:23" ht="14.4" customHeight="1" x14ac:dyDescent="0.3">
      <c r="A84" s="822" t="s">
        <v>6481</v>
      </c>
      <c r="B84" s="770"/>
      <c r="C84" s="771"/>
      <c r="D84" s="772"/>
      <c r="E84" s="773">
        <v>1</v>
      </c>
      <c r="F84" s="751">
        <v>0.36</v>
      </c>
      <c r="G84" s="752">
        <v>3</v>
      </c>
      <c r="H84" s="753">
        <v>1</v>
      </c>
      <c r="I84" s="754">
        <v>0.36</v>
      </c>
      <c r="J84" s="755">
        <v>3</v>
      </c>
      <c r="K84" s="756">
        <v>0.36</v>
      </c>
      <c r="L84" s="757">
        <v>1</v>
      </c>
      <c r="M84" s="757">
        <v>12</v>
      </c>
      <c r="N84" s="758">
        <v>4.1500000000000004</v>
      </c>
      <c r="O84" s="757" t="s">
        <v>6323</v>
      </c>
      <c r="P84" s="774" t="s">
        <v>6482</v>
      </c>
      <c r="Q84" s="759">
        <f t="shared" si="5"/>
        <v>1</v>
      </c>
      <c r="R84" s="759">
        <f t="shared" si="5"/>
        <v>0.36</v>
      </c>
      <c r="S84" s="770">
        <f t="shared" si="6"/>
        <v>4.1500000000000004</v>
      </c>
      <c r="T84" s="770">
        <f t="shared" si="7"/>
        <v>3</v>
      </c>
      <c r="U84" s="770">
        <f t="shared" si="8"/>
        <v>-1.1500000000000004</v>
      </c>
      <c r="V84" s="775">
        <f t="shared" si="9"/>
        <v>0.72289156626506013</v>
      </c>
      <c r="W84" s="760"/>
    </row>
    <row r="85" spans="1:23" ht="14.4" customHeight="1" x14ac:dyDescent="0.3">
      <c r="A85" s="823" t="s">
        <v>6483</v>
      </c>
      <c r="B85" s="807"/>
      <c r="C85" s="808"/>
      <c r="D85" s="776"/>
      <c r="E85" s="809">
        <v>1</v>
      </c>
      <c r="F85" s="810">
        <v>0.46</v>
      </c>
      <c r="G85" s="762">
        <v>5</v>
      </c>
      <c r="H85" s="811">
        <v>1</v>
      </c>
      <c r="I85" s="812">
        <v>0.46</v>
      </c>
      <c r="J85" s="763">
        <v>2</v>
      </c>
      <c r="K85" s="813">
        <v>0.46</v>
      </c>
      <c r="L85" s="814">
        <v>2</v>
      </c>
      <c r="M85" s="814">
        <v>17</v>
      </c>
      <c r="N85" s="815">
        <v>5.55</v>
      </c>
      <c r="O85" s="814" t="s">
        <v>6323</v>
      </c>
      <c r="P85" s="816" t="s">
        <v>6484</v>
      </c>
      <c r="Q85" s="817">
        <f t="shared" si="5"/>
        <v>1</v>
      </c>
      <c r="R85" s="817">
        <f t="shared" si="5"/>
        <v>0.46</v>
      </c>
      <c r="S85" s="807">
        <f t="shared" si="6"/>
        <v>5.55</v>
      </c>
      <c r="T85" s="807">
        <f t="shared" si="7"/>
        <v>2</v>
      </c>
      <c r="U85" s="807">
        <f t="shared" si="8"/>
        <v>-3.55</v>
      </c>
      <c r="V85" s="818">
        <f t="shared" si="9"/>
        <v>0.3603603603603604</v>
      </c>
      <c r="W85" s="764"/>
    </row>
    <row r="86" spans="1:23" ht="14.4" customHeight="1" x14ac:dyDescent="0.3">
      <c r="A86" s="822" t="s">
        <v>6485</v>
      </c>
      <c r="B86" s="770">
        <v>5</v>
      </c>
      <c r="C86" s="771">
        <v>1.94</v>
      </c>
      <c r="D86" s="772">
        <v>3</v>
      </c>
      <c r="E86" s="773">
        <v>4</v>
      </c>
      <c r="F86" s="751">
        <v>1.55</v>
      </c>
      <c r="G86" s="752">
        <v>3</v>
      </c>
      <c r="H86" s="753">
        <v>4</v>
      </c>
      <c r="I86" s="754">
        <v>1.55</v>
      </c>
      <c r="J86" s="755">
        <v>3.3</v>
      </c>
      <c r="K86" s="756">
        <v>0.39</v>
      </c>
      <c r="L86" s="757">
        <v>1</v>
      </c>
      <c r="M86" s="757">
        <v>13</v>
      </c>
      <c r="N86" s="758">
        <v>4.26</v>
      </c>
      <c r="O86" s="757" t="s">
        <v>6323</v>
      </c>
      <c r="P86" s="774" t="s">
        <v>6486</v>
      </c>
      <c r="Q86" s="759">
        <f t="shared" si="5"/>
        <v>-1</v>
      </c>
      <c r="R86" s="759">
        <f t="shared" si="5"/>
        <v>-0.3899999999999999</v>
      </c>
      <c r="S86" s="770">
        <f t="shared" si="6"/>
        <v>17.04</v>
      </c>
      <c r="T86" s="770">
        <f t="shared" si="7"/>
        <v>13.2</v>
      </c>
      <c r="U86" s="770">
        <f t="shared" si="8"/>
        <v>-3.84</v>
      </c>
      <c r="V86" s="775">
        <f t="shared" si="9"/>
        <v>0.77464788732394363</v>
      </c>
      <c r="W86" s="760"/>
    </row>
    <row r="87" spans="1:23" ht="14.4" customHeight="1" x14ac:dyDescent="0.3">
      <c r="A87" s="823" t="s">
        <v>6487</v>
      </c>
      <c r="B87" s="807"/>
      <c r="C87" s="808"/>
      <c r="D87" s="776"/>
      <c r="E87" s="809">
        <v>1</v>
      </c>
      <c r="F87" s="810">
        <v>0.5</v>
      </c>
      <c r="G87" s="762">
        <v>2</v>
      </c>
      <c r="H87" s="811">
        <v>3</v>
      </c>
      <c r="I87" s="812">
        <v>1.5</v>
      </c>
      <c r="J87" s="763">
        <v>2.7</v>
      </c>
      <c r="K87" s="813">
        <v>0.5</v>
      </c>
      <c r="L87" s="814">
        <v>2</v>
      </c>
      <c r="M87" s="814">
        <v>18</v>
      </c>
      <c r="N87" s="815">
        <v>5.97</v>
      </c>
      <c r="O87" s="814" t="s">
        <v>6323</v>
      </c>
      <c r="P87" s="816" t="s">
        <v>6488</v>
      </c>
      <c r="Q87" s="817">
        <f t="shared" si="5"/>
        <v>3</v>
      </c>
      <c r="R87" s="817">
        <f t="shared" si="5"/>
        <v>1.5</v>
      </c>
      <c r="S87" s="807">
        <f t="shared" si="6"/>
        <v>17.91</v>
      </c>
      <c r="T87" s="807">
        <f t="shared" si="7"/>
        <v>8.1000000000000014</v>
      </c>
      <c r="U87" s="807">
        <f t="shared" si="8"/>
        <v>-9.8099999999999987</v>
      </c>
      <c r="V87" s="818">
        <f t="shared" si="9"/>
        <v>0.45226130653266339</v>
      </c>
      <c r="W87" s="764"/>
    </row>
    <row r="88" spans="1:23" ht="14.4" customHeight="1" x14ac:dyDescent="0.3">
      <c r="A88" s="822" t="s">
        <v>6489</v>
      </c>
      <c r="B88" s="770">
        <v>2</v>
      </c>
      <c r="C88" s="771">
        <v>0.93</v>
      </c>
      <c r="D88" s="772">
        <v>3</v>
      </c>
      <c r="E88" s="753">
        <v>4</v>
      </c>
      <c r="F88" s="754">
        <v>1.7</v>
      </c>
      <c r="G88" s="755">
        <v>2.8</v>
      </c>
      <c r="H88" s="757">
        <v>1</v>
      </c>
      <c r="I88" s="751">
        <v>0.43</v>
      </c>
      <c r="J88" s="752">
        <v>3</v>
      </c>
      <c r="K88" s="756">
        <v>0.43</v>
      </c>
      <c r="L88" s="757">
        <v>2</v>
      </c>
      <c r="M88" s="757">
        <v>15</v>
      </c>
      <c r="N88" s="758">
        <v>4.84</v>
      </c>
      <c r="O88" s="757" t="s">
        <v>6323</v>
      </c>
      <c r="P88" s="774" t="s">
        <v>6490</v>
      </c>
      <c r="Q88" s="759">
        <f t="shared" si="5"/>
        <v>-1</v>
      </c>
      <c r="R88" s="759">
        <f t="shared" si="5"/>
        <v>-0.5</v>
      </c>
      <c r="S88" s="770">
        <f t="shared" si="6"/>
        <v>4.84</v>
      </c>
      <c r="T88" s="770">
        <f t="shared" si="7"/>
        <v>3</v>
      </c>
      <c r="U88" s="770">
        <f t="shared" si="8"/>
        <v>-1.8399999999999999</v>
      </c>
      <c r="V88" s="775">
        <f t="shared" si="9"/>
        <v>0.6198347107438017</v>
      </c>
      <c r="W88" s="760"/>
    </row>
    <row r="89" spans="1:23" ht="14.4" customHeight="1" x14ac:dyDescent="0.3">
      <c r="A89" s="823" t="s">
        <v>6491</v>
      </c>
      <c r="B89" s="807"/>
      <c r="C89" s="808"/>
      <c r="D89" s="776"/>
      <c r="E89" s="811"/>
      <c r="F89" s="812"/>
      <c r="G89" s="763"/>
      <c r="H89" s="814">
        <v>1</v>
      </c>
      <c r="I89" s="810">
        <v>0.57999999999999996</v>
      </c>
      <c r="J89" s="762">
        <v>2</v>
      </c>
      <c r="K89" s="813">
        <v>0.57999999999999996</v>
      </c>
      <c r="L89" s="814">
        <v>2</v>
      </c>
      <c r="M89" s="814">
        <v>21</v>
      </c>
      <c r="N89" s="815">
        <v>6.97</v>
      </c>
      <c r="O89" s="814" t="s">
        <v>6323</v>
      </c>
      <c r="P89" s="816" t="s">
        <v>6492</v>
      </c>
      <c r="Q89" s="817">
        <f t="shared" si="5"/>
        <v>1</v>
      </c>
      <c r="R89" s="817">
        <f t="shared" si="5"/>
        <v>0.57999999999999996</v>
      </c>
      <c r="S89" s="807">
        <f t="shared" si="6"/>
        <v>6.97</v>
      </c>
      <c r="T89" s="807">
        <f t="shared" si="7"/>
        <v>2</v>
      </c>
      <c r="U89" s="807">
        <f t="shared" si="8"/>
        <v>-4.97</v>
      </c>
      <c r="V89" s="818">
        <f t="shared" si="9"/>
        <v>0.28694404591104733</v>
      </c>
      <c r="W89" s="764"/>
    </row>
    <row r="90" spans="1:23" ht="14.4" customHeight="1" x14ac:dyDescent="0.3">
      <c r="A90" s="823" t="s">
        <v>6493</v>
      </c>
      <c r="B90" s="807"/>
      <c r="C90" s="808"/>
      <c r="D90" s="776"/>
      <c r="E90" s="811">
        <v>1</v>
      </c>
      <c r="F90" s="812">
        <v>0.81</v>
      </c>
      <c r="G90" s="763">
        <v>3</v>
      </c>
      <c r="H90" s="814"/>
      <c r="I90" s="810"/>
      <c r="J90" s="762"/>
      <c r="K90" s="813">
        <v>0.81</v>
      </c>
      <c r="L90" s="814">
        <v>3</v>
      </c>
      <c r="M90" s="814">
        <v>26</v>
      </c>
      <c r="N90" s="815">
        <v>8.61</v>
      </c>
      <c r="O90" s="814" t="s">
        <v>6323</v>
      </c>
      <c r="P90" s="816" t="s">
        <v>6494</v>
      </c>
      <c r="Q90" s="817">
        <f t="shared" si="5"/>
        <v>0</v>
      </c>
      <c r="R90" s="817">
        <f t="shared" si="5"/>
        <v>0</v>
      </c>
      <c r="S90" s="807" t="str">
        <f t="shared" si="6"/>
        <v/>
      </c>
      <c r="T90" s="807" t="str">
        <f t="shared" si="7"/>
        <v/>
      </c>
      <c r="U90" s="807" t="str">
        <f t="shared" si="8"/>
        <v/>
      </c>
      <c r="V90" s="818" t="str">
        <f t="shared" si="9"/>
        <v/>
      </c>
      <c r="W90" s="764"/>
    </row>
    <row r="91" spans="1:23" ht="14.4" customHeight="1" x14ac:dyDescent="0.3">
      <c r="A91" s="822" t="s">
        <v>6495</v>
      </c>
      <c r="B91" s="770"/>
      <c r="C91" s="771"/>
      <c r="D91" s="772"/>
      <c r="E91" s="773"/>
      <c r="F91" s="751"/>
      <c r="G91" s="752"/>
      <c r="H91" s="753">
        <v>4</v>
      </c>
      <c r="I91" s="754">
        <v>18.07</v>
      </c>
      <c r="J91" s="761">
        <v>18.3</v>
      </c>
      <c r="K91" s="756">
        <v>4.41</v>
      </c>
      <c r="L91" s="757">
        <v>5</v>
      </c>
      <c r="M91" s="757">
        <v>42</v>
      </c>
      <c r="N91" s="758">
        <v>14.02</v>
      </c>
      <c r="O91" s="757" t="s">
        <v>6323</v>
      </c>
      <c r="P91" s="774" t="s">
        <v>6496</v>
      </c>
      <c r="Q91" s="759">
        <f t="shared" si="5"/>
        <v>4</v>
      </c>
      <c r="R91" s="759">
        <f t="shared" si="5"/>
        <v>18.07</v>
      </c>
      <c r="S91" s="770">
        <f t="shared" si="6"/>
        <v>56.08</v>
      </c>
      <c r="T91" s="770">
        <f t="shared" si="7"/>
        <v>73.2</v>
      </c>
      <c r="U91" s="770">
        <f t="shared" si="8"/>
        <v>17.120000000000005</v>
      </c>
      <c r="V91" s="775">
        <f t="shared" si="9"/>
        <v>1.30527817403709</v>
      </c>
      <c r="W91" s="760">
        <v>17</v>
      </c>
    </row>
    <row r="92" spans="1:23" ht="14.4" customHeight="1" x14ac:dyDescent="0.3">
      <c r="A92" s="822" t="s">
        <v>6497</v>
      </c>
      <c r="B92" s="770">
        <v>2</v>
      </c>
      <c r="C92" s="771">
        <v>7.9</v>
      </c>
      <c r="D92" s="772">
        <v>9.5</v>
      </c>
      <c r="E92" s="773">
        <v>1</v>
      </c>
      <c r="F92" s="751">
        <v>3.95</v>
      </c>
      <c r="G92" s="752">
        <v>7</v>
      </c>
      <c r="H92" s="753"/>
      <c r="I92" s="754"/>
      <c r="J92" s="755"/>
      <c r="K92" s="756">
        <v>3.95</v>
      </c>
      <c r="L92" s="757">
        <v>4</v>
      </c>
      <c r="M92" s="757">
        <v>37</v>
      </c>
      <c r="N92" s="758">
        <v>12.38</v>
      </c>
      <c r="O92" s="757" t="s">
        <v>6323</v>
      </c>
      <c r="P92" s="774" t="s">
        <v>6498</v>
      </c>
      <c r="Q92" s="759">
        <f t="shared" si="5"/>
        <v>-2</v>
      </c>
      <c r="R92" s="759">
        <f t="shared" si="5"/>
        <v>-7.9</v>
      </c>
      <c r="S92" s="770" t="str">
        <f t="shared" si="6"/>
        <v/>
      </c>
      <c r="T92" s="770" t="str">
        <f t="shared" si="7"/>
        <v/>
      </c>
      <c r="U92" s="770" t="str">
        <f t="shared" si="8"/>
        <v/>
      </c>
      <c r="V92" s="775" t="str">
        <f t="shared" si="9"/>
        <v/>
      </c>
      <c r="W92" s="760"/>
    </row>
    <row r="93" spans="1:23" ht="14.4" customHeight="1" x14ac:dyDescent="0.3">
      <c r="A93" s="823" t="s">
        <v>6499</v>
      </c>
      <c r="B93" s="807">
        <v>1</v>
      </c>
      <c r="C93" s="808">
        <v>5.73</v>
      </c>
      <c r="D93" s="776">
        <v>9</v>
      </c>
      <c r="E93" s="809">
        <v>2</v>
      </c>
      <c r="F93" s="810">
        <v>11.47</v>
      </c>
      <c r="G93" s="762">
        <v>9</v>
      </c>
      <c r="H93" s="811">
        <v>3</v>
      </c>
      <c r="I93" s="812">
        <v>17.2</v>
      </c>
      <c r="J93" s="763">
        <v>8.3000000000000007</v>
      </c>
      <c r="K93" s="813">
        <v>5.73</v>
      </c>
      <c r="L93" s="814">
        <v>5</v>
      </c>
      <c r="M93" s="814">
        <v>49</v>
      </c>
      <c r="N93" s="815">
        <v>16.28</v>
      </c>
      <c r="O93" s="814" t="s">
        <v>6323</v>
      </c>
      <c r="P93" s="816" t="s">
        <v>6500</v>
      </c>
      <c r="Q93" s="817">
        <f t="shared" si="5"/>
        <v>2</v>
      </c>
      <c r="R93" s="817">
        <f t="shared" si="5"/>
        <v>11.469999999999999</v>
      </c>
      <c r="S93" s="807">
        <f t="shared" si="6"/>
        <v>48.84</v>
      </c>
      <c r="T93" s="807">
        <f t="shared" si="7"/>
        <v>24.900000000000002</v>
      </c>
      <c r="U93" s="807">
        <f t="shared" si="8"/>
        <v>-23.94</v>
      </c>
      <c r="V93" s="818">
        <f t="shared" si="9"/>
        <v>0.5098280098280098</v>
      </c>
      <c r="W93" s="764"/>
    </row>
    <row r="94" spans="1:23" ht="14.4" customHeight="1" x14ac:dyDescent="0.3">
      <c r="A94" s="822" t="s">
        <v>6501</v>
      </c>
      <c r="B94" s="770"/>
      <c r="C94" s="771"/>
      <c r="D94" s="772"/>
      <c r="E94" s="753">
        <v>2</v>
      </c>
      <c r="F94" s="754">
        <v>9.99</v>
      </c>
      <c r="G94" s="755">
        <v>20</v>
      </c>
      <c r="H94" s="757"/>
      <c r="I94" s="751"/>
      <c r="J94" s="752"/>
      <c r="K94" s="756">
        <v>5</v>
      </c>
      <c r="L94" s="757">
        <v>5</v>
      </c>
      <c r="M94" s="757">
        <v>47</v>
      </c>
      <c r="N94" s="758">
        <v>15.64</v>
      </c>
      <c r="O94" s="757" t="s">
        <v>6323</v>
      </c>
      <c r="P94" s="774" t="s">
        <v>6502</v>
      </c>
      <c r="Q94" s="759">
        <f t="shared" si="5"/>
        <v>0</v>
      </c>
      <c r="R94" s="759">
        <f t="shared" si="5"/>
        <v>0</v>
      </c>
      <c r="S94" s="770" t="str">
        <f t="shared" si="6"/>
        <v/>
      </c>
      <c r="T94" s="770" t="str">
        <f t="shared" si="7"/>
        <v/>
      </c>
      <c r="U94" s="770" t="str">
        <f t="shared" si="8"/>
        <v/>
      </c>
      <c r="V94" s="775" t="str">
        <f t="shared" si="9"/>
        <v/>
      </c>
      <c r="W94" s="760"/>
    </row>
    <row r="95" spans="1:23" ht="14.4" customHeight="1" x14ac:dyDescent="0.3">
      <c r="A95" s="822" t="s">
        <v>6503</v>
      </c>
      <c r="B95" s="770">
        <v>8</v>
      </c>
      <c r="C95" s="771">
        <v>7.37</v>
      </c>
      <c r="D95" s="772">
        <v>5.6</v>
      </c>
      <c r="E95" s="773">
        <v>4</v>
      </c>
      <c r="F95" s="751">
        <v>3.69</v>
      </c>
      <c r="G95" s="752">
        <v>4.5</v>
      </c>
      <c r="H95" s="753">
        <v>15</v>
      </c>
      <c r="I95" s="754">
        <v>13.82</v>
      </c>
      <c r="J95" s="755">
        <v>5.5</v>
      </c>
      <c r="K95" s="756">
        <v>0.92</v>
      </c>
      <c r="L95" s="757">
        <v>2</v>
      </c>
      <c r="M95" s="757">
        <v>18</v>
      </c>
      <c r="N95" s="758">
        <v>5.9</v>
      </c>
      <c r="O95" s="757" t="s">
        <v>6323</v>
      </c>
      <c r="P95" s="774" t="s">
        <v>6504</v>
      </c>
      <c r="Q95" s="759">
        <f t="shared" si="5"/>
        <v>7</v>
      </c>
      <c r="R95" s="759">
        <f t="shared" si="5"/>
        <v>6.45</v>
      </c>
      <c r="S95" s="770">
        <f t="shared" si="6"/>
        <v>88.5</v>
      </c>
      <c r="T95" s="770">
        <f t="shared" si="7"/>
        <v>82.5</v>
      </c>
      <c r="U95" s="770">
        <f t="shared" si="8"/>
        <v>-6</v>
      </c>
      <c r="V95" s="775">
        <f t="shared" si="9"/>
        <v>0.93220338983050843</v>
      </c>
      <c r="W95" s="760">
        <v>10</v>
      </c>
    </row>
    <row r="96" spans="1:23" ht="14.4" customHeight="1" x14ac:dyDescent="0.3">
      <c r="A96" s="823" t="s">
        <v>6505</v>
      </c>
      <c r="B96" s="807">
        <v>5</v>
      </c>
      <c r="C96" s="808">
        <v>5.7</v>
      </c>
      <c r="D96" s="776">
        <v>6.2</v>
      </c>
      <c r="E96" s="809">
        <v>2</v>
      </c>
      <c r="F96" s="810">
        <v>2.2799999999999998</v>
      </c>
      <c r="G96" s="762">
        <v>5.5</v>
      </c>
      <c r="H96" s="811">
        <v>2</v>
      </c>
      <c r="I96" s="812">
        <v>2.2799999999999998</v>
      </c>
      <c r="J96" s="763">
        <v>6.5</v>
      </c>
      <c r="K96" s="813">
        <v>1.1399999999999999</v>
      </c>
      <c r="L96" s="814">
        <v>2</v>
      </c>
      <c r="M96" s="814">
        <v>21</v>
      </c>
      <c r="N96" s="815">
        <v>7.16</v>
      </c>
      <c r="O96" s="814" t="s">
        <v>6323</v>
      </c>
      <c r="P96" s="816" t="s">
        <v>6506</v>
      </c>
      <c r="Q96" s="817">
        <f t="shared" si="5"/>
        <v>-3</v>
      </c>
      <c r="R96" s="817">
        <f t="shared" si="5"/>
        <v>-3.4200000000000004</v>
      </c>
      <c r="S96" s="807">
        <f t="shared" si="6"/>
        <v>14.32</v>
      </c>
      <c r="T96" s="807">
        <f t="shared" si="7"/>
        <v>13</v>
      </c>
      <c r="U96" s="807">
        <f t="shared" si="8"/>
        <v>-1.3200000000000003</v>
      </c>
      <c r="V96" s="818">
        <f t="shared" si="9"/>
        <v>0.90782122905027929</v>
      </c>
      <c r="W96" s="764"/>
    </row>
    <row r="97" spans="1:23" ht="14.4" customHeight="1" x14ac:dyDescent="0.3">
      <c r="A97" s="823" t="s">
        <v>6507</v>
      </c>
      <c r="B97" s="807"/>
      <c r="C97" s="808"/>
      <c r="D97" s="776"/>
      <c r="E97" s="809">
        <v>1</v>
      </c>
      <c r="F97" s="810">
        <v>1.59</v>
      </c>
      <c r="G97" s="762">
        <v>6</v>
      </c>
      <c r="H97" s="811">
        <v>1</v>
      </c>
      <c r="I97" s="812">
        <v>1.59</v>
      </c>
      <c r="J97" s="763">
        <v>5</v>
      </c>
      <c r="K97" s="813">
        <v>1.59</v>
      </c>
      <c r="L97" s="814">
        <v>3</v>
      </c>
      <c r="M97" s="814">
        <v>25</v>
      </c>
      <c r="N97" s="815">
        <v>8.18</v>
      </c>
      <c r="O97" s="814" t="s">
        <v>6323</v>
      </c>
      <c r="P97" s="816" t="s">
        <v>6508</v>
      </c>
      <c r="Q97" s="817">
        <f t="shared" si="5"/>
        <v>1</v>
      </c>
      <c r="R97" s="817">
        <f t="shared" si="5"/>
        <v>1.59</v>
      </c>
      <c r="S97" s="807">
        <f t="shared" si="6"/>
        <v>8.18</v>
      </c>
      <c r="T97" s="807">
        <f t="shared" si="7"/>
        <v>5</v>
      </c>
      <c r="U97" s="807">
        <f t="shared" si="8"/>
        <v>-3.1799999999999997</v>
      </c>
      <c r="V97" s="818">
        <f t="shared" si="9"/>
        <v>0.61124694376528121</v>
      </c>
      <c r="W97" s="764"/>
    </row>
    <row r="98" spans="1:23" ht="14.4" customHeight="1" x14ac:dyDescent="0.3">
      <c r="A98" s="822" t="s">
        <v>6509</v>
      </c>
      <c r="B98" s="770">
        <v>24</v>
      </c>
      <c r="C98" s="771">
        <v>14.86</v>
      </c>
      <c r="D98" s="772">
        <v>4.2</v>
      </c>
      <c r="E98" s="773">
        <v>33</v>
      </c>
      <c r="F98" s="751">
        <v>20.43</v>
      </c>
      <c r="G98" s="752">
        <v>3.2</v>
      </c>
      <c r="H98" s="753">
        <v>36</v>
      </c>
      <c r="I98" s="754">
        <v>22.28</v>
      </c>
      <c r="J98" s="755">
        <v>3.1</v>
      </c>
      <c r="K98" s="756">
        <v>0.62</v>
      </c>
      <c r="L98" s="757">
        <v>2</v>
      </c>
      <c r="M98" s="757">
        <v>15</v>
      </c>
      <c r="N98" s="758">
        <v>4.97</v>
      </c>
      <c r="O98" s="757" t="s">
        <v>6323</v>
      </c>
      <c r="P98" s="774" t="s">
        <v>6510</v>
      </c>
      <c r="Q98" s="759">
        <f t="shared" si="5"/>
        <v>12</v>
      </c>
      <c r="R98" s="759">
        <f t="shared" si="5"/>
        <v>7.4200000000000017</v>
      </c>
      <c r="S98" s="770">
        <f t="shared" si="6"/>
        <v>178.92</v>
      </c>
      <c r="T98" s="770">
        <f t="shared" si="7"/>
        <v>111.60000000000001</v>
      </c>
      <c r="U98" s="770">
        <f t="shared" si="8"/>
        <v>-67.319999999999979</v>
      </c>
      <c r="V98" s="775">
        <f t="shared" si="9"/>
        <v>0.62374245472837031</v>
      </c>
      <c r="W98" s="760">
        <v>1</v>
      </c>
    </row>
    <row r="99" spans="1:23" ht="14.4" customHeight="1" x14ac:dyDescent="0.3">
      <c r="A99" s="823" t="s">
        <v>6511</v>
      </c>
      <c r="B99" s="807">
        <v>2</v>
      </c>
      <c r="C99" s="808">
        <v>1.67</v>
      </c>
      <c r="D99" s="776">
        <v>3.5</v>
      </c>
      <c r="E99" s="809"/>
      <c r="F99" s="810"/>
      <c r="G99" s="762"/>
      <c r="H99" s="811">
        <v>1</v>
      </c>
      <c r="I99" s="812">
        <v>0.84</v>
      </c>
      <c r="J99" s="763">
        <v>3</v>
      </c>
      <c r="K99" s="813">
        <v>0.84</v>
      </c>
      <c r="L99" s="814">
        <v>2</v>
      </c>
      <c r="M99" s="814">
        <v>20</v>
      </c>
      <c r="N99" s="815">
        <v>6.62</v>
      </c>
      <c r="O99" s="814" t="s">
        <v>6323</v>
      </c>
      <c r="P99" s="816" t="s">
        <v>6512</v>
      </c>
      <c r="Q99" s="817">
        <f t="shared" si="5"/>
        <v>-1</v>
      </c>
      <c r="R99" s="817">
        <f t="shared" si="5"/>
        <v>-0.83</v>
      </c>
      <c r="S99" s="807">
        <f t="shared" si="6"/>
        <v>6.62</v>
      </c>
      <c r="T99" s="807">
        <f t="shared" si="7"/>
        <v>3</v>
      </c>
      <c r="U99" s="807">
        <f t="shared" si="8"/>
        <v>-3.62</v>
      </c>
      <c r="V99" s="818">
        <f t="shared" si="9"/>
        <v>0.45317220543806647</v>
      </c>
      <c r="W99" s="764"/>
    </row>
    <row r="100" spans="1:23" ht="14.4" customHeight="1" x14ac:dyDescent="0.3">
      <c r="A100" s="823" t="s">
        <v>6513</v>
      </c>
      <c r="B100" s="807"/>
      <c r="C100" s="808"/>
      <c r="D100" s="776"/>
      <c r="E100" s="809"/>
      <c r="F100" s="810"/>
      <c r="G100" s="762"/>
      <c r="H100" s="811">
        <v>2</v>
      </c>
      <c r="I100" s="812">
        <v>2.2599999999999998</v>
      </c>
      <c r="J100" s="763">
        <v>3.5</v>
      </c>
      <c r="K100" s="813">
        <v>1.1299999999999999</v>
      </c>
      <c r="L100" s="814">
        <v>3</v>
      </c>
      <c r="M100" s="814">
        <v>24</v>
      </c>
      <c r="N100" s="815">
        <v>7.89</v>
      </c>
      <c r="O100" s="814" t="s">
        <v>6323</v>
      </c>
      <c r="P100" s="816" t="s">
        <v>6514</v>
      </c>
      <c r="Q100" s="817">
        <f t="shared" si="5"/>
        <v>2</v>
      </c>
      <c r="R100" s="817">
        <f t="shared" si="5"/>
        <v>2.2599999999999998</v>
      </c>
      <c r="S100" s="807">
        <f t="shared" si="6"/>
        <v>15.78</v>
      </c>
      <c r="T100" s="807">
        <f t="shared" si="7"/>
        <v>7</v>
      </c>
      <c r="U100" s="807">
        <f t="shared" si="8"/>
        <v>-8.7799999999999994</v>
      </c>
      <c r="V100" s="818">
        <f t="shared" si="9"/>
        <v>0.44359949302915086</v>
      </c>
      <c r="W100" s="764"/>
    </row>
    <row r="101" spans="1:23" ht="14.4" customHeight="1" x14ac:dyDescent="0.3">
      <c r="A101" s="822" t="s">
        <v>6515</v>
      </c>
      <c r="B101" s="770"/>
      <c r="C101" s="771"/>
      <c r="D101" s="772"/>
      <c r="E101" s="773"/>
      <c r="F101" s="751"/>
      <c r="G101" s="752"/>
      <c r="H101" s="753">
        <v>1</v>
      </c>
      <c r="I101" s="754">
        <v>0.55000000000000004</v>
      </c>
      <c r="J101" s="761">
        <v>14</v>
      </c>
      <c r="K101" s="756">
        <v>0.55000000000000004</v>
      </c>
      <c r="L101" s="757">
        <v>2</v>
      </c>
      <c r="M101" s="757">
        <v>14</v>
      </c>
      <c r="N101" s="758">
        <v>4.7699999999999996</v>
      </c>
      <c r="O101" s="757" t="s">
        <v>6323</v>
      </c>
      <c r="P101" s="774" t="s">
        <v>6516</v>
      </c>
      <c r="Q101" s="759">
        <f t="shared" si="5"/>
        <v>1</v>
      </c>
      <c r="R101" s="759">
        <f t="shared" si="5"/>
        <v>0.55000000000000004</v>
      </c>
      <c r="S101" s="770">
        <f t="shared" si="6"/>
        <v>4.7699999999999996</v>
      </c>
      <c r="T101" s="770">
        <f t="shared" si="7"/>
        <v>14</v>
      </c>
      <c r="U101" s="770">
        <f t="shared" si="8"/>
        <v>9.23</v>
      </c>
      <c r="V101" s="775">
        <f t="shared" si="9"/>
        <v>2.9350104821802936</v>
      </c>
      <c r="W101" s="760">
        <v>9</v>
      </c>
    </row>
    <row r="102" spans="1:23" ht="14.4" customHeight="1" x14ac:dyDescent="0.3">
      <c r="A102" s="822" t="s">
        <v>6517</v>
      </c>
      <c r="B102" s="770"/>
      <c r="C102" s="771"/>
      <c r="D102" s="772"/>
      <c r="E102" s="753">
        <v>1</v>
      </c>
      <c r="F102" s="754">
        <v>1.93</v>
      </c>
      <c r="G102" s="755">
        <v>4</v>
      </c>
      <c r="H102" s="757"/>
      <c r="I102" s="751"/>
      <c r="J102" s="752"/>
      <c r="K102" s="756">
        <v>1.93</v>
      </c>
      <c r="L102" s="757">
        <v>3</v>
      </c>
      <c r="M102" s="757">
        <v>28</v>
      </c>
      <c r="N102" s="758">
        <v>9.34</v>
      </c>
      <c r="O102" s="757" t="s">
        <v>6323</v>
      </c>
      <c r="P102" s="774" t="s">
        <v>6518</v>
      </c>
      <c r="Q102" s="759">
        <f t="shared" si="5"/>
        <v>0</v>
      </c>
      <c r="R102" s="759">
        <f t="shared" si="5"/>
        <v>0</v>
      </c>
      <c r="S102" s="770" t="str">
        <f t="shared" si="6"/>
        <v/>
      </c>
      <c r="T102" s="770" t="str">
        <f t="shared" si="7"/>
        <v/>
      </c>
      <c r="U102" s="770" t="str">
        <f t="shared" si="8"/>
        <v/>
      </c>
      <c r="V102" s="775" t="str">
        <f t="shared" si="9"/>
        <v/>
      </c>
      <c r="W102" s="760"/>
    </row>
    <row r="103" spans="1:23" ht="14.4" customHeight="1" x14ac:dyDescent="0.3">
      <c r="A103" s="822" t="s">
        <v>6519</v>
      </c>
      <c r="B103" s="770"/>
      <c r="C103" s="771"/>
      <c r="D103" s="772"/>
      <c r="E103" s="753">
        <v>1</v>
      </c>
      <c r="F103" s="754">
        <v>1.72</v>
      </c>
      <c r="G103" s="755">
        <v>8</v>
      </c>
      <c r="H103" s="757"/>
      <c r="I103" s="751"/>
      <c r="J103" s="752"/>
      <c r="K103" s="756">
        <v>1.72</v>
      </c>
      <c r="L103" s="757">
        <v>3</v>
      </c>
      <c r="M103" s="757">
        <v>24</v>
      </c>
      <c r="N103" s="758">
        <v>8.16</v>
      </c>
      <c r="O103" s="757" t="s">
        <v>6323</v>
      </c>
      <c r="P103" s="774" t="s">
        <v>6520</v>
      </c>
      <c r="Q103" s="759">
        <f t="shared" si="5"/>
        <v>0</v>
      </c>
      <c r="R103" s="759">
        <f t="shared" si="5"/>
        <v>0</v>
      </c>
      <c r="S103" s="770" t="str">
        <f t="shared" si="6"/>
        <v/>
      </c>
      <c r="T103" s="770" t="str">
        <f t="shared" si="7"/>
        <v/>
      </c>
      <c r="U103" s="770" t="str">
        <f t="shared" si="8"/>
        <v/>
      </c>
      <c r="V103" s="775" t="str">
        <f t="shared" si="9"/>
        <v/>
      </c>
      <c r="W103" s="760"/>
    </row>
    <row r="104" spans="1:23" ht="14.4" customHeight="1" x14ac:dyDescent="0.3">
      <c r="A104" s="823" t="s">
        <v>6521</v>
      </c>
      <c r="B104" s="807"/>
      <c r="C104" s="808"/>
      <c r="D104" s="776"/>
      <c r="E104" s="811">
        <v>1</v>
      </c>
      <c r="F104" s="812">
        <v>2.69</v>
      </c>
      <c r="G104" s="763">
        <v>10</v>
      </c>
      <c r="H104" s="814"/>
      <c r="I104" s="810"/>
      <c r="J104" s="762"/>
      <c r="K104" s="813">
        <v>2.69</v>
      </c>
      <c r="L104" s="814">
        <v>4</v>
      </c>
      <c r="M104" s="814">
        <v>34</v>
      </c>
      <c r="N104" s="815">
        <v>11.22</v>
      </c>
      <c r="O104" s="814" t="s">
        <v>6323</v>
      </c>
      <c r="P104" s="816" t="s">
        <v>6522</v>
      </c>
      <c r="Q104" s="817">
        <f t="shared" si="5"/>
        <v>0</v>
      </c>
      <c r="R104" s="817">
        <f t="shared" si="5"/>
        <v>0</v>
      </c>
      <c r="S104" s="807" t="str">
        <f t="shared" si="6"/>
        <v/>
      </c>
      <c r="T104" s="807" t="str">
        <f t="shared" si="7"/>
        <v/>
      </c>
      <c r="U104" s="807" t="str">
        <f t="shared" si="8"/>
        <v/>
      </c>
      <c r="V104" s="818" t="str">
        <f t="shared" si="9"/>
        <v/>
      </c>
      <c r="W104" s="764"/>
    </row>
    <row r="105" spans="1:23" ht="14.4" customHeight="1" x14ac:dyDescent="0.3">
      <c r="A105" s="822" t="s">
        <v>6523</v>
      </c>
      <c r="B105" s="770">
        <v>1</v>
      </c>
      <c r="C105" s="771">
        <v>0.45</v>
      </c>
      <c r="D105" s="772">
        <v>8</v>
      </c>
      <c r="E105" s="753">
        <v>1</v>
      </c>
      <c r="F105" s="754">
        <v>0.45</v>
      </c>
      <c r="G105" s="755">
        <v>7</v>
      </c>
      <c r="H105" s="757">
        <v>1</v>
      </c>
      <c r="I105" s="751">
        <v>0.45</v>
      </c>
      <c r="J105" s="752">
        <v>2</v>
      </c>
      <c r="K105" s="756">
        <v>0.45</v>
      </c>
      <c r="L105" s="757">
        <v>2</v>
      </c>
      <c r="M105" s="757">
        <v>16</v>
      </c>
      <c r="N105" s="758">
        <v>5.2</v>
      </c>
      <c r="O105" s="757" t="s">
        <v>6323</v>
      </c>
      <c r="P105" s="774" t="s">
        <v>6524</v>
      </c>
      <c r="Q105" s="759">
        <f t="shared" si="5"/>
        <v>0</v>
      </c>
      <c r="R105" s="759">
        <f t="shared" si="5"/>
        <v>0</v>
      </c>
      <c r="S105" s="770">
        <f t="shared" si="6"/>
        <v>5.2</v>
      </c>
      <c r="T105" s="770">
        <f t="shared" si="7"/>
        <v>2</v>
      </c>
      <c r="U105" s="770">
        <f t="shared" si="8"/>
        <v>-3.2</v>
      </c>
      <c r="V105" s="775">
        <f t="shared" si="9"/>
        <v>0.38461538461538458</v>
      </c>
      <c r="W105" s="760"/>
    </row>
    <row r="106" spans="1:23" ht="14.4" customHeight="1" x14ac:dyDescent="0.3">
      <c r="A106" s="823" t="s">
        <v>6525</v>
      </c>
      <c r="B106" s="807"/>
      <c r="C106" s="808"/>
      <c r="D106" s="776"/>
      <c r="E106" s="811">
        <v>1</v>
      </c>
      <c r="F106" s="812">
        <v>1.35</v>
      </c>
      <c r="G106" s="763">
        <v>36</v>
      </c>
      <c r="H106" s="814"/>
      <c r="I106" s="810"/>
      <c r="J106" s="762"/>
      <c r="K106" s="813">
        <v>0.68</v>
      </c>
      <c r="L106" s="814">
        <v>3</v>
      </c>
      <c r="M106" s="814">
        <v>23</v>
      </c>
      <c r="N106" s="815">
        <v>7.56</v>
      </c>
      <c r="O106" s="814" t="s">
        <v>6323</v>
      </c>
      <c r="P106" s="816" t="s">
        <v>6526</v>
      </c>
      <c r="Q106" s="817">
        <f t="shared" si="5"/>
        <v>0</v>
      </c>
      <c r="R106" s="817">
        <f t="shared" si="5"/>
        <v>0</v>
      </c>
      <c r="S106" s="807" t="str">
        <f t="shared" si="6"/>
        <v/>
      </c>
      <c r="T106" s="807" t="str">
        <f t="shared" si="7"/>
        <v/>
      </c>
      <c r="U106" s="807" t="str">
        <f t="shared" si="8"/>
        <v/>
      </c>
      <c r="V106" s="818" t="str">
        <f t="shared" si="9"/>
        <v/>
      </c>
      <c r="W106" s="764"/>
    </row>
    <row r="107" spans="1:23" ht="14.4" customHeight="1" x14ac:dyDescent="0.3">
      <c r="A107" s="822" t="s">
        <v>6527</v>
      </c>
      <c r="B107" s="770">
        <v>3</v>
      </c>
      <c r="C107" s="771">
        <v>1.53</v>
      </c>
      <c r="D107" s="772">
        <v>2.7</v>
      </c>
      <c r="E107" s="773">
        <v>2</v>
      </c>
      <c r="F107" s="751">
        <v>1.02</v>
      </c>
      <c r="G107" s="752">
        <v>2.5</v>
      </c>
      <c r="H107" s="753">
        <v>5</v>
      </c>
      <c r="I107" s="754">
        <v>2.57</v>
      </c>
      <c r="J107" s="755">
        <v>2.8</v>
      </c>
      <c r="K107" s="756">
        <v>0.51</v>
      </c>
      <c r="L107" s="757">
        <v>1</v>
      </c>
      <c r="M107" s="757">
        <v>13</v>
      </c>
      <c r="N107" s="758">
        <v>4.4800000000000004</v>
      </c>
      <c r="O107" s="757" t="s">
        <v>6323</v>
      </c>
      <c r="P107" s="774" t="s">
        <v>6528</v>
      </c>
      <c r="Q107" s="759">
        <f t="shared" si="5"/>
        <v>2</v>
      </c>
      <c r="R107" s="759">
        <f t="shared" si="5"/>
        <v>1.0399999999999998</v>
      </c>
      <c r="S107" s="770">
        <f t="shared" si="6"/>
        <v>22.400000000000002</v>
      </c>
      <c r="T107" s="770">
        <f t="shared" si="7"/>
        <v>14</v>
      </c>
      <c r="U107" s="770">
        <f t="shared" si="8"/>
        <v>-8.4000000000000021</v>
      </c>
      <c r="V107" s="775">
        <f t="shared" si="9"/>
        <v>0.62499999999999989</v>
      </c>
      <c r="W107" s="760"/>
    </row>
    <row r="108" spans="1:23" ht="14.4" customHeight="1" x14ac:dyDescent="0.3">
      <c r="A108" s="823" t="s">
        <v>6529</v>
      </c>
      <c r="B108" s="807">
        <v>1</v>
      </c>
      <c r="C108" s="808">
        <v>2.37</v>
      </c>
      <c r="D108" s="776">
        <v>6</v>
      </c>
      <c r="E108" s="809">
        <v>3</v>
      </c>
      <c r="F108" s="810">
        <v>5.52</v>
      </c>
      <c r="G108" s="762">
        <v>5</v>
      </c>
      <c r="H108" s="811"/>
      <c r="I108" s="812"/>
      <c r="J108" s="763"/>
      <c r="K108" s="813">
        <v>1.21</v>
      </c>
      <c r="L108" s="814">
        <v>3</v>
      </c>
      <c r="M108" s="814">
        <v>26</v>
      </c>
      <c r="N108" s="815">
        <v>8.57</v>
      </c>
      <c r="O108" s="814" t="s">
        <v>6323</v>
      </c>
      <c r="P108" s="816" t="s">
        <v>6530</v>
      </c>
      <c r="Q108" s="817">
        <f t="shared" si="5"/>
        <v>-1</v>
      </c>
      <c r="R108" s="817">
        <f t="shared" si="5"/>
        <v>-2.37</v>
      </c>
      <c r="S108" s="807" t="str">
        <f t="shared" si="6"/>
        <v/>
      </c>
      <c r="T108" s="807" t="str">
        <f t="shared" si="7"/>
        <v/>
      </c>
      <c r="U108" s="807" t="str">
        <f t="shared" si="8"/>
        <v/>
      </c>
      <c r="V108" s="818" t="str">
        <f t="shared" si="9"/>
        <v/>
      </c>
      <c r="W108" s="764"/>
    </row>
    <row r="109" spans="1:23" ht="14.4" customHeight="1" x14ac:dyDescent="0.3">
      <c r="A109" s="822" t="s">
        <v>6531</v>
      </c>
      <c r="B109" s="770">
        <v>15</v>
      </c>
      <c r="C109" s="771">
        <v>14.14</v>
      </c>
      <c r="D109" s="772">
        <v>5.0999999999999996</v>
      </c>
      <c r="E109" s="773">
        <v>19</v>
      </c>
      <c r="F109" s="751">
        <v>14.31</v>
      </c>
      <c r="G109" s="752">
        <v>2.8</v>
      </c>
      <c r="H109" s="753">
        <v>21</v>
      </c>
      <c r="I109" s="754">
        <v>14.52</v>
      </c>
      <c r="J109" s="755">
        <v>2.9</v>
      </c>
      <c r="K109" s="756">
        <v>0.62</v>
      </c>
      <c r="L109" s="757">
        <v>2</v>
      </c>
      <c r="M109" s="757">
        <v>18</v>
      </c>
      <c r="N109" s="758">
        <v>6.16</v>
      </c>
      <c r="O109" s="757" t="s">
        <v>6323</v>
      </c>
      <c r="P109" s="774" t="s">
        <v>6532</v>
      </c>
      <c r="Q109" s="759">
        <f t="shared" si="5"/>
        <v>6</v>
      </c>
      <c r="R109" s="759">
        <f t="shared" si="5"/>
        <v>0.37999999999999901</v>
      </c>
      <c r="S109" s="770">
        <f t="shared" si="6"/>
        <v>129.36000000000001</v>
      </c>
      <c r="T109" s="770">
        <f t="shared" si="7"/>
        <v>60.9</v>
      </c>
      <c r="U109" s="770">
        <f t="shared" si="8"/>
        <v>-68.460000000000008</v>
      </c>
      <c r="V109" s="775">
        <f t="shared" si="9"/>
        <v>0.47077922077922074</v>
      </c>
      <c r="W109" s="760">
        <v>10</v>
      </c>
    </row>
    <row r="110" spans="1:23" ht="14.4" customHeight="1" x14ac:dyDescent="0.3">
      <c r="A110" s="823" t="s">
        <v>6533</v>
      </c>
      <c r="B110" s="807">
        <v>3</v>
      </c>
      <c r="C110" s="808">
        <v>3.88</v>
      </c>
      <c r="D110" s="776">
        <v>15.7</v>
      </c>
      <c r="E110" s="809">
        <v>3</v>
      </c>
      <c r="F110" s="810">
        <v>2.25</v>
      </c>
      <c r="G110" s="762">
        <v>5.7</v>
      </c>
      <c r="H110" s="811">
        <v>1</v>
      </c>
      <c r="I110" s="812">
        <v>0.75</v>
      </c>
      <c r="J110" s="763">
        <v>2</v>
      </c>
      <c r="K110" s="813">
        <v>0.75</v>
      </c>
      <c r="L110" s="814">
        <v>2</v>
      </c>
      <c r="M110" s="814">
        <v>22</v>
      </c>
      <c r="N110" s="815">
        <v>7.44</v>
      </c>
      <c r="O110" s="814" t="s">
        <v>6323</v>
      </c>
      <c r="P110" s="816" t="s">
        <v>6534</v>
      </c>
      <c r="Q110" s="817">
        <f t="shared" si="5"/>
        <v>-2</v>
      </c>
      <c r="R110" s="817">
        <f t="shared" si="5"/>
        <v>-3.13</v>
      </c>
      <c r="S110" s="807">
        <f t="shared" si="6"/>
        <v>7.44</v>
      </c>
      <c r="T110" s="807">
        <f t="shared" si="7"/>
        <v>2</v>
      </c>
      <c r="U110" s="807">
        <f t="shared" si="8"/>
        <v>-5.44</v>
      </c>
      <c r="V110" s="818">
        <f t="shared" si="9"/>
        <v>0.26881720430107525</v>
      </c>
      <c r="W110" s="764"/>
    </row>
    <row r="111" spans="1:23" ht="14.4" customHeight="1" x14ac:dyDescent="0.3">
      <c r="A111" s="822" t="s">
        <v>6535</v>
      </c>
      <c r="B111" s="770">
        <v>1</v>
      </c>
      <c r="C111" s="771">
        <v>0.6</v>
      </c>
      <c r="D111" s="772">
        <v>5</v>
      </c>
      <c r="E111" s="773">
        <v>2</v>
      </c>
      <c r="F111" s="751">
        <v>1.2</v>
      </c>
      <c r="G111" s="752">
        <v>3.5</v>
      </c>
      <c r="H111" s="753">
        <v>4</v>
      </c>
      <c r="I111" s="754">
        <v>2.39</v>
      </c>
      <c r="J111" s="755">
        <v>3.8</v>
      </c>
      <c r="K111" s="756">
        <v>0.6</v>
      </c>
      <c r="L111" s="757">
        <v>2</v>
      </c>
      <c r="M111" s="757">
        <v>16</v>
      </c>
      <c r="N111" s="758">
        <v>5.44</v>
      </c>
      <c r="O111" s="757" t="s">
        <v>6323</v>
      </c>
      <c r="P111" s="774" t="s">
        <v>6536</v>
      </c>
      <c r="Q111" s="759">
        <f t="shared" si="5"/>
        <v>3</v>
      </c>
      <c r="R111" s="759">
        <f t="shared" si="5"/>
        <v>1.79</v>
      </c>
      <c r="S111" s="770">
        <f t="shared" si="6"/>
        <v>21.76</v>
      </c>
      <c r="T111" s="770">
        <f t="shared" si="7"/>
        <v>15.2</v>
      </c>
      <c r="U111" s="770">
        <f t="shared" si="8"/>
        <v>-6.5600000000000023</v>
      </c>
      <c r="V111" s="775">
        <f t="shared" si="9"/>
        <v>0.69852941176470584</v>
      </c>
      <c r="W111" s="760"/>
    </row>
    <row r="112" spans="1:23" ht="14.4" customHeight="1" x14ac:dyDescent="0.3">
      <c r="A112" s="823" t="s">
        <v>6537</v>
      </c>
      <c r="B112" s="807">
        <v>2</v>
      </c>
      <c r="C112" s="808">
        <v>1.72</v>
      </c>
      <c r="D112" s="776">
        <v>4</v>
      </c>
      <c r="E112" s="809"/>
      <c r="F112" s="810"/>
      <c r="G112" s="762"/>
      <c r="H112" s="811"/>
      <c r="I112" s="812"/>
      <c r="J112" s="763"/>
      <c r="K112" s="813">
        <v>0.86</v>
      </c>
      <c r="L112" s="814">
        <v>2</v>
      </c>
      <c r="M112" s="814">
        <v>22</v>
      </c>
      <c r="N112" s="815">
        <v>7.33</v>
      </c>
      <c r="O112" s="814" t="s">
        <v>6323</v>
      </c>
      <c r="P112" s="816" t="s">
        <v>6538</v>
      </c>
      <c r="Q112" s="817">
        <f t="shared" si="5"/>
        <v>-2</v>
      </c>
      <c r="R112" s="817">
        <f t="shared" si="5"/>
        <v>-1.72</v>
      </c>
      <c r="S112" s="807" t="str">
        <f t="shared" si="6"/>
        <v/>
      </c>
      <c r="T112" s="807" t="str">
        <f t="shared" si="7"/>
        <v/>
      </c>
      <c r="U112" s="807" t="str">
        <f t="shared" si="8"/>
        <v/>
      </c>
      <c r="V112" s="818" t="str">
        <f t="shared" si="9"/>
        <v/>
      </c>
      <c r="W112" s="764"/>
    </row>
    <row r="113" spans="1:23" ht="14.4" customHeight="1" x14ac:dyDescent="0.3">
      <c r="A113" s="822" t="s">
        <v>6539</v>
      </c>
      <c r="B113" s="765">
        <v>28</v>
      </c>
      <c r="C113" s="766">
        <v>12.57</v>
      </c>
      <c r="D113" s="767">
        <v>4.5999999999999996</v>
      </c>
      <c r="E113" s="773">
        <v>16</v>
      </c>
      <c r="F113" s="751">
        <v>6.79</v>
      </c>
      <c r="G113" s="752">
        <v>2.9</v>
      </c>
      <c r="H113" s="757">
        <v>20</v>
      </c>
      <c r="I113" s="751">
        <v>8.48</v>
      </c>
      <c r="J113" s="752">
        <v>3.6</v>
      </c>
      <c r="K113" s="756">
        <v>0.42</v>
      </c>
      <c r="L113" s="757">
        <v>1</v>
      </c>
      <c r="M113" s="757">
        <v>12</v>
      </c>
      <c r="N113" s="758">
        <v>4</v>
      </c>
      <c r="O113" s="757" t="s">
        <v>6323</v>
      </c>
      <c r="P113" s="774" t="s">
        <v>6540</v>
      </c>
      <c r="Q113" s="759">
        <f t="shared" si="5"/>
        <v>-8</v>
      </c>
      <c r="R113" s="759">
        <f t="shared" si="5"/>
        <v>-4.09</v>
      </c>
      <c r="S113" s="770">
        <f t="shared" si="6"/>
        <v>80</v>
      </c>
      <c r="T113" s="770">
        <f t="shared" si="7"/>
        <v>72</v>
      </c>
      <c r="U113" s="770">
        <f t="shared" si="8"/>
        <v>-8</v>
      </c>
      <c r="V113" s="775">
        <f t="shared" si="9"/>
        <v>0.9</v>
      </c>
      <c r="W113" s="760">
        <v>12</v>
      </c>
    </row>
    <row r="114" spans="1:23" ht="14.4" customHeight="1" x14ac:dyDescent="0.3">
      <c r="A114" s="823" t="s">
        <v>6541</v>
      </c>
      <c r="B114" s="819">
        <v>2</v>
      </c>
      <c r="C114" s="820">
        <v>1.1299999999999999</v>
      </c>
      <c r="D114" s="769">
        <v>6.5</v>
      </c>
      <c r="E114" s="809">
        <v>4</v>
      </c>
      <c r="F114" s="810">
        <v>2.2599999999999998</v>
      </c>
      <c r="G114" s="762">
        <v>3</v>
      </c>
      <c r="H114" s="814">
        <v>3</v>
      </c>
      <c r="I114" s="810">
        <v>1.7</v>
      </c>
      <c r="J114" s="768">
        <v>6.7</v>
      </c>
      <c r="K114" s="813">
        <v>0.56999999999999995</v>
      </c>
      <c r="L114" s="814">
        <v>2</v>
      </c>
      <c r="M114" s="814">
        <v>16</v>
      </c>
      <c r="N114" s="815">
        <v>5.36</v>
      </c>
      <c r="O114" s="814" t="s">
        <v>6323</v>
      </c>
      <c r="P114" s="816" t="s">
        <v>6542</v>
      </c>
      <c r="Q114" s="817">
        <f t="shared" si="5"/>
        <v>1</v>
      </c>
      <c r="R114" s="817">
        <f t="shared" si="5"/>
        <v>0.57000000000000006</v>
      </c>
      <c r="S114" s="807">
        <f t="shared" si="6"/>
        <v>16.080000000000002</v>
      </c>
      <c r="T114" s="807">
        <f t="shared" si="7"/>
        <v>20.100000000000001</v>
      </c>
      <c r="U114" s="807">
        <f t="shared" si="8"/>
        <v>4.0199999999999996</v>
      </c>
      <c r="V114" s="818">
        <f t="shared" si="9"/>
        <v>1.25</v>
      </c>
      <c r="W114" s="764">
        <v>4</v>
      </c>
    </row>
    <row r="115" spans="1:23" ht="14.4" customHeight="1" x14ac:dyDescent="0.3">
      <c r="A115" s="823" t="s">
        <v>6543</v>
      </c>
      <c r="B115" s="819">
        <v>2</v>
      </c>
      <c r="C115" s="820">
        <v>1.48</v>
      </c>
      <c r="D115" s="769">
        <v>5</v>
      </c>
      <c r="E115" s="809"/>
      <c r="F115" s="810"/>
      <c r="G115" s="762"/>
      <c r="H115" s="814"/>
      <c r="I115" s="810"/>
      <c r="J115" s="762"/>
      <c r="K115" s="813">
        <v>0.74</v>
      </c>
      <c r="L115" s="814">
        <v>2</v>
      </c>
      <c r="M115" s="814">
        <v>20</v>
      </c>
      <c r="N115" s="815">
        <v>6.55</v>
      </c>
      <c r="O115" s="814" t="s">
        <v>6323</v>
      </c>
      <c r="P115" s="816" t="s">
        <v>6544</v>
      </c>
      <c r="Q115" s="817">
        <f t="shared" si="5"/>
        <v>-2</v>
      </c>
      <c r="R115" s="817">
        <f t="shared" si="5"/>
        <v>-1.48</v>
      </c>
      <c r="S115" s="807" t="str">
        <f t="shared" si="6"/>
        <v/>
      </c>
      <c r="T115" s="807" t="str">
        <f t="shared" si="7"/>
        <v/>
      </c>
      <c r="U115" s="807" t="str">
        <f t="shared" si="8"/>
        <v/>
      </c>
      <c r="V115" s="818" t="str">
        <f t="shared" si="9"/>
        <v/>
      </c>
      <c r="W115" s="764"/>
    </row>
    <row r="116" spans="1:23" ht="14.4" customHeight="1" x14ac:dyDescent="0.3">
      <c r="A116" s="822" t="s">
        <v>6545</v>
      </c>
      <c r="B116" s="770">
        <v>20</v>
      </c>
      <c r="C116" s="771">
        <v>7.06</v>
      </c>
      <c r="D116" s="772">
        <v>4.2</v>
      </c>
      <c r="E116" s="753">
        <v>29</v>
      </c>
      <c r="F116" s="754">
        <v>10.039999999999999</v>
      </c>
      <c r="G116" s="755">
        <v>2.8</v>
      </c>
      <c r="H116" s="757">
        <v>17</v>
      </c>
      <c r="I116" s="751">
        <v>5.9</v>
      </c>
      <c r="J116" s="752">
        <v>3.3</v>
      </c>
      <c r="K116" s="756">
        <v>0.34</v>
      </c>
      <c r="L116" s="757">
        <v>1</v>
      </c>
      <c r="M116" s="757">
        <v>12</v>
      </c>
      <c r="N116" s="758">
        <v>3.97</v>
      </c>
      <c r="O116" s="757" t="s">
        <v>6323</v>
      </c>
      <c r="P116" s="774" t="s">
        <v>6546</v>
      </c>
      <c r="Q116" s="759">
        <f t="shared" si="5"/>
        <v>-3</v>
      </c>
      <c r="R116" s="759">
        <f t="shared" si="5"/>
        <v>-1.1599999999999993</v>
      </c>
      <c r="S116" s="770">
        <f t="shared" si="6"/>
        <v>67.490000000000009</v>
      </c>
      <c r="T116" s="770">
        <f t="shared" si="7"/>
        <v>56.099999999999994</v>
      </c>
      <c r="U116" s="770">
        <f t="shared" si="8"/>
        <v>-11.390000000000015</v>
      </c>
      <c r="V116" s="775">
        <f t="shared" si="9"/>
        <v>0.83123425692695196</v>
      </c>
      <c r="W116" s="760">
        <v>11</v>
      </c>
    </row>
    <row r="117" spans="1:23" ht="14.4" customHeight="1" x14ac:dyDescent="0.3">
      <c r="A117" s="823" t="s">
        <v>6547</v>
      </c>
      <c r="B117" s="807">
        <v>2</v>
      </c>
      <c r="C117" s="808">
        <v>0.98</v>
      </c>
      <c r="D117" s="776">
        <v>7.5</v>
      </c>
      <c r="E117" s="811">
        <v>2</v>
      </c>
      <c r="F117" s="812">
        <v>2.59</v>
      </c>
      <c r="G117" s="763">
        <v>30.5</v>
      </c>
      <c r="H117" s="814">
        <v>3</v>
      </c>
      <c r="I117" s="810">
        <v>1.46</v>
      </c>
      <c r="J117" s="762">
        <v>4</v>
      </c>
      <c r="K117" s="813">
        <v>0.49</v>
      </c>
      <c r="L117" s="814">
        <v>2</v>
      </c>
      <c r="M117" s="814">
        <v>18</v>
      </c>
      <c r="N117" s="815">
        <v>5.88</v>
      </c>
      <c r="O117" s="814" t="s">
        <v>6323</v>
      </c>
      <c r="P117" s="816" t="s">
        <v>6548</v>
      </c>
      <c r="Q117" s="817">
        <f t="shared" si="5"/>
        <v>1</v>
      </c>
      <c r="R117" s="817">
        <f t="shared" si="5"/>
        <v>0.48</v>
      </c>
      <c r="S117" s="807">
        <f t="shared" si="6"/>
        <v>17.64</v>
      </c>
      <c r="T117" s="807">
        <f t="shared" si="7"/>
        <v>12</v>
      </c>
      <c r="U117" s="807">
        <f t="shared" si="8"/>
        <v>-5.6400000000000006</v>
      </c>
      <c r="V117" s="818">
        <f t="shared" si="9"/>
        <v>0.68027210884353739</v>
      </c>
      <c r="W117" s="764"/>
    </row>
    <row r="118" spans="1:23" ht="14.4" customHeight="1" x14ac:dyDescent="0.3">
      <c r="A118" s="823" t="s">
        <v>6549</v>
      </c>
      <c r="B118" s="807"/>
      <c r="C118" s="808"/>
      <c r="D118" s="776"/>
      <c r="E118" s="811">
        <v>1</v>
      </c>
      <c r="F118" s="812">
        <v>0.72</v>
      </c>
      <c r="G118" s="763">
        <v>22</v>
      </c>
      <c r="H118" s="814"/>
      <c r="I118" s="810"/>
      <c r="J118" s="762"/>
      <c r="K118" s="813">
        <v>0.72</v>
      </c>
      <c r="L118" s="814">
        <v>3</v>
      </c>
      <c r="M118" s="814">
        <v>23</v>
      </c>
      <c r="N118" s="815">
        <v>7.7</v>
      </c>
      <c r="O118" s="814" t="s">
        <v>6323</v>
      </c>
      <c r="P118" s="816" t="s">
        <v>6550</v>
      </c>
      <c r="Q118" s="817">
        <f t="shared" si="5"/>
        <v>0</v>
      </c>
      <c r="R118" s="817">
        <f t="shared" si="5"/>
        <v>0</v>
      </c>
      <c r="S118" s="807" t="str">
        <f t="shared" si="6"/>
        <v/>
      </c>
      <c r="T118" s="807" t="str">
        <f t="shared" si="7"/>
        <v/>
      </c>
      <c r="U118" s="807" t="str">
        <f t="shared" si="8"/>
        <v/>
      </c>
      <c r="V118" s="818" t="str">
        <f t="shared" si="9"/>
        <v/>
      </c>
      <c r="W118" s="764"/>
    </row>
    <row r="119" spans="1:23" ht="14.4" customHeight="1" x14ac:dyDescent="0.3">
      <c r="A119" s="822" t="s">
        <v>6551</v>
      </c>
      <c r="B119" s="765">
        <v>2</v>
      </c>
      <c r="C119" s="766">
        <v>2.42</v>
      </c>
      <c r="D119" s="767">
        <v>6.5</v>
      </c>
      <c r="E119" s="773"/>
      <c r="F119" s="751"/>
      <c r="G119" s="752"/>
      <c r="H119" s="757">
        <v>1</v>
      </c>
      <c r="I119" s="751">
        <v>1.21</v>
      </c>
      <c r="J119" s="761">
        <v>6</v>
      </c>
      <c r="K119" s="756">
        <v>1.21</v>
      </c>
      <c r="L119" s="757">
        <v>2</v>
      </c>
      <c r="M119" s="757">
        <v>17</v>
      </c>
      <c r="N119" s="758">
        <v>5.62</v>
      </c>
      <c r="O119" s="757" t="s">
        <v>6323</v>
      </c>
      <c r="P119" s="774" t="s">
        <v>6552</v>
      </c>
      <c r="Q119" s="759">
        <f t="shared" si="5"/>
        <v>-1</v>
      </c>
      <c r="R119" s="759">
        <f t="shared" si="5"/>
        <v>-1.21</v>
      </c>
      <c r="S119" s="770">
        <f t="shared" si="6"/>
        <v>5.62</v>
      </c>
      <c r="T119" s="770">
        <f t="shared" si="7"/>
        <v>6</v>
      </c>
      <c r="U119" s="770">
        <f t="shared" si="8"/>
        <v>0.37999999999999989</v>
      </c>
      <c r="V119" s="775">
        <f t="shared" si="9"/>
        <v>1.0676156583629892</v>
      </c>
      <c r="W119" s="760"/>
    </row>
    <row r="120" spans="1:23" ht="14.4" customHeight="1" x14ac:dyDescent="0.3">
      <c r="A120" s="823" t="s">
        <v>6553</v>
      </c>
      <c r="B120" s="819">
        <v>2</v>
      </c>
      <c r="C120" s="820">
        <v>3</v>
      </c>
      <c r="D120" s="769">
        <v>15</v>
      </c>
      <c r="E120" s="809"/>
      <c r="F120" s="810"/>
      <c r="G120" s="762"/>
      <c r="H120" s="814">
        <v>1</v>
      </c>
      <c r="I120" s="810">
        <v>1.38</v>
      </c>
      <c r="J120" s="768">
        <v>12</v>
      </c>
      <c r="K120" s="813">
        <v>1.38</v>
      </c>
      <c r="L120" s="814">
        <v>2</v>
      </c>
      <c r="M120" s="814">
        <v>20</v>
      </c>
      <c r="N120" s="815">
        <v>6.61</v>
      </c>
      <c r="O120" s="814" t="s">
        <v>6323</v>
      </c>
      <c r="P120" s="816" t="s">
        <v>6554</v>
      </c>
      <c r="Q120" s="817">
        <f t="shared" si="5"/>
        <v>-1</v>
      </c>
      <c r="R120" s="817">
        <f t="shared" si="5"/>
        <v>-1.62</v>
      </c>
      <c r="S120" s="807">
        <f t="shared" si="6"/>
        <v>6.61</v>
      </c>
      <c r="T120" s="807">
        <f t="shared" si="7"/>
        <v>12</v>
      </c>
      <c r="U120" s="807">
        <f t="shared" si="8"/>
        <v>5.39</v>
      </c>
      <c r="V120" s="818">
        <f t="shared" si="9"/>
        <v>1.8154311649016641</v>
      </c>
      <c r="W120" s="764">
        <v>5</v>
      </c>
    </row>
    <row r="121" spans="1:23" ht="14.4" customHeight="1" x14ac:dyDescent="0.3">
      <c r="A121" s="822" t="s">
        <v>6555</v>
      </c>
      <c r="B121" s="770">
        <v>2</v>
      </c>
      <c r="C121" s="771">
        <v>1.53</v>
      </c>
      <c r="D121" s="772">
        <v>13.5</v>
      </c>
      <c r="E121" s="753"/>
      <c r="F121" s="754"/>
      <c r="G121" s="755"/>
      <c r="H121" s="757"/>
      <c r="I121" s="751"/>
      <c r="J121" s="752"/>
      <c r="K121" s="756">
        <v>0.77</v>
      </c>
      <c r="L121" s="757">
        <v>3</v>
      </c>
      <c r="M121" s="757">
        <v>25</v>
      </c>
      <c r="N121" s="758">
        <v>8.18</v>
      </c>
      <c r="O121" s="757" t="s">
        <v>6323</v>
      </c>
      <c r="P121" s="774" t="s">
        <v>6556</v>
      </c>
      <c r="Q121" s="759">
        <f t="shared" si="5"/>
        <v>-2</v>
      </c>
      <c r="R121" s="759">
        <f t="shared" si="5"/>
        <v>-1.53</v>
      </c>
      <c r="S121" s="770" t="str">
        <f t="shared" si="6"/>
        <v/>
      </c>
      <c r="T121" s="770" t="str">
        <f t="shared" si="7"/>
        <v/>
      </c>
      <c r="U121" s="770" t="str">
        <f t="shared" si="8"/>
        <v/>
      </c>
      <c r="V121" s="775" t="str">
        <f t="shared" si="9"/>
        <v/>
      </c>
      <c r="W121" s="760"/>
    </row>
    <row r="122" spans="1:23" ht="14.4" customHeight="1" x14ac:dyDescent="0.3">
      <c r="A122" s="823" t="s">
        <v>6557</v>
      </c>
      <c r="B122" s="807">
        <v>1</v>
      </c>
      <c r="C122" s="808">
        <v>1</v>
      </c>
      <c r="D122" s="776">
        <v>13</v>
      </c>
      <c r="E122" s="811">
        <v>2</v>
      </c>
      <c r="F122" s="812">
        <v>2.4500000000000002</v>
      </c>
      <c r="G122" s="763">
        <v>9.5</v>
      </c>
      <c r="H122" s="814">
        <v>1</v>
      </c>
      <c r="I122" s="810">
        <v>1</v>
      </c>
      <c r="J122" s="762">
        <v>8</v>
      </c>
      <c r="K122" s="813">
        <v>1</v>
      </c>
      <c r="L122" s="814">
        <v>3</v>
      </c>
      <c r="M122" s="814">
        <v>29</v>
      </c>
      <c r="N122" s="815">
        <v>9.6999999999999993</v>
      </c>
      <c r="O122" s="814" t="s">
        <v>6323</v>
      </c>
      <c r="P122" s="816" t="s">
        <v>6558</v>
      </c>
      <c r="Q122" s="817">
        <f t="shared" si="5"/>
        <v>0</v>
      </c>
      <c r="R122" s="817">
        <f t="shared" si="5"/>
        <v>0</v>
      </c>
      <c r="S122" s="807">
        <f t="shared" si="6"/>
        <v>9.6999999999999993</v>
      </c>
      <c r="T122" s="807">
        <f t="shared" si="7"/>
        <v>8</v>
      </c>
      <c r="U122" s="807">
        <f t="shared" si="8"/>
        <v>-1.6999999999999993</v>
      </c>
      <c r="V122" s="818">
        <f t="shared" si="9"/>
        <v>0.82474226804123718</v>
      </c>
      <c r="W122" s="764"/>
    </row>
    <row r="123" spans="1:23" ht="14.4" customHeight="1" x14ac:dyDescent="0.3">
      <c r="A123" s="823" t="s">
        <v>6559</v>
      </c>
      <c r="B123" s="807"/>
      <c r="C123" s="808"/>
      <c r="D123" s="776"/>
      <c r="E123" s="811">
        <v>1</v>
      </c>
      <c r="F123" s="812">
        <v>2.11</v>
      </c>
      <c r="G123" s="763">
        <v>7</v>
      </c>
      <c r="H123" s="814"/>
      <c r="I123" s="810"/>
      <c r="J123" s="762"/>
      <c r="K123" s="813">
        <v>2.11</v>
      </c>
      <c r="L123" s="814">
        <v>5</v>
      </c>
      <c r="M123" s="814">
        <v>42</v>
      </c>
      <c r="N123" s="815">
        <v>13.91</v>
      </c>
      <c r="O123" s="814" t="s">
        <v>6323</v>
      </c>
      <c r="P123" s="816" t="s">
        <v>6560</v>
      </c>
      <c r="Q123" s="817">
        <f t="shared" si="5"/>
        <v>0</v>
      </c>
      <c r="R123" s="817">
        <f t="shared" si="5"/>
        <v>0</v>
      </c>
      <c r="S123" s="807" t="str">
        <f t="shared" si="6"/>
        <v/>
      </c>
      <c r="T123" s="807" t="str">
        <f t="shared" si="7"/>
        <v/>
      </c>
      <c r="U123" s="807" t="str">
        <f t="shared" si="8"/>
        <v/>
      </c>
      <c r="V123" s="818" t="str">
        <f t="shared" si="9"/>
        <v/>
      </c>
      <c r="W123" s="764"/>
    </row>
    <row r="124" spans="1:23" ht="14.4" customHeight="1" x14ac:dyDescent="0.3">
      <c r="A124" s="822" t="s">
        <v>6561</v>
      </c>
      <c r="B124" s="770">
        <v>2</v>
      </c>
      <c r="C124" s="771">
        <v>1.44</v>
      </c>
      <c r="D124" s="772">
        <v>3</v>
      </c>
      <c r="E124" s="753">
        <v>7</v>
      </c>
      <c r="F124" s="754">
        <v>5.03</v>
      </c>
      <c r="G124" s="755">
        <v>5.9</v>
      </c>
      <c r="H124" s="757">
        <v>2</v>
      </c>
      <c r="I124" s="751">
        <v>1.44</v>
      </c>
      <c r="J124" s="752">
        <v>6</v>
      </c>
      <c r="K124" s="756">
        <v>0.72</v>
      </c>
      <c r="L124" s="757">
        <v>2</v>
      </c>
      <c r="M124" s="757">
        <v>20</v>
      </c>
      <c r="N124" s="758">
        <v>6.83</v>
      </c>
      <c r="O124" s="757" t="s">
        <v>6323</v>
      </c>
      <c r="P124" s="774" t="s">
        <v>6562</v>
      </c>
      <c r="Q124" s="759">
        <f t="shared" si="5"/>
        <v>0</v>
      </c>
      <c r="R124" s="759">
        <f t="shared" si="5"/>
        <v>0</v>
      </c>
      <c r="S124" s="770">
        <f t="shared" si="6"/>
        <v>13.66</v>
      </c>
      <c r="T124" s="770">
        <f t="shared" si="7"/>
        <v>12</v>
      </c>
      <c r="U124" s="770">
        <f t="shared" si="8"/>
        <v>-1.6600000000000001</v>
      </c>
      <c r="V124" s="775">
        <f t="shared" si="9"/>
        <v>0.87847730600292828</v>
      </c>
      <c r="W124" s="760">
        <v>2</v>
      </c>
    </row>
    <row r="125" spans="1:23" ht="14.4" customHeight="1" x14ac:dyDescent="0.3">
      <c r="A125" s="823" t="s">
        <v>6563</v>
      </c>
      <c r="B125" s="807">
        <v>1</v>
      </c>
      <c r="C125" s="808">
        <v>0.86</v>
      </c>
      <c r="D125" s="776">
        <v>11</v>
      </c>
      <c r="E125" s="811">
        <v>1</v>
      </c>
      <c r="F125" s="812">
        <v>0.86</v>
      </c>
      <c r="G125" s="763">
        <v>3</v>
      </c>
      <c r="H125" s="814">
        <v>3</v>
      </c>
      <c r="I125" s="810">
        <v>2.59</v>
      </c>
      <c r="J125" s="762">
        <v>4.7</v>
      </c>
      <c r="K125" s="813">
        <v>0.86</v>
      </c>
      <c r="L125" s="814">
        <v>3</v>
      </c>
      <c r="M125" s="814">
        <v>25</v>
      </c>
      <c r="N125" s="815">
        <v>8.35</v>
      </c>
      <c r="O125" s="814" t="s">
        <v>6323</v>
      </c>
      <c r="P125" s="816" t="s">
        <v>6564</v>
      </c>
      <c r="Q125" s="817">
        <f t="shared" si="5"/>
        <v>2</v>
      </c>
      <c r="R125" s="817">
        <f t="shared" si="5"/>
        <v>1.73</v>
      </c>
      <c r="S125" s="807">
        <f t="shared" si="6"/>
        <v>25.049999999999997</v>
      </c>
      <c r="T125" s="807">
        <f t="shared" si="7"/>
        <v>14.100000000000001</v>
      </c>
      <c r="U125" s="807">
        <f t="shared" si="8"/>
        <v>-10.949999999999996</v>
      </c>
      <c r="V125" s="818">
        <f t="shared" si="9"/>
        <v>0.5628742514970061</v>
      </c>
      <c r="W125" s="764"/>
    </row>
    <row r="126" spans="1:23" ht="14.4" customHeight="1" x14ac:dyDescent="0.3">
      <c r="A126" s="822" t="s">
        <v>6565</v>
      </c>
      <c r="B126" s="770"/>
      <c r="C126" s="771"/>
      <c r="D126" s="772"/>
      <c r="E126" s="773"/>
      <c r="F126" s="751"/>
      <c r="G126" s="752"/>
      <c r="H126" s="753">
        <v>2</v>
      </c>
      <c r="I126" s="754">
        <v>1.03</v>
      </c>
      <c r="J126" s="755">
        <v>4.5</v>
      </c>
      <c r="K126" s="756">
        <v>0.52</v>
      </c>
      <c r="L126" s="757">
        <v>2</v>
      </c>
      <c r="M126" s="757">
        <v>19</v>
      </c>
      <c r="N126" s="758">
        <v>6.24</v>
      </c>
      <c r="O126" s="757" t="s">
        <v>6323</v>
      </c>
      <c r="P126" s="774" t="s">
        <v>6566</v>
      </c>
      <c r="Q126" s="759">
        <f t="shared" si="5"/>
        <v>2</v>
      </c>
      <c r="R126" s="759">
        <f t="shared" si="5"/>
        <v>1.03</v>
      </c>
      <c r="S126" s="770">
        <f t="shared" si="6"/>
        <v>12.48</v>
      </c>
      <c r="T126" s="770">
        <f t="shared" si="7"/>
        <v>9</v>
      </c>
      <c r="U126" s="770">
        <f t="shared" si="8"/>
        <v>-3.4800000000000004</v>
      </c>
      <c r="V126" s="775">
        <f t="shared" si="9"/>
        <v>0.72115384615384615</v>
      </c>
      <c r="W126" s="760"/>
    </row>
    <row r="127" spans="1:23" ht="14.4" customHeight="1" x14ac:dyDescent="0.3">
      <c r="A127" s="823" t="s">
        <v>6567</v>
      </c>
      <c r="B127" s="807"/>
      <c r="C127" s="808"/>
      <c r="D127" s="776"/>
      <c r="E127" s="809">
        <v>1</v>
      </c>
      <c r="F127" s="810">
        <v>0.68</v>
      </c>
      <c r="G127" s="762">
        <v>9</v>
      </c>
      <c r="H127" s="811"/>
      <c r="I127" s="812"/>
      <c r="J127" s="763"/>
      <c r="K127" s="813">
        <v>0.68</v>
      </c>
      <c r="L127" s="814">
        <v>3</v>
      </c>
      <c r="M127" s="814">
        <v>24</v>
      </c>
      <c r="N127" s="815">
        <v>7.9</v>
      </c>
      <c r="O127" s="814" t="s">
        <v>6323</v>
      </c>
      <c r="P127" s="816" t="s">
        <v>6568</v>
      </c>
      <c r="Q127" s="817">
        <f t="shared" si="5"/>
        <v>0</v>
      </c>
      <c r="R127" s="817">
        <f t="shared" si="5"/>
        <v>0</v>
      </c>
      <c r="S127" s="807" t="str">
        <f t="shared" si="6"/>
        <v/>
      </c>
      <c r="T127" s="807" t="str">
        <f t="shared" si="7"/>
        <v/>
      </c>
      <c r="U127" s="807" t="str">
        <f t="shared" si="8"/>
        <v/>
      </c>
      <c r="V127" s="818" t="str">
        <f t="shared" si="9"/>
        <v/>
      </c>
      <c r="W127" s="764"/>
    </row>
    <row r="128" spans="1:23" ht="14.4" customHeight="1" x14ac:dyDescent="0.3">
      <c r="A128" s="822" t="s">
        <v>6569</v>
      </c>
      <c r="B128" s="765">
        <v>2</v>
      </c>
      <c r="C128" s="766">
        <v>6.02</v>
      </c>
      <c r="D128" s="767">
        <v>18.5</v>
      </c>
      <c r="E128" s="773">
        <v>1</v>
      </c>
      <c r="F128" s="751">
        <v>2.41</v>
      </c>
      <c r="G128" s="752">
        <v>3</v>
      </c>
      <c r="H128" s="757"/>
      <c r="I128" s="751"/>
      <c r="J128" s="752"/>
      <c r="K128" s="756">
        <v>3.01</v>
      </c>
      <c r="L128" s="757">
        <v>4</v>
      </c>
      <c r="M128" s="757">
        <v>36</v>
      </c>
      <c r="N128" s="758">
        <v>11.97</v>
      </c>
      <c r="O128" s="757" t="s">
        <v>6323</v>
      </c>
      <c r="P128" s="774" t="s">
        <v>6570</v>
      </c>
      <c r="Q128" s="759">
        <f t="shared" si="5"/>
        <v>-2</v>
      </c>
      <c r="R128" s="759">
        <f t="shared" si="5"/>
        <v>-6.02</v>
      </c>
      <c r="S128" s="770" t="str">
        <f t="shared" si="6"/>
        <v/>
      </c>
      <c r="T128" s="770" t="str">
        <f t="shared" si="7"/>
        <v/>
      </c>
      <c r="U128" s="770" t="str">
        <f t="shared" si="8"/>
        <v/>
      </c>
      <c r="V128" s="775" t="str">
        <f t="shared" si="9"/>
        <v/>
      </c>
      <c r="W128" s="760"/>
    </row>
    <row r="129" spans="1:23" ht="14.4" customHeight="1" x14ac:dyDescent="0.3">
      <c r="A129" s="823" t="s">
        <v>6571</v>
      </c>
      <c r="B129" s="819">
        <v>1</v>
      </c>
      <c r="C129" s="820">
        <v>4.46</v>
      </c>
      <c r="D129" s="769">
        <v>9</v>
      </c>
      <c r="E129" s="809"/>
      <c r="F129" s="810"/>
      <c r="G129" s="762"/>
      <c r="H129" s="814"/>
      <c r="I129" s="810"/>
      <c r="J129" s="762"/>
      <c r="K129" s="813">
        <v>4.46</v>
      </c>
      <c r="L129" s="814">
        <v>6</v>
      </c>
      <c r="M129" s="814">
        <v>52</v>
      </c>
      <c r="N129" s="815">
        <v>17.190000000000001</v>
      </c>
      <c r="O129" s="814" t="s">
        <v>6323</v>
      </c>
      <c r="P129" s="816" t="s">
        <v>6572</v>
      </c>
      <c r="Q129" s="817">
        <f t="shared" si="5"/>
        <v>-1</v>
      </c>
      <c r="R129" s="817">
        <f t="shared" si="5"/>
        <v>-4.46</v>
      </c>
      <c r="S129" s="807" t="str">
        <f t="shared" si="6"/>
        <v/>
      </c>
      <c r="T129" s="807" t="str">
        <f t="shared" si="7"/>
        <v/>
      </c>
      <c r="U129" s="807" t="str">
        <f t="shared" si="8"/>
        <v/>
      </c>
      <c r="V129" s="818" t="str">
        <f t="shared" si="9"/>
        <v/>
      </c>
      <c r="W129" s="764"/>
    </row>
    <row r="130" spans="1:23" ht="14.4" customHeight="1" x14ac:dyDescent="0.3">
      <c r="A130" s="822" t="s">
        <v>6573</v>
      </c>
      <c r="B130" s="770">
        <v>2</v>
      </c>
      <c r="C130" s="771">
        <v>2.9</v>
      </c>
      <c r="D130" s="772">
        <v>5</v>
      </c>
      <c r="E130" s="753">
        <v>2</v>
      </c>
      <c r="F130" s="754">
        <v>2.37</v>
      </c>
      <c r="G130" s="755">
        <v>4.5</v>
      </c>
      <c r="H130" s="757">
        <v>1</v>
      </c>
      <c r="I130" s="751">
        <v>1.19</v>
      </c>
      <c r="J130" s="752">
        <v>3</v>
      </c>
      <c r="K130" s="756">
        <v>1.19</v>
      </c>
      <c r="L130" s="757">
        <v>2</v>
      </c>
      <c r="M130" s="757">
        <v>18</v>
      </c>
      <c r="N130" s="758">
        <v>5.88</v>
      </c>
      <c r="O130" s="757" t="s">
        <v>6323</v>
      </c>
      <c r="P130" s="774" t="s">
        <v>6574</v>
      </c>
      <c r="Q130" s="759">
        <f t="shared" si="5"/>
        <v>-1</v>
      </c>
      <c r="R130" s="759">
        <f t="shared" si="5"/>
        <v>-1.71</v>
      </c>
      <c r="S130" s="770">
        <f t="shared" si="6"/>
        <v>5.88</v>
      </c>
      <c r="T130" s="770">
        <f t="shared" si="7"/>
        <v>3</v>
      </c>
      <c r="U130" s="770">
        <f t="shared" si="8"/>
        <v>-2.88</v>
      </c>
      <c r="V130" s="775">
        <f t="shared" si="9"/>
        <v>0.51020408163265307</v>
      </c>
      <c r="W130" s="760"/>
    </row>
    <row r="131" spans="1:23" ht="14.4" customHeight="1" x14ac:dyDescent="0.3">
      <c r="A131" s="822" t="s">
        <v>6575</v>
      </c>
      <c r="B131" s="770">
        <v>3</v>
      </c>
      <c r="C131" s="771">
        <v>4.3899999999999997</v>
      </c>
      <c r="D131" s="772">
        <v>6.7</v>
      </c>
      <c r="E131" s="753">
        <v>5</v>
      </c>
      <c r="F131" s="754">
        <v>7.31</v>
      </c>
      <c r="G131" s="755">
        <v>5.8</v>
      </c>
      <c r="H131" s="757"/>
      <c r="I131" s="751"/>
      <c r="J131" s="752"/>
      <c r="K131" s="756">
        <v>1.46</v>
      </c>
      <c r="L131" s="757">
        <v>2</v>
      </c>
      <c r="M131" s="757">
        <v>18</v>
      </c>
      <c r="N131" s="758">
        <v>5.99</v>
      </c>
      <c r="O131" s="757" t="s">
        <v>6323</v>
      </c>
      <c r="P131" s="774" t="s">
        <v>6576</v>
      </c>
      <c r="Q131" s="759">
        <f t="shared" si="5"/>
        <v>-3</v>
      </c>
      <c r="R131" s="759">
        <f t="shared" si="5"/>
        <v>-4.3899999999999997</v>
      </c>
      <c r="S131" s="770" t="str">
        <f t="shared" si="6"/>
        <v/>
      </c>
      <c r="T131" s="770" t="str">
        <f t="shared" si="7"/>
        <v/>
      </c>
      <c r="U131" s="770" t="str">
        <f t="shared" si="8"/>
        <v/>
      </c>
      <c r="V131" s="775" t="str">
        <f t="shared" si="9"/>
        <v/>
      </c>
      <c r="W131" s="760"/>
    </row>
    <row r="132" spans="1:23" ht="14.4" customHeight="1" x14ac:dyDescent="0.3">
      <c r="A132" s="822" t="s">
        <v>6577</v>
      </c>
      <c r="B132" s="770">
        <v>2</v>
      </c>
      <c r="C132" s="771">
        <v>0.99</v>
      </c>
      <c r="D132" s="772">
        <v>2.5</v>
      </c>
      <c r="E132" s="753">
        <v>8</v>
      </c>
      <c r="F132" s="754">
        <v>3.94</v>
      </c>
      <c r="G132" s="755">
        <v>3.1</v>
      </c>
      <c r="H132" s="757">
        <v>6</v>
      </c>
      <c r="I132" s="751">
        <v>2.96</v>
      </c>
      <c r="J132" s="752">
        <v>2.7</v>
      </c>
      <c r="K132" s="756">
        <v>0.49</v>
      </c>
      <c r="L132" s="757">
        <v>1</v>
      </c>
      <c r="M132" s="757">
        <v>10</v>
      </c>
      <c r="N132" s="758">
        <v>3.42</v>
      </c>
      <c r="O132" s="757" t="s">
        <v>6323</v>
      </c>
      <c r="P132" s="774" t="s">
        <v>6578</v>
      </c>
      <c r="Q132" s="759">
        <f t="shared" si="5"/>
        <v>4</v>
      </c>
      <c r="R132" s="759">
        <f t="shared" si="5"/>
        <v>1.97</v>
      </c>
      <c r="S132" s="770">
        <f t="shared" si="6"/>
        <v>20.52</v>
      </c>
      <c r="T132" s="770">
        <f t="shared" si="7"/>
        <v>16.200000000000003</v>
      </c>
      <c r="U132" s="770">
        <f t="shared" si="8"/>
        <v>-4.3199999999999967</v>
      </c>
      <c r="V132" s="775">
        <f t="shared" si="9"/>
        <v>0.78947368421052644</v>
      </c>
      <c r="W132" s="760"/>
    </row>
    <row r="133" spans="1:23" ht="14.4" customHeight="1" x14ac:dyDescent="0.3">
      <c r="A133" s="823" t="s">
        <v>6579</v>
      </c>
      <c r="B133" s="807">
        <v>1</v>
      </c>
      <c r="C133" s="808">
        <v>0.56000000000000005</v>
      </c>
      <c r="D133" s="776">
        <v>3</v>
      </c>
      <c r="E133" s="811"/>
      <c r="F133" s="812"/>
      <c r="G133" s="763"/>
      <c r="H133" s="814"/>
      <c r="I133" s="810"/>
      <c r="J133" s="762"/>
      <c r="K133" s="813">
        <v>0.56000000000000005</v>
      </c>
      <c r="L133" s="814">
        <v>1</v>
      </c>
      <c r="M133" s="814">
        <v>12</v>
      </c>
      <c r="N133" s="815">
        <v>3.87</v>
      </c>
      <c r="O133" s="814" t="s">
        <v>6323</v>
      </c>
      <c r="P133" s="816" t="s">
        <v>6580</v>
      </c>
      <c r="Q133" s="817">
        <f t="shared" si="5"/>
        <v>-1</v>
      </c>
      <c r="R133" s="817">
        <f t="shared" si="5"/>
        <v>-0.56000000000000005</v>
      </c>
      <c r="S133" s="807" t="str">
        <f t="shared" si="6"/>
        <v/>
      </c>
      <c r="T133" s="807" t="str">
        <f t="shared" si="7"/>
        <v/>
      </c>
      <c r="U133" s="807" t="str">
        <f t="shared" si="8"/>
        <v/>
      </c>
      <c r="V133" s="818" t="str">
        <f t="shared" si="9"/>
        <v/>
      </c>
      <c r="W133" s="764"/>
    </row>
    <row r="134" spans="1:23" ht="14.4" customHeight="1" x14ac:dyDescent="0.3">
      <c r="A134" s="823" t="s">
        <v>6581</v>
      </c>
      <c r="B134" s="807">
        <v>2</v>
      </c>
      <c r="C134" s="808">
        <v>1.35</v>
      </c>
      <c r="D134" s="776">
        <v>2.5</v>
      </c>
      <c r="E134" s="811"/>
      <c r="F134" s="812"/>
      <c r="G134" s="763"/>
      <c r="H134" s="814"/>
      <c r="I134" s="810"/>
      <c r="J134" s="762"/>
      <c r="K134" s="813">
        <v>0.67</v>
      </c>
      <c r="L134" s="814">
        <v>2</v>
      </c>
      <c r="M134" s="814">
        <v>14</v>
      </c>
      <c r="N134" s="815">
        <v>4.8099999999999996</v>
      </c>
      <c r="O134" s="814" t="s">
        <v>6323</v>
      </c>
      <c r="P134" s="816" t="s">
        <v>6582</v>
      </c>
      <c r="Q134" s="817">
        <f t="shared" ref="Q134:R197" si="10">H134-B134</f>
        <v>-2</v>
      </c>
      <c r="R134" s="817">
        <f t="shared" si="10"/>
        <v>-1.35</v>
      </c>
      <c r="S134" s="807" t="str">
        <f t="shared" ref="S134:S197" si="11">IF(H134=0,"",H134*N134)</f>
        <v/>
      </c>
      <c r="T134" s="807" t="str">
        <f t="shared" ref="T134:T197" si="12">IF(H134=0,"",H134*J134)</f>
        <v/>
      </c>
      <c r="U134" s="807" t="str">
        <f t="shared" ref="U134:U197" si="13">IF(H134=0,"",T134-S134)</f>
        <v/>
      </c>
      <c r="V134" s="818" t="str">
        <f t="shared" ref="V134:V197" si="14">IF(H134=0,"",T134/S134)</f>
        <v/>
      </c>
      <c r="W134" s="764"/>
    </row>
    <row r="135" spans="1:23" ht="14.4" customHeight="1" x14ac:dyDescent="0.3">
      <c r="A135" s="822" t="s">
        <v>6583</v>
      </c>
      <c r="B135" s="765">
        <v>2</v>
      </c>
      <c r="C135" s="766">
        <v>1.53</v>
      </c>
      <c r="D135" s="767">
        <v>8</v>
      </c>
      <c r="E135" s="773"/>
      <c r="F135" s="751"/>
      <c r="G135" s="752"/>
      <c r="H135" s="757"/>
      <c r="I135" s="751"/>
      <c r="J135" s="752"/>
      <c r="K135" s="756">
        <v>0.76</v>
      </c>
      <c r="L135" s="757">
        <v>2</v>
      </c>
      <c r="M135" s="757">
        <v>14</v>
      </c>
      <c r="N135" s="758">
        <v>4.71</v>
      </c>
      <c r="O135" s="757" t="s">
        <v>6323</v>
      </c>
      <c r="P135" s="774" t="s">
        <v>6584</v>
      </c>
      <c r="Q135" s="759">
        <f t="shared" si="10"/>
        <v>-2</v>
      </c>
      <c r="R135" s="759">
        <f t="shared" si="10"/>
        <v>-1.53</v>
      </c>
      <c r="S135" s="770" t="str">
        <f t="shared" si="11"/>
        <v/>
      </c>
      <c r="T135" s="770" t="str">
        <f t="shared" si="12"/>
        <v/>
      </c>
      <c r="U135" s="770" t="str">
        <f t="shared" si="13"/>
        <v/>
      </c>
      <c r="V135" s="775" t="str">
        <f t="shared" si="14"/>
        <v/>
      </c>
      <c r="W135" s="760"/>
    </row>
    <row r="136" spans="1:23" ht="14.4" customHeight="1" x14ac:dyDescent="0.3">
      <c r="A136" s="823" t="s">
        <v>6585</v>
      </c>
      <c r="B136" s="819">
        <v>1</v>
      </c>
      <c r="C136" s="820">
        <v>0.83</v>
      </c>
      <c r="D136" s="769">
        <v>4</v>
      </c>
      <c r="E136" s="809"/>
      <c r="F136" s="810"/>
      <c r="G136" s="762"/>
      <c r="H136" s="814"/>
      <c r="I136" s="810"/>
      <c r="J136" s="762"/>
      <c r="K136" s="813">
        <v>0.83</v>
      </c>
      <c r="L136" s="814">
        <v>2</v>
      </c>
      <c r="M136" s="814">
        <v>16</v>
      </c>
      <c r="N136" s="815">
        <v>5.45</v>
      </c>
      <c r="O136" s="814" t="s">
        <v>6323</v>
      </c>
      <c r="P136" s="816" t="s">
        <v>6586</v>
      </c>
      <c r="Q136" s="817">
        <f t="shared" si="10"/>
        <v>-1</v>
      </c>
      <c r="R136" s="817">
        <f t="shared" si="10"/>
        <v>-0.83</v>
      </c>
      <c r="S136" s="807" t="str">
        <f t="shared" si="11"/>
        <v/>
      </c>
      <c r="T136" s="807" t="str">
        <f t="shared" si="12"/>
        <v/>
      </c>
      <c r="U136" s="807" t="str">
        <f t="shared" si="13"/>
        <v/>
      </c>
      <c r="V136" s="818" t="str">
        <f t="shared" si="14"/>
        <v/>
      </c>
      <c r="W136" s="764"/>
    </row>
    <row r="137" spans="1:23" ht="14.4" customHeight="1" x14ac:dyDescent="0.3">
      <c r="A137" s="823" t="s">
        <v>6587</v>
      </c>
      <c r="B137" s="819">
        <v>1</v>
      </c>
      <c r="C137" s="820">
        <v>1.1000000000000001</v>
      </c>
      <c r="D137" s="769">
        <v>4</v>
      </c>
      <c r="E137" s="809"/>
      <c r="F137" s="810"/>
      <c r="G137" s="762"/>
      <c r="H137" s="814"/>
      <c r="I137" s="810"/>
      <c r="J137" s="762"/>
      <c r="K137" s="813">
        <v>1.1000000000000001</v>
      </c>
      <c r="L137" s="814">
        <v>2</v>
      </c>
      <c r="M137" s="814">
        <v>21</v>
      </c>
      <c r="N137" s="815">
        <v>7.13</v>
      </c>
      <c r="O137" s="814" t="s">
        <v>6323</v>
      </c>
      <c r="P137" s="816" t="s">
        <v>6588</v>
      </c>
      <c r="Q137" s="817">
        <f t="shared" si="10"/>
        <v>-1</v>
      </c>
      <c r="R137" s="817">
        <f t="shared" si="10"/>
        <v>-1.1000000000000001</v>
      </c>
      <c r="S137" s="807" t="str">
        <f t="shared" si="11"/>
        <v/>
      </c>
      <c r="T137" s="807" t="str">
        <f t="shared" si="12"/>
        <v/>
      </c>
      <c r="U137" s="807" t="str">
        <f t="shared" si="13"/>
        <v/>
      </c>
      <c r="V137" s="818" t="str">
        <f t="shared" si="14"/>
        <v/>
      </c>
      <c r="W137" s="764"/>
    </row>
    <row r="138" spans="1:23" ht="14.4" customHeight="1" x14ac:dyDescent="0.3">
      <c r="A138" s="822" t="s">
        <v>6589</v>
      </c>
      <c r="B138" s="770">
        <v>7</v>
      </c>
      <c r="C138" s="771">
        <v>7.82</v>
      </c>
      <c r="D138" s="772">
        <v>3.4</v>
      </c>
      <c r="E138" s="773">
        <v>9</v>
      </c>
      <c r="F138" s="751">
        <v>10.050000000000001</v>
      </c>
      <c r="G138" s="752">
        <v>2.7</v>
      </c>
      <c r="H138" s="753">
        <v>9</v>
      </c>
      <c r="I138" s="754">
        <v>10.050000000000001</v>
      </c>
      <c r="J138" s="755">
        <v>2.2000000000000002</v>
      </c>
      <c r="K138" s="756">
        <v>1.1200000000000001</v>
      </c>
      <c r="L138" s="757">
        <v>2</v>
      </c>
      <c r="M138" s="757">
        <v>14</v>
      </c>
      <c r="N138" s="758">
        <v>4.75</v>
      </c>
      <c r="O138" s="757" t="s">
        <v>6323</v>
      </c>
      <c r="P138" s="774" t="s">
        <v>6590</v>
      </c>
      <c r="Q138" s="759">
        <f t="shared" si="10"/>
        <v>2</v>
      </c>
      <c r="R138" s="759">
        <f t="shared" si="10"/>
        <v>2.2300000000000004</v>
      </c>
      <c r="S138" s="770">
        <f t="shared" si="11"/>
        <v>42.75</v>
      </c>
      <c r="T138" s="770">
        <f t="shared" si="12"/>
        <v>19.8</v>
      </c>
      <c r="U138" s="770">
        <f t="shared" si="13"/>
        <v>-22.95</v>
      </c>
      <c r="V138" s="775">
        <f t="shared" si="14"/>
        <v>0.4631578947368421</v>
      </c>
      <c r="W138" s="760"/>
    </row>
    <row r="139" spans="1:23" ht="14.4" customHeight="1" x14ac:dyDescent="0.3">
      <c r="A139" s="823" t="s">
        <v>6591</v>
      </c>
      <c r="B139" s="807"/>
      <c r="C139" s="808"/>
      <c r="D139" s="776"/>
      <c r="E139" s="809"/>
      <c r="F139" s="810"/>
      <c r="G139" s="762"/>
      <c r="H139" s="811">
        <v>1</v>
      </c>
      <c r="I139" s="812">
        <v>1.57</v>
      </c>
      <c r="J139" s="763">
        <v>2</v>
      </c>
      <c r="K139" s="813">
        <v>1.57</v>
      </c>
      <c r="L139" s="814">
        <v>2</v>
      </c>
      <c r="M139" s="814">
        <v>20</v>
      </c>
      <c r="N139" s="815">
        <v>6.79</v>
      </c>
      <c r="O139" s="814" t="s">
        <v>6323</v>
      </c>
      <c r="P139" s="816" t="s">
        <v>6592</v>
      </c>
      <c r="Q139" s="817">
        <f t="shared" si="10"/>
        <v>1</v>
      </c>
      <c r="R139" s="817">
        <f t="shared" si="10"/>
        <v>1.57</v>
      </c>
      <c r="S139" s="807">
        <f t="shared" si="11"/>
        <v>6.79</v>
      </c>
      <c r="T139" s="807">
        <f t="shared" si="12"/>
        <v>2</v>
      </c>
      <c r="U139" s="807">
        <f t="shared" si="13"/>
        <v>-4.79</v>
      </c>
      <c r="V139" s="818">
        <f t="shared" si="14"/>
        <v>0.29455081001472755</v>
      </c>
      <c r="W139" s="764"/>
    </row>
    <row r="140" spans="1:23" ht="14.4" customHeight="1" x14ac:dyDescent="0.3">
      <c r="A140" s="822" t="s">
        <v>6593</v>
      </c>
      <c r="B140" s="770"/>
      <c r="C140" s="771"/>
      <c r="D140" s="772"/>
      <c r="E140" s="773">
        <v>1</v>
      </c>
      <c r="F140" s="751">
        <v>0.55000000000000004</v>
      </c>
      <c r="G140" s="752">
        <v>8</v>
      </c>
      <c r="H140" s="753">
        <v>1</v>
      </c>
      <c r="I140" s="754">
        <v>0.55000000000000004</v>
      </c>
      <c r="J140" s="755">
        <v>3</v>
      </c>
      <c r="K140" s="756">
        <v>0.55000000000000004</v>
      </c>
      <c r="L140" s="757">
        <v>1</v>
      </c>
      <c r="M140" s="757">
        <v>13</v>
      </c>
      <c r="N140" s="758">
        <v>4.3</v>
      </c>
      <c r="O140" s="757" t="s">
        <v>6323</v>
      </c>
      <c r="P140" s="774" t="s">
        <v>6594</v>
      </c>
      <c r="Q140" s="759">
        <f t="shared" si="10"/>
        <v>1</v>
      </c>
      <c r="R140" s="759">
        <f t="shared" si="10"/>
        <v>0.55000000000000004</v>
      </c>
      <c r="S140" s="770">
        <f t="shared" si="11"/>
        <v>4.3</v>
      </c>
      <c r="T140" s="770">
        <f t="shared" si="12"/>
        <v>3</v>
      </c>
      <c r="U140" s="770">
        <f t="shared" si="13"/>
        <v>-1.2999999999999998</v>
      </c>
      <c r="V140" s="775">
        <f t="shared" si="14"/>
        <v>0.69767441860465118</v>
      </c>
      <c r="W140" s="760"/>
    </row>
    <row r="141" spans="1:23" ht="14.4" customHeight="1" x14ac:dyDescent="0.3">
      <c r="A141" s="822" t="s">
        <v>6595</v>
      </c>
      <c r="B141" s="770">
        <v>1</v>
      </c>
      <c r="C141" s="771">
        <v>0.55000000000000004</v>
      </c>
      <c r="D141" s="772">
        <v>4</v>
      </c>
      <c r="E141" s="753">
        <v>2</v>
      </c>
      <c r="F141" s="754">
        <v>1.0900000000000001</v>
      </c>
      <c r="G141" s="755">
        <v>4</v>
      </c>
      <c r="H141" s="757"/>
      <c r="I141" s="751"/>
      <c r="J141" s="752"/>
      <c r="K141" s="756">
        <v>0.55000000000000004</v>
      </c>
      <c r="L141" s="757">
        <v>1</v>
      </c>
      <c r="M141" s="757">
        <v>11</v>
      </c>
      <c r="N141" s="758">
        <v>3.62</v>
      </c>
      <c r="O141" s="757" t="s">
        <v>6323</v>
      </c>
      <c r="P141" s="774" t="s">
        <v>6596</v>
      </c>
      <c r="Q141" s="759">
        <f t="shared" si="10"/>
        <v>-1</v>
      </c>
      <c r="R141" s="759">
        <f t="shared" si="10"/>
        <v>-0.55000000000000004</v>
      </c>
      <c r="S141" s="770" t="str">
        <f t="shared" si="11"/>
        <v/>
      </c>
      <c r="T141" s="770" t="str">
        <f t="shared" si="12"/>
        <v/>
      </c>
      <c r="U141" s="770" t="str">
        <f t="shared" si="13"/>
        <v/>
      </c>
      <c r="V141" s="775" t="str">
        <f t="shared" si="14"/>
        <v/>
      </c>
      <c r="W141" s="760"/>
    </row>
    <row r="142" spans="1:23" ht="14.4" customHeight="1" x14ac:dyDescent="0.3">
      <c r="A142" s="822" t="s">
        <v>6597</v>
      </c>
      <c r="B142" s="770"/>
      <c r="C142" s="771"/>
      <c r="D142" s="772"/>
      <c r="E142" s="773"/>
      <c r="F142" s="751"/>
      <c r="G142" s="752"/>
      <c r="H142" s="753">
        <v>1</v>
      </c>
      <c r="I142" s="754">
        <v>0.65</v>
      </c>
      <c r="J142" s="761">
        <v>16</v>
      </c>
      <c r="K142" s="756">
        <v>0.65</v>
      </c>
      <c r="L142" s="757">
        <v>3</v>
      </c>
      <c r="M142" s="757">
        <v>24</v>
      </c>
      <c r="N142" s="758">
        <v>8.1</v>
      </c>
      <c r="O142" s="757" t="s">
        <v>6323</v>
      </c>
      <c r="P142" s="774" t="s">
        <v>6598</v>
      </c>
      <c r="Q142" s="759">
        <f t="shared" si="10"/>
        <v>1</v>
      </c>
      <c r="R142" s="759">
        <f t="shared" si="10"/>
        <v>0.65</v>
      </c>
      <c r="S142" s="770">
        <f t="shared" si="11"/>
        <v>8.1</v>
      </c>
      <c r="T142" s="770">
        <f t="shared" si="12"/>
        <v>16</v>
      </c>
      <c r="U142" s="770">
        <f t="shared" si="13"/>
        <v>7.9</v>
      </c>
      <c r="V142" s="775">
        <f t="shared" si="14"/>
        <v>1.9753086419753088</v>
      </c>
      <c r="W142" s="760">
        <v>8</v>
      </c>
    </row>
    <row r="143" spans="1:23" ht="14.4" customHeight="1" x14ac:dyDescent="0.3">
      <c r="A143" s="822" t="s">
        <v>6599</v>
      </c>
      <c r="B143" s="770">
        <v>4</v>
      </c>
      <c r="C143" s="771">
        <v>1.82</v>
      </c>
      <c r="D143" s="772">
        <v>2.2999999999999998</v>
      </c>
      <c r="E143" s="753">
        <v>7</v>
      </c>
      <c r="F143" s="754">
        <v>3.19</v>
      </c>
      <c r="G143" s="755">
        <v>2.2999999999999998</v>
      </c>
      <c r="H143" s="757">
        <v>5</v>
      </c>
      <c r="I143" s="751">
        <v>2.2799999999999998</v>
      </c>
      <c r="J143" s="752">
        <v>2.4</v>
      </c>
      <c r="K143" s="756">
        <v>0.46</v>
      </c>
      <c r="L143" s="757">
        <v>1</v>
      </c>
      <c r="M143" s="757">
        <v>11</v>
      </c>
      <c r="N143" s="758">
        <v>3.69</v>
      </c>
      <c r="O143" s="757" t="s">
        <v>6323</v>
      </c>
      <c r="P143" s="774" t="s">
        <v>6600</v>
      </c>
      <c r="Q143" s="759">
        <f t="shared" si="10"/>
        <v>1</v>
      </c>
      <c r="R143" s="759">
        <f t="shared" si="10"/>
        <v>0.45999999999999974</v>
      </c>
      <c r="S143" s="770">
        <f t="shared" si="11"/>
        <v>18.45</v>
      </c>
      <c r="T143" s="770">
        <f t="shared" si="12"/>
        <v>12</v>
      </c>
      <c r="U143" s="770">
        <f t="shared" si="13"/>
        <v>-6.4499999999999993</v>
      </c>
      <c r="V143" s="775">
        <f t="shared" si="14"/>
        <v>0.65040650406504064</v>
      </c>
      <c r="W143" s="760"/>
    </row>
    <row r="144" spans="1:23" ht="14.4" customHeight="1" x14ac:dyDescent="0.3">
      <c r="A144" s="822" t="s">
        <v>6601</v>
      </c>
      <c r="B144" s="765">
        <v>1</v>
      </c>
      <c r="C144" s="766">
        <v>1.27</v>
      </c>
      <c r="D144" s="767">
        <v>13</v>
      </c>
      <c r="E144" s="773"/>
      <c r="F144" s="751"/>
      <c r="G144" s="752"/>
      <c r="H144" s="757"/>
      <c r="I144" s="751"/>
      <c r="J144" s="752"/>
      <c r="K144" s="756">
        <v>1.27</v>
      </c>
      <c r="L144" s="757">
        <v>3</v>
      </c>
      <c r="M144" s="757">
        <v>25</v>
      </c>
      <c r="N144" s="758">
        <v>8.48</v>
      </c>
      <c r="O144" s="757" t="s">
        <v>6323</v>
      </c>
      <c r="P144" s="774" t="s">
        <v>6602</v>
      </c>
      <c r="Q144" s="759">
        <f t="shared" si="10"/>
        <v>-1</v>
      </c>
      <c r="R144" s="759">
        <f t="shared" si="10"/>
        <v>-1.27</v>
      </c>
      <c r="S144" s="770" t="str">
        <f t="shared" si="11"/>
        <v/>
      </c>
      <c r="T144" s="770" t="str">
        <f t="shared" si="12"/>
        <v/>
      </c>
      <c r="U144" s="770" t="str">
        <f t="shared" si="13"/>
        <v/>
      </c>
      <c r="V144" s="775" t="str">
        <f t="shared" si="14"/>
        <v/>
      </c>
      <c r="W144" s="760"/>
    </row>
    <row r="145" spans="1:23" ht="14.4" customHeight="1" x14ac:dyDescent="0.3">
      <c r="A145" s="822" t="s">
        <v>6603</v>
      </c>
      <c r="B145" s="770">
        <v>1</v>
      </c>
      <c r="C145" s="771">
        <v>0.98</v>
      </c>
      <c r="D145" s="772">
        <v>3</v>
      </c>
      <c r="E145" s="753">
        <v>1</v>
      </c>
      <c r="F145" s="754">
        <v>0.98</v>
      </c>
      <c r="G145" s="755">
        <v>11</v>
      </c>
      <c r="H145" s="757"/>
      <c r="I145" s="751"/>
      <c r="J145" s="752"/>
      <c r="K145" s="756">
        <v>0.98</v>
      </c>
      <c r="L145" s="757">
        <v>3</v>
      </c>
      <c r="M145" s="757">
        <v>27</v>
      </c>
      <c r="N145" s="758">
        <v>9.15</v>
      </c>
      <c r="O145" s="757" t="s">
        <v>6323</v>
      </c>
      <c r="P145" s="774" t="s">
        <v>6604</v>
      </c>
      <c r="Q145" s="759">
        <f t="shared" si="10"/>
        <v>-1</v>
      </c>
      <c r="R145" s="759">
        <f t="shared" si="10"/>
        <v>-0.98</v>
      </c>
      <c r="S145" s="770" t="str">
        <f t="shared" si="11"/>
        <v/>
      </c>
      <c r="T145" s="770" t="str">
        <f t="shared" si="12"/>
        <v/>
      </c>
      <c r="U145" s="770" t="str">
        <f t="shared" si="13"/>
        <v/>
      </c>
      <c r="V145" s="775" t="str">
        <f t="shared" si="14"/>
        <v/>
      </c>
      <c r="W145" s="760"/>
    </row>
    <row r="146" spans="1:23" ht="14.4" customHeight="1" x14ac:dyDescent="0.3">
      <c r="A146" s="822" t="s">
        <v>6605</v>
      </c>
      <c r="B146" s="765">
        <v>3</v>
      </c>
      <c r="C146" s="766">
        <v>1.48</v>
      </c>
      <c r="D146" s="767">
        <v>3.3</v>
      </c>
      <c r="E146" s="773"/>
      <c r="F146" s="751"/>
      <c r="G146" s="752"/>
      <c r="H146" s="757">
        <v>2</v>
      </c>
      <c r="I146" s="751">
        <v>0.99</v>
      </c>
      <c r="J146" s="761">
        <v>9</v>
      </c>
      <c r="K146" s="756">
        <v>0.49</v>
      </c>
      <c r="L146" s="757">
        <v>2</v>
      </c>
      <c r="M146" s="757">
        <v>21</v>
      </c>
      <c r="N146" s="758">
        <v>7.12</v>
      </c>
      <c r="O146" s="757" t="s">
        <v>6323</v>
      </c>
      <c r="P146" s="774" t="s">
        <v>6606</v>
      </c>
      <c r="Q146" s="759">
        <f t="shared" si="10"/>
        <v>-1</v>
      </c>
      <c r="R146" s="759">
        <f t="shared" si="10"/>
        <v>-0.49</v>
      </c>
      <c r="S146" s="770">
        <f t="shared" si="11"/>
        <v>14.24</v>
      </c>
      <c r="T146" s="770">
        <f t="shared" si="12"/>
        <v>18</v>
      </c>
      <c r="U146" s="770">
        <f t="shared" si="13"/>
        <v>3.76</v>
      </c>
      <c r="V146" s="775">
        <f t="shared" si="14"/>
        <v>1.2640449438202248</v>
      </c>
      <c r="W146" s="760">
        <v>4</v>
      </c>
    </row>
    <row r="147" spans="1:23" ht="14.4" customHeight="1" x14ac:dyDescent="0.3">
      <c r="A147" s="822" t="s">
        <v>6607</v>
      </c>
      <c r="B147" s="770"/>
      <c r="C147" s="771"/>
      <c r="D147" s="772"/>
      <c r="E147" s="753">
        <v>1</v>
      </c>
      <c r="F147" s="754">
        <v>0.51</v>
      </c>
      <c r="G147" s="755">
        <v>2</v>
      </c>
      <c r="H147" s="757"/>
      <c r="I147" s="751"/>
      <c r="J147" s="752"/>
      <c r="K147" s="756">
        <v>0.51</v>
      </c>
      <c r="L147" s="757">
        <v>2</v>
      </c>
      <c r="M147" s="757">
        <v>22</v>
      </c>
      <c r="N147" s="758">
        <v>7.19</v>
      </c>
      <c r="O147" s="757" t="s">
        <v>6323</v>
      </c>
      <c r="P147" s="774" t="s">
        <v>6608</v>
      </c>
      <c r="Q147" s="759">
        <f t="shared" si="10"/>
        <v>0</v>
      </c>
      <c r="R147" s="759">
        <f t="shared" si="10"/>
        <v>0</v>
      </c>
      <c r="S147" s="770" t="str">
        <f t="shared" si="11"/>
        <v/>
      </c>
      <c r="T147" s="770" t="str">
        <f t="shared" si="12"/>
        <v/>
      </c>
      <c r="U147" s="770" t="str">
        <f t="shared" si="13"/>
        <v/>
      </c>
      <c r="V147" s="775" t="str">
        <f t="shared" si="14"/>
        <v/>
      </c>
      <c r="W147" s="760"/>
    </row>
    <row r="148" spans="1:23" ht="14.4" customHeight="1" x14ac:dyDescent="0.3">
      <c r="A148" s="822" t="s">
        <v>6609</v>
      </c>
      <c r="B148" s="770"/>
      <c r="C148" s="771"/>
      <c r="D148" s="772"/>
      <c r="E148" s="753">
        <v>2</v>
      </c>
      <c r="F148" s="754">
        <v>1.01</v>
      </c>
      <c r="G148" s="755">
        <v>3.5</v>
      </c>
      <c r="H148" s="757"/>
      <c r="I148" s="751"/>
      <c r="J148" s="752"/>
      <c r="K148" s="756">
        <v>0.5</v>
      </c>
      <c r="L148" s="757">
        <v>2</v>
      </c>
      <c r="M148" s="757">
        <v>15</v>
      </c>
      <c r="N148" s="758">
        <v>4.92</v>
      </c>
      <c r="O148" s="757" t="s">
        <v>6323</v>
      </c>
      <c r="P148" s="774" t="s">
        <v>6610</v>
      </c>
      <c r="Q148" s="759">
        <f t="shared" si="10"/>
        <v>0</v>
      </c>
      <c r="R148" s="759">
        <f t="shared" si="10"/>
        <v>0</v>
      </c>
      <c r="S148" s="770" t="str">
        <f t="shared" si="11"/>
        <v/>
      </c>
      <c r="T148" s="770" t="str">
        <f t="shared" si="12"/>
        <v/>
      </c>
      <c r="U148" s="770" t="str">
        <f t="shared" si="13"/>
        <v/>
      </c>
      <c r="V148" s="775" t="str">
        <f t="shared" si="14"/>
        <v/>
      </c>
      <c r="W148" s="760"/>
    </row>
    <row r="149" spans="1:23" ht="14.4" customHeight="1" x14ac:dyDescent="0.3">
      <c r="A149" s="823" t="s">
        <v>6611</v>
      </c>
      <c r="B149" s="807"/>
      <c r="C149" s="808"/>
      <c r="D149" s="776"/>
      <c r="E149" s="811">
        <v>1</v>
      </c>
      <c r="F149" s="812">
        <v>0.78</v>
      </c>
      <c r="G149" s="763">
        <v>3</v>
      </c>
      <c r="H149" s="814"/>
      <c r="I149" s="810"/>
      <c r="J149" s="762"/>
      <c r="K149" s="813">
        <v>0.78</v>
      </c>
      <c r="L149" s="814">
        <v>3</v>
      </c>
      <c r="M149" s="814">
        <v>25</v>
      </c>
      <c r="N149" s="815">
        <v>8.2200000000000006</v>
      </c>
      <c r="O149" s="814" t="s">
        <v>6323</v>
      </c>
      <c r="P149" s="816" t="s">
        <v>6612</v>
      </c>
      <c r="Q149" s="817">
        <f t="shared" si="10"/>
        <v>0</v>
      </c>
      <c r="R149" s="817">
        <f t="shared" si="10"/>
        <v>0</v>
      </c>
      <c r="S149" s="807" t="str">
        <f t="shared" si="11"/>
        <v/>
      </c>
      <c r="T149" s="807" t="str">
        <f t="shared" si="12"/>
        <v/>
      </c>
      <c r="U149" s="807" t="str">
        <f t="shared" si="13"/>
        <v/>
      </c>
      <c r="V149" s="818" t="str">
        <f t="shared" si="14"/>
        <v/>
      </c>
      <c r="W149" s="764"/>
    </row>
    <row r="150" spans="1:23" ht="14.4" customHeight="1" x14ac:dyDescent="0.3">
      <c r="A150" s="822" t="s">
        <v>6613</v>
      </c>
      <c r="B150" s="770"/>
      <c r="C150" s="771"/>
      <c r="D150" s="772"/>
      <c r="E150" s="753">
        <v>1</v>
      </c>
      <c r="F150" s="754">
        <v>0.59</v>
      </c>
      <c r="G150" s="755">
        <v>15</v>
      </c>
      <c r="H150" s="757"/>
      <c r="I150" s="751"/>
      <c r="J150" s="752"/>
      <c r="K150" s="756">
        <v>0.47</v>
      </c>
      <c r="L150" s="757">
        <v>1</v>
      </c>
      <c r="M150" s="757">
        <v>13</v>
      </c>
      <c r="N150" s="758">
        <v>4.3600000000000003</v>
      </c>
      <c r="O150" s="757" t="s">
        <v>6323</v>
      </c>
      <c r="P150" s="774" t="s">
        <v>6614</v>
      </c>
      <c r="Q150" s="759">
        <f t="shared" si="10"/>
        <v>0</v>
      </c>
      <c r="R150" s="759">
        <f t="shared" si="10"/>
        <v>0</v>
      </c>
      <c r="S150" s="770" t="str">
        <f t="shared" si="11"/>
        <v/>
      </c>
      <c r="T150" s="770" t="str">
        <f t="shared" si="12"/>
        <v/>
      </c>
      <c r="U150" s="770" t="str">
        <f t="shared" si="13"/>
        <v/>
      </c>
      <c r="V150" s="775" t="str">
        <f t="shared" si="14"/>
        <v/>
      </c>
      <c r="W150" s="760"/>
    </row>
    <row r="151" spans="1:23" ht="14.4" customHeight="1" x14ac:dyDescent="0.3">
      <c r="A151" s="823" t="s">
        <v>6615</v>
      </c>
      <c r="B151" s="807">
        <v>1</v>
      </c>
      <c r="C151" s="808">
        <v>0.72</v>
      </c>
      <c r="D151" s="776">
        <v>7</v>
      </c>
      <c r="E151" s="811"/>
      <c r="F151" s="812"/>
      <c r="G151" s="763"/>
      <c r="H151" s="814"/>
      <c r="I151" s="810"/>
      <c r="J151" s="762"/>
      <c r="K151" s="813">
        <v>0.72</v>
      </c>
      <c r="L151" s="814">
        <v>2</v>
      </c>
      <c r="M151" s="814">
        <v>21</v>
      </c>
      <c r="N151" s="815">
        <v>6.93</v>
      </c>
      <c r="O151" s="814" t="s">
        <v>6323</v>
      </c>
      <c r="P151" s="816" t="s">
        <v>6616</v>
      </c>
      <c r="Q151" s="817">
        <f t="shared" si="10"/>
        <v>-1</v>
      </c>
      <c r="R151" s="817">
        <f t="shared" si="10"/>
        <v>-0.72</v>
      </c>
      <c r="S151" s="807" t="str">
        <f t="shared" si="11"/>
        <v/>
      </c>
      <c r="T151" s="807" t="str">
        <f t="shared" si="12"/>
        <v/>
      </c>
      <c r="U151" s="807" t="str">
        <f t="shared" si="13"/>
        <v/>
      </c>
      <c r="V151" s="818" t="str">
        <f t="shared" si="14"/>
        <v/>
      </c>
      <c r="W151" s="764"/>
    </row>
    <row r="152" spans="1:23" ht="14.4" customHeight="1" x14ac:dyDescent="0.3">
      <c r="A152" s="822" t="s">
        <v>6617</v>
      </c>
      <c r="B152" s="770">
        <v>3</v>
      </c>
      <c r="C152" s="771">
        <v>2.78</v>
      </c>
      <c r="D152" s="772">
        <v>3.7</v>
      </c>
      <c r="E152" s="773">
        <v>2</v>
      </c>
      <c r="F152" s="751">
        <v>1.99</v>
      </c>
      <c r="G152" s="752">
        <v>3</v>
      </c>
      <c r="H152" s="753">
        <v>9</v>
      </c>
      <c r="I152" s="754">
        <v>8.34</v>
      </c>
      <c r="J152" s="755">
        <v>4.0999999999999996</v>
      </c>
      <c r="K152" s="756">
        <v>0.93</v>
      </c>
      <c r="L152" s="757">
        <v>2</v>
      </c>
      <c r="M152" s="757">
        <v>17</v>
      </c>
      <c r="N152" s="758">
        <v>5.64</v>
      </c>
      <c r="O152" s="757" t="s">
        <v>6323</v>
      </c>
      <c r="P152" s="774" t="s">
        <v>6618</v>
      </c>
      <c r="Q152" s="759">
        <f t="shared" si="10"/>
        <v>6</v>
      </c>
      <c r="R152" s="759">
        <f t="shared" si="10"/>
        <v>5.5600000000000005</v>
      </c>
      <c r="S152" s="770">
        <f t="shared" si="11"/>
        <v>50.76</v>
      </c>
      <c r="T152" s="770">
        <f t="shared" si="12"/>
        <v>36.9</v>
      </c>
      <c r="U152" s="770">
        <f t="shared" si="13"/>
        <v>-13.86</v>
      </c>
      <c r="V152" s="775">
        <f t="shared" si="14"/>
        <v>0.72695035460992907</v>
      </c>
      <c r="W152" s="760">
        <v>3</v>
      </c>
    </row>
    <row r="153" spans="1:23" ht="14.4" customHeight="1" x14ac:dyDescent="0.3">
      <c r="A153" s="823" t="s">
        <v>6619</v>
      </c>
      <c r="B153" s="807"/>
      <c r="C153" s="808"/>
      <c r="D153" s="776"/>
      <c r="E153" s="809">
        <v>1</v>
      </c>
      <c r="F153" s="810">
        <v>1.1000000000000001</v>
      </c>
      <c r="G153" s="762">
        <v>3</v>
      </c>
      <c r="H153" s="811"/>
      <c r="I153" s="812"/>
      <c r="J153" s="763"/>
      <c r="K153" s="813">
        <v>1.45</v>
      </c>
      <c r="L153" s="814">
        <v>4</v>
      </c>
      <c r="M153" s="814">
        <v>32</v>
      </c>
      <c r="N153" s="815">
        <v>10.76</v>
      </c>
      <c r="O153" s="814" t="s">
        <v>6323</v>
      </c>
      <c r="P153" s="816" t="s">
        <v>6620</v>
      </c>
      <c r="Q153" s="817">
        <f t="shared" si="10"/>
        <v>0</v>
      </c>
      <c r="R153" s="817">
        <f t="shared" si="10"/>
        <v>0</v>
      </c>
      <c r="S153" s="807" t="str">
        <f t="shared" si="11"/>
        <v/>
      </c>
      <c r="T153" s="807" t="str">
        <f t="shared" si="12"/>
        <v/>
      </c>
      <c r="U153" s="807" t="str">
        <f t="shared" si="13"/>
        <v/>
      </c>
      <c r="V153" s="818" t="str">
        <f t="shared" si="14"/>
        <v/>
      </c>
      <c r="W153" s="764"/>
    </row>
    <row r="154" spans="1:23" ht="14.4" customHeight="1" x14ac:dyDescent="0.3">
      <c r="A154" s="822" t="s">
        <v>6621</v>
      </c>
      <c r="B154" s="765">
        <v>3</v>
      </c>
      <c r="C154" s="766">
        <v>1.92</v>
      </c>
      <c r="D154" s="767">
        <v>4</v>
      </c>
      <c r="E154" s="773">
        <v>3</v>
      </c>
      <c r="F154" s="751">
        <v>1.92</v>
      </c>
      <c r="G154" s="752">
        <v>4.3</v>
      </c>
      <c r="H154" s="757">
        <v>3</v>
      </c>
      <c r="I154" s="751">
        <v>1.92</v>
      </c>
      <c r="J154" s="752">
        <v>3</v>
      </c>
      <c r="K154" s="756">
        <v>0.64</v>
      </c>
      <c r="L154" s="757">
        <v>2</v>
      </c>
      <c r="M154" s="757">
        <v>15</v>
      </c>
      <c r="N154" s="758">
        <v>4.87</v>
      </c>
      <c r="O154" s="757" t="s">
        <v>6323</v>
      </c>
      <c r="P154" s="774" t="s">
        <v>6622</v>
      </c>
      <c r="Q154" s="759">
        <f t="shared" si="10"/>
        <v>0</v>
      </c>
      <c r="R154" s="759">
        <f t="shared" si="10"/>
        <v>0</v>
      </c>
      <c r="S154" s="770">
        <f t="shared" si="11"/>
        <v>14.61</v>
      </c>
      <c r="T154" s="770">
        <f t="shared" si="12"/>
        <v>9</v>
      </c>
      <c r="U154" s="770">
        <f t="shared" si="13"/>
        <v>-5.6099999999999994</v>
      </c>
      <c r="V154" s="775">
        <f t="shared" si="14"/>
        <v>0.61601642710472282</v>
      </c>
      <c r="W154" s="760"/>
    </row>
    <row r="155" spans="1:23" ht="14.4" customHeight="1" x14ac:dyDescent="0.3">
      <c r="A155" s="823" t="s">
        <v>6623</v>
      </c>
      <c r="B155" s="819">
        <v>1</v>
      </c>
      <c r="C155" s="820">
        <v>1.08</v>
      </c>
      <c r="D155" s="769">
        <v>8</v>
      </c>
      <c r="E155" s="809"/>
      <c r="F155" s="810"/>
      <c r="G155" s="762"/>
      <c r="H155" s="814"/>
      <c r="I155" s="810"/>
      <c r="J155" s="762"/>
      <c r="K155" s="813">
        <v>1.08</v>
      </c>
      <c r="L155" s="814">
        <v>3</v>
      </c>
      <c r="M155" s="814">
        <v>27</v>
      </c>
      <c r="N155" s="815">
        <v>9.1300000000000008</v>
      </c>
      <c r="O155" s="814" t="s">
        <v>6323</v>
      </c>
      <c r="P155" s="816" t="s">
        <v>6624</v>
      </c>
      <c r="Q155" s="817">
        <f t="shared" si="10"/>
        <v>-1</v>
      </c>
      <c r="R155" s="817">
        <f t="shared" si="10"/>
        <v>-1.08</v>
      </c>
      <c r="S155" s="807" t="str">
        <f t="shared" si="11"/>
        <v/>
      </c>
      <c r="T155" s="807" t="str">
        <f t="shared" si="12"/>
        <v/>
      </c>
      <c r="U155" s="807" t="str">
        <f t="shared" si="13"/>
        <v/>
      </c>
      <c r="V155" s="818" t="str">
        <f t="shared" si="14"/>
        <v/>
      </c>
      <c r="W155" s="764"/>
    </row>
    <row r="156" spans="1:23" ht="14.4" customHeight="1" x14ac:dyDescent="0.3">
      <c r="A156" s="823" t="s">
        <v>6625</v>
      </c>
      <c r="B156" s="819">
        <v>1</v>
      </c>
      <c r="C156" s="820">
        <v>1.31</v>
      </c>
      <c r="D156" s="769">
        <v>3</v>
      </c>
      <c r="E156" s="809"/>
      <c r="F156" s="810"/>
      <c r="G156" s="762"/>
      <c r="H156" s="814"/>
      <c r="I156" s="810"/>
      <c r="J156" s="762"/>
      <c r="K156" s="813">
        <v>1.71</v>
      </c>
      <c r="L156" s="814">
        <v>4</v>
      </c>
      <c r="M156" s="814">
        <v>37</v>
      </c>
      <c r="N156" s="815">
        <v>12.38</v>
      </c>
      <c r="O156" s="814" t="s">
        <v>6323</v>
      </c>
      <c r="P156" s="816" t="s">
        <v>6626</v>
      </c>
      <c r="Q156" s="817">
        <f t="shared" si="10"/>
        <v>-1</v>
      </c>
      <c r="R156" s="817">
        <f t="shared" si="10"/>
        <v>-1.31</v>
      </c>
      <c r="S156" s="807" t="str">
        <f t="shared" si="11"/>
        <v/>
      </c>
      <c r="T156" s="807" t="str">
        <f t="shared" si="12"/>
        <v/>
      </c>
      <c r="U156" s="807" t="str">
        <f t="shared" si="13"/>
        <v/>
      </c>
      <c r="V156" s="818" t="str">
        <f t="shared" si="14"/>
        <v/>
      </c>
      <c r="W156" s="764"/>
    </row>
    <row r="157" spans="1:23" ht="14.4" customHeight="1" x14ac:dyDescent="0.3">
      <c r="A157" s="822" t="s">
        <v>6627</v>
      </c>
      <c r="B157" s="770"/>
      <c r="C157" s="771"/>
      <c r="D157" s="772"/>
      <c r="E157" s="753">
        <v>1</v>
      </c>
      <c r="F157" s="754">
        <v>1.06</v>
      </c>
      <c r="G157" s="755">
        <v>4</v>
      </c>
      <c r="H157" s="757"/>
      <c r="I157" s="751"/>
      <c r="J157" s="752"/>
      <c r="K157" s="756">
        <v>1.06</v>
      </c>
      <c r="L157" s="757">
        <v>4</v>
      </c>
      <c r="M157" s="757">
        <v>33</v>
      </c>
      <c r="N157" s="758">
        <v>11.09</v>
      </c>
      <c r="O157" s="757" t="s">
        <v>6323</v>
      </c>
      <c r="P157" s="774" t="s">
        <v>6628</v>
      </c>
      <c r="Q157" s="759">
        <f t="shared" si="10"/>
        <v>0</v>
      </c>
      <c r="R157" s="759">
        <f t="shared" si="10"/>
        <v>0</v>
      </c>
      <c r="S157" s="770" t="str">
        <f t="shared" si="11"/>
        <v/>
      </c>
      <c r="T157" s="770" t="str">
        <f t="shared" si="12"/>
        <v/>
      </c>
      <c r="U157" s="770" t="str">
        <f t="shared" si="13"/>
        <v/>
      </c>
      <c r="V157" s="775" t="str">
        <f t="shared" si="14"/>
        <v/>
      </c>
      <c r="W157" s="760"/>
    </row>
    <row r="158" spans="1:23" ht="14.4" customHeight="1" x14ac:dyDescent="0.3">
      <c r="A158" s="822" t="s">
        <v>6629</v>
      </c>
      <c r="B158" s="770"/>
      <c r="C158" s="771"/>
      <c r="D158" s="772"/>
      <c r="E158" s="753">
        <v>1</v>
      </c>
      <c r="F158" s="754">
        <v>0.77</v>
      </c>
      <c r="G158" s="755">
        <v>4</v>
      </c>
      <c r="H158" s="757"/>
      <c r="I158" s="751"/>
      <c r="J158" s="752"/>
      <c r="K158" s="756">
        <v>0.77</v>
      </c>
      <c r="L158" s="757">
        <v>3</v>
      </c>
      <c r="M158" s="757">
        <v>24</v>
      </c>
      <c r="N158" s="758">
        <v>7.93</v>
      </c>
      <c r="O158" s="757" t="s">
        <v>6323</v>
      </c>
      <c r="P158" s="774" t="s">
        <v>6630</v>
      </c>
      <c r="Q158" s="759">
        <f t="shared" si="10"/>
        <v>0</v>
      </c>
      <c r="R158" s="759">
        <f t="shared" si="10"/>
        <v>0</v>
      </c>
      <c r="S158" s="770" t="str">
        <f t="shared" si="11"/>
        <v/>
      </c>
      <c r="T158" s="770" t="str">
        <f t="shared" si="12"/>
        <v/>
      </c>
      <c r="U158" s="770" t="str">
        <f t="shared" si="13"/>
        <v/>
      </c>
      <c r="V158" s="775" t="str">
        <f t="shared" si="14"/>
        <v/>
      </c>
      <c r="W158" s="760"/>
    </row>
    <row r="159" spans="1:23" ht="14.4" customHeight="1" x14ac:dyDescent="0.3">
      <c r="A159" s="823" t="s">
        <v>6631</v>
      </c>
      <c r="B159" s="807"/>
      <c r="C159" s="808"/>
      <c r="D159" s="776"/>
      <c r="E159" s="811">
        <v>2</v>
      </c>
      <c r="F159" s="812">
        <v>2.0499999999999998</v>
      </c>
      <c r="G159" s="763">
        <v>9.5</v>
      </c>
      <c r="H159" s="814">
        <v>1</v>
      </c>
      <c r="I159" s="810">
        <v>1.45</v>
      </c>
      <c r="J159" s="768">
        <v>38</v>
      </c>
      <c r="K159" s="813">
        <v>1.03</v>
      </c>
      <c r="L159" s="814">
        <v>4</v>
      </c>
      <c r="M159" s="814">
        <v>32</v>
      </c>
      <c r="N159" s="815">
        <v>10.81</v>
      </c>
      <c r="O159" s="814" t="s">
        <v>6323</v>
      </c>
      <c r="P159" s="816" t="s">
        <v>6632</v>
      </c>
      <c r="Q159" s="817">
        <f t="shared" si="10"/>
        <v>1</v>
      </c>
      <c r="R159" s="817">
        <f t="shared" si="10"/>
        <v>1.45</v>
      </c>
      <c r="S159" s="807">
        <f t="shared" si="11"/>
        <v>10.81</v>
      </c>
      <c r="T159" s="807">
        <f t="shared" si="12"/>
        <v>38</v>
      </c>
      <c r="U159" s="807">
        <f t="shared" si="13"/>
        <v>27.189999999999998</v>
      </c>
      <c r="V159" s="818">
        <f t="shared" si="14"/>
        <v>3.5152636447733578</v>
      </c>
      <c r="W159" s="764">
        <v>27</v>
      </c>
    </row>
    <row r="160" spans="1:23" ht="14.4" customHeight="1" x14ac:dyDescent="0.3">
      <c r="A160" s="822" t="s">
        <v>6633</v>
      </c>
      <c r="B160" s="765">
        <v>16</v>
      </c>
      <c r="C160" s="766">
        <v>4.63</v>
      </c>
      <c r="D160" s="767">
        <v>2.4</v>
      </c>
      <c r="E160" s="773">
        <v>13</v>
      </c>
      <c r="F160" s="751">
        <v>3.76</v>
      </c>
      <c r="G160" s="752">
        <v>2.2000000000000002</v>
      </c>
      <c r="H160" s="757">
        <v>9</v>
      </c>
      <c r="I160" s="751">
        <v>2.61</v>
      </c>
      <c r="J160" s="752">
        <v>2.4</v>
      </c>
      <c r="K160" s="756">
        <v>0.28999999999999998</v>
      </c>
      <c r="L160" s="757">
        <v>1</v>
      </c>
      <c r="M160" s="757">
        <v>10</v>
      </c>
      <c r="N160" s="758">
        <v>3.3</v>
      </c>
      <c r="O160" s="757" t="s">
        <v>6323</v>
      </c>
      <c r="P160" s="774" t="s">
        <v>6634</v>
      </c>
      <c r="Q160" s="759">
        <f t="shared" si="10"/>
        <v>-7</v>
      </c>
      <c r="R160" s="759">
        <f t="shared" si="10"/>
        <v>-2.02</v>
      </c>
      <c r="S160" s="770">
        <f t="shared" si="11"/>
        <v>29.7</v>
      </c>
      <c r="T160" s="770">
        <f t="shared" si="12"/>
        <v>21.599999999999998</v>
      </c>
      <c r="U160" s="770">
        <f t="shared" si="13"/>
        <v>-8.1000000000000014</v>
      </c>
      <c r="V160" s="775">
        <f t="shared" si="14"/>
        <v>0.72727272727272718</v>
      </c>
      <c r="W160" s="760"/>
    </row>
    <row r="161" spans="1:23" ht="14.4" customHeight="1" x14ac:dyDescent="0.3">
      <c r="A161" s="822" t="s">
        <v>6635</v>
      </c>
      <c r="B161" s="770">
        <v>1</v>
      </c>
      <c r="C161" s="771">
        <v>0.57999999999999996</v>
      </c>
      <c r="D161" s="772">
        <v>2</v>
      </c>
      <c r="E161" s="753">
        <v>4</v>
      </c>
      <c r="F161" s="754">
        <v>2.34</v>
      </c>
      <c r="G161" s="755">
        <v>3.8</v>
      </c>
      <c r="H161" s="757">
        <v>1</v>
      </c>
      <c r="I161" s="751">
        <v>0.57999999999999996</v>
      </c>
      <c r="J161" s="752">
        <v>5</v>
      </c>
      <c r="K161" s="756">
        <v>0.57999999999999996</v>
      </c>
      <c r="L161" s="757">
        <v>2</v>
      </c>
      <c r="M161" s="757">
        <v>19</v>
      </c>
      <c r="N161" s="758">
        <v>6.19</v>
      </c>
      <c r="O161" s="757" t="s">
        <v>6323</v>
      </c>
      <c r="P161" s="774" t="s">
        <v>6636</v>
      </c>
      <c r="Q161" s="759">
        <f t="shared" si="10"/>
        <v>0</v>
      </c>
      <c r="R161" s="759">
        <f t="shared" si="10"/>
        <v>0</v>
      </c>
      <c r="S161" s="770">
        <f t="shared" si="11"/>
        <v>6.19</v>
      </c>
      <c r="T161" s="770">
        <f t="shared" si="12"/>
        <v>5</v>
      </c>
      <c r="U161" s="770">
        <f t="shared" si="13"/>
        <v>-1.1900000000000004</v>
      </c>
      <c r="V161" s="775">
        <f t="shared" si="14"/>
        <v>0.80775444264943452</v>
      </c>
      <c r="W161" s="760"/>
    </row>
    <row r="162" spans="1:23" ht="14.4" customHeight="1" x14ac:dyDescent="0.3">
      <c r="A162" s="823" t="s">
        <v>6637</v>
      </c>
      <c r="B162" s="807">
        <v>1</v>
      </c>
      <c r="C162" s="808">
        <v>0.85</v>
      </c>
      <c r="D162" s="776">
        <v>3</v>
      </c>
      <c r="E162" s="811">
        <v>1</v>
      </c>
      <c r="F162" s="812">
        <v>0.85</v>
      </c>
      <c r="G162" s="763">
        <v>3</v>
      </c>
      <c r="H162" s="814">
        <v>1</v>
      </c>
      <c r="I162" s="810">
        <v>0.85</v>
      </c>
      <c r="J162" s="762">
        <v>4</v>
      </c>
      <c r="K162" s="813">
        <v>0.85</v>
      </c>
      <c r="L162" s="814">
        <v>3</v>
      </c>
      <c r="M162" s="814">
        <v>28</v>
      </c>
      <c r="N162" s="815">
        <v>9.2100000000000009</v>
      </c>
      <c r="O162" s="814" t="s">
        <v>6323</v>
      </c>
      <c r="P162" s="816" t="s">
        <v>6638</v>
      </c>
      <c r="Q162" s="817">
        <f t="shared" si="10"/>
        <v>0</v>
      </c>
      <c r="R162" s="817">
        <f t="shared" si="10"/>
        <v>0</v>
      </c>
      <c r="S162" s="807">
        <f t="shared" si="11"/>
        <v>9.2100000000000009</v>
      </c>
      <c r="T162" s="807">
        <f t="shared" si="12"/>
        <v>4</v>
      </c>
      <c r="U162" s="807">
        <f t="shared" si="13"/>
        <v>-5.2100000000000009</v>
      </c>
      <c r="V162" s="818">
        <f t="shared" si="14"/>
        <v>0.43431053203040171</v>
      </c>
      <c r="W162" s="764"/>
    </row>
    <row r="163" spans="1:23" ht="14.4" customHeight="1" x14ac:dyDescent="0.3">
      <c r="A163" s="822" t="s">
        <v>6639</v>
      </c>
      <c r="B163" s="770">
        <v>2</v>
      </c>
      <c r="C163" s="771">
        <v>0.93</v>
      </c>
      <c r="D163" s="772">
        <v>8</v>
      </c>
      <c r="E163" s="753">
        <v>14</v>
      </c>
      <c r="F163" s="754">
        <v>6.5</v>
      </c>
      <c r="G163" s="755">
        <v>6.9</v>
      </c>
      <c r="H163" s="757">
        <v>8</v>
      </c>
      <c r="I163" s="751">
        <v>3.71</v>
      </c>
      <c r="J163" s="752">
        <v>5.8</v>
      </c>
      <c r="K163" s="756">
        <v>0.46</v>
      </c>
      <c r="L163" s="757">
        <v>2</v>
      </c>
      <c r="M163" s="757">
        <v>20</v>
      </c>
      <c r="N163" s="758">
        <v>6.65</v>
      </c>
      <c r="O163" s="757" t="s">
        <v>6323</v>
      </c>
      <c r="P163" s="774" t="s">
        <v>6640</v>
      </c>
      <c r="Q163" s="759">
        <f t="shared" si="10"/>
        <v>6</v>
      </c>
      <c r="R163" s="759">
        <f t="shared" si="10"/>
        <v>2.78</v>
      </c>
      <c r="S163" s="770">
        <f t="shared" si="11"/>
        <v>53.2</v>
      </c>
      <c r="T163" s="770">
        <f t="shared" si="12"/>
        <v>46.4</v>
      </c>
      <c r="U163" s="770">
        <f t="shared" si="13"/>
        <v>-6.8000000000000043</v>
      </c>
      <c r="V163" s="775">
        <f t="shared" si="14"/>
        <v>0.8721804511278195</v>
      </c>
      <c r="W163" s="760">
        <v>5</v>
      </c>
    </row>
    <row r="164" spans="1:23" ht="14.4" customHeight="1" x14ac:dyDescent="0.3">
      <c r="A164" s="823" t="s">
        <v>6641</v>
      </c>
      <c r="B164" s="807">
        <v>1</v>
      </c>
      <c r="C164" s="808">
        <v>0.56000000000000005</v>
      </c>
      <c r="D164" s="776">
        <v>11</v>
      </c>
      <c r="E164" s="811">
        <v>2</v>
      </c>
      <c r="F164" s="812">
        <v>1.1200000000000001</v>
      </c>
      <c r="G164" s="763">
        <v>5.5</v>
      </c>
      <c r="H164" s="814">
        <v>2</v>
      </c>
      <c r="I164" s="810">
        <v>1.1200000000000001</v>
      </c>
      <c r="J164" s="762">
        <v>7</v>
      </c>
      <c r="K164" s="813">
        <v>0.56000000000000005</v>
      </c>
      <c r="L164" s="814">
        <v>3</v>
      </c>
      <c r="M164" s="814">
        <v>24</v>
      </c>
      <c r="N164" s="815">
        <v>8.1300000000000008</v>
      </c>
      <c r="O164" s="814" t="s">
        <v>6323</v>
      </c>
      <c r="P164" s="816" t="s">
        <v>6642</v>
      </c>
      <c r="Q164" s="817">
        <f t="shared" si="10"/>
        <v>1</v>
      </c>
      <c r="R164" s="817">
        <f t="shared" si="10"/>
        <v>0.56000000000000005</v>
      </c>
      <c r="S164" s="807">
        <f t="shared" si="11"/>
        <v>16.260000000000002</v>
      </c>
      <c r="T164" s="807">
        <f t="shared" si="12"/>
        <v>14</v>
      </c>
      <c r="U164" s="807">
        <f t="shared" si="13"/>
        <v>-2.2600000000000016</v>
      </c>
      <c r="V164" s="818">
        <f t="shared" si="14"/>
        <v>0.86100861008610075</v>
      </c>
      <c r="W164" s="764">
        <v>2</v>
      </c>
    </row>
    <row r="165" spans="1:23" ht="14.4" customHeight="1" x14ac:dyDescent="0.3">
      <c r="A165" s="823" t="s">
        <v>6643</v>
      </c>
      <c r="B165" s="807">
        <v>1</v>
      </c>
      <c r="C165" s="808">
        <v>0.88</v>
      </c>
      <c r="D165" s="776">
        <v>12</v>
      </c>
      <c r="E165" s="811"/>
      <c r="F165" s="812"/>
      <c r="G165" s="763"/>
      <c r="H165" s="814"/>
      <c r="I165" s="810"/>
      <c r="J165" s="762"/>
      <c r="K165" s="813">
        <v>0.81</v>
      </c>
      <c r="L165" s="814">
        <v>3</v>
      </c>
      <c r="M165" s="814">
        <v>29</v>
      </c>
      <c r="N165" s="815">
        <v>9.81</v>
      </c>
      <c r="O165" s="814" t="s">
        <v>6323</v>
      </c>
      <c r="P165" s="816" t="s">
        <v>6644</v>
      </c>
      <c r="Q165" s="817">
        <f t="shared" si="10"/>
        <v>-1</v>
      </c>
      <c r="R165" s="817">
        <f t="shared" si="10"/>
        <v>-0.88</v>
      </c>
      <c r="S165" s="807" t="str">
        <f t="shared" si="11"/>
        <v/>
      </c>
      <c r="T165" s="807" t="str">
        <f t="shared" si="12"/>
        <v/>
      </c>
      <c r="U165" s="807" t="str">
        <f t="shared" si="13"/>
        <v/>
      </c>
      <c r="V165" s="818" t="str">
        <f t="shared" si="14"/>
        <v/>
      </c>
      <c r="W165" s="764"/>
    </row>
    <row r="166" spans="1:23" ht="14.4" customHeight="1" x14ac:dyDescent="0.3">
      <c r="A166" s="822" t="s">
        <v>6645</v>
      </c>
      <c r="B166" s="770">
        <v>9</v>
      </c>
      <c r="C166" s="771">
        <v>5.3</v>
      </c>
      <c r="D166" s="772">
        <v>4</v>
      </c>
      <c r="E166" s="773">
        <v>17</v>
      </c>
      <c r="F166" s="751">
        <v>9.98</v>
      </c>
      <c r="G166" s="752">
        <v>3.4</v>
      </c>
      <c r="H166" s="753">
        <v>17</v>
      </c>
      <c r="I166" s="754">
        <v>9.98</v>
      </c>
      <c r="J166" s="755">
        <v>3.6</v>
      </c>
      <c r="K166" s="756">
        <v>0.59</v>
      </c>
      <c r="L166" s="757">
        <v>2</v>
      </c>
      <c r="M166" s="757">
        <v>16</v>
      </c>
      <c r="N166" s="758">
        <v>5.47</v>
      </c>
      <c r="O166" s="757" t="s">
        <v>6323</v>
      </c>
      <c r="P166" s="774" t="s">
        <v>6646</v>
      </c>
      <c r="Q166" s="759">
        <f t="shared" si="10"/>
        <v>8</v>
      </c>
      <c r="R166" s="759">
        <f t="shared" si="10"/>
        <v>4.6800000000000006</v>
      </c>
      <c r="S166" s="770">
        <f t="shared" si="11"/>
        <v>92.99</v>
      </c>
      <c r="T166" s="770">
        <f t="shared" si="12"/>
        <v>61.2</v>
      </c>
      <c r="U166" s="770">
        <f t="shared" si="13"/>
        <v>-31.789999999999992</v>
      </c>
      <c r="V166" s="775">
        <f t="shared" si="14"/>
        <v>0.65813528336380267</v>
      </c>
      <c r="W166" s="760">
        <v>5</v>
      </c>
    </row>
    <row r="167" spans="1:23" ht="14.4" customHeight="1" x14ac:dyDescent="0.3">
      <c r="A167" s="823" t="s">
        <v>6647</v>
      </c>
      <c r="B167" s="807">
        <v>23</v>
      </c>
      <c r="C167" s="808">
        <v>15.67</v>
      </c>
      <c r="D167" s="776">
        <v>4.5</v>
      </c>
      <c r="E167" s="809">
        <v>9</v>
      </c>
      <c r="F167" s="810">
        <v>6.13</v>
      </c>
      <c r="G167" s="762">
        <v>4.8</v>
      </c>
      <c r="H167" s="811">
        <v>32</v>
      </c>
      <c r="I167" s="812">
        <v>21.85</v>
      </c>
      <c r="J167" s="763">
        <v>4.5</v>
      </c>
      <c r="K167" s="813">
        <v>0.68</v>
      </c>
      <c r="L167" s="814">
        <v>2</v>
      </c>
      <c r="M167" s="814">
        <v>17</v>
      </c>
      <c r="N167" s="815">
        <v>5.75</v>
      </c>
      <c r="O167" s="814" t="s">
        <v>6323</v>
      </c>
      <c r="P167" s="816" t="s">
        <v>6648</v>
      </c>
      <c r="Q167" s="817">
        <f t="shared" si="10"/>
        <v>9</v>
      </c>
      <c r="R167" s="817">
        <f t="shared" si="10"/>
        <v>6.1800000000000015</v>
      </c>
      <c r="S167" s="807">
        <f t="shared" si="11"/>
        <v>184</v>
      </c>
      <c r="T167" s="807">
        <f t="shared" si="12"/>
        <v>144</v>
      </c>
      <c r="U167" s="807">
        <f t="shared" si="13"/>
        <v>-40</v>
      </c>
      <c r="V167" s="818">
        <f t="shared" si="14"/>
        <v>0.78260869565217395</v>
      </c>
      <c r="W167" s="764">
        <v>21</v>
      </c>
    </row>
    <row r="168" spans="1:23" ht="14.4" customHeight="1" x14ac:dyDescent="0.3">
      <c r="A168" s="823" t="s">
        <v>6649</v>
      </c>
      <c r="B168" s="807">
        <v>1</v>
      </c>
      <c r="C168" s="808">
        <v>0.85</v>
      </c>
      <c r="D168" s="776">
        <v>3</v>
      </c>
      <c r="E168" s="809">
        <v>3</v>
      </c>
      <c r="F168" s="810">
        <v>2.2999999999999998</v>
      </c>
      <c r="G168" s="762">
        <v>4.7</v>
      </c>
      <c r="H168" s="811">
        <v>2</v>
      </c>
      <c r="I168" s="812">
        <v>1.71</v>
      </c>
      <c r="J168" s="763">
        <v>5</v>
      </c>
      <c r="K168" s="813">
        <v>0.85</v>
      </c>
      <c r="L168" s="814">
        <v>3</v>
      </c>
      <c r="M168" s="814">
        <v>23</v>
      </c>
      <c r="N168" s="815">
        <v>7.52</v>
      </c>
      <c r="O168" s="814" t="s">
        <v>6323</v>
      </c>
      <c r="P168" s="816" t="s">
        <v>6650</v>
      </c>
      <c r="Q168" s="817">
        <f t="shared" si="10"/>
        <v>1</v>
      </c>
      <c r="R168" s="817">
        <f t="shared" si="10"/>
        <v>0.86</v>
      </c>
      <c r="S168" s="807">
        <f t="shared" si="11"/>
        <v>15.04</v>
      </c>
      <c r="T168" s="807">
        <f t="shared" si="12"/>
        <v>10</v>
      </c>
      <c r="U168" s="807">
        <f t="shared" si="13"/>
        <v>-5.0399999999999991</v>
      </c>
      <c r="V168" s="818">
        <f t="shared" si="14"/>
        <v>0.66489361702127658</v>
      </c>
      <c r="W168" s="764"/>
    </row>
    <row r="169" spans="1:23" ht="14.4" customHeight="1" x14ac:dyDescent="0.3">
      <c r="A169" s="822" t="s">
        <v>6651</v>
      </c>
      <c r="B169" s="770">
        <v>1</v>
      </c>
      <c r="C169" s="771">
        <v>0.71</v>
      </c>
      <c r="D169" s="772">
        <v>9</v>
      </c>
      <c r="E169" s="753">
        <v>1</v>
      </c>
      <c r="F169" s="754">
        <v>0.71</v>
      </c>
      <c r="G169" s="755">
        <v>6</v>
      </c>
      <c r="H169" s="757"/>
      <c r="I169" s="751"/>
      <c r="J169" s="752"/>
      <c r="K169" s="756">
        <v>0.71</v>
      </c>
      <c r="L169" s="757">
        <v>2</v>
      </c>
      <c r="M169" s="757">
        <v>22</v>
      </c>
      <c r="N169" s="758">
        <v>7.2</v>
      </c>
      <c r="O169" s="757" t="s">
        <v>6323</v>
      </c>
      <c r="P169" s="774" t="s">
        <v>6652</v>
      </c>
      <c r="Q169" s="759">
        <f t="shared" si="10"/>
        <v>-1</v>
      </c>
      <c r="R169" s="759">
        <f t="shared" si="10"/>
        <v>-0.71</v>
      </c>
      <c r="S169" s="770" t="str">
        <f t="shared" si="11"/>
        <v/>
      </c>
      <c r="T169" s="770" t="str">
        <f t="shared" si="12"/>
        <v/>
      </c>
      <c r="U169" s="770" t="str">
        <f t="shared" si="13"/>
        <v/>
      </c>
      <c r="V169" s="775" t="str">
        <f t="shared" si="14"/>
        <v/>
      </c>
      <c r="W169" s="760"/>
    </row>
    <row r="170" spans="1:23" ht="14.4" customHeight="1" x14ac:dyDescent="0.3">
      <c r="A170" s="822" t="s">
        <v>6653</v>
      </c>
      <c r="B170" s="770"/>
      <c r="C170" s="771"/>
      <c r="D170" s="772"/>
      <c r="E170" s="773">
        <v>1</v>
      </c>
      <c r="F170" s="751">
        <v>0.82</v>
      </c>
      <c r="G170" s="752">
        <v>4</v>
      </c>
      <c r="H170" s="753">
        <v>1</v>
      </c>
      <c r="I170" s="754">
        <v>0.82</v>
      </c>
      <c r="J170" s="755">
        <v>2</v>
      </c>
      <c r="K170" s="756">
        <v>0.82</v>
      </c>
      <c r="L170" s="757">
        <v>2</v>
      </c>
      <c r="M170" s="757">
        <v>20</v>
      </c>
      <c r="N170" s="758">
        <v>6.66</v>
      </c>
      <c r="O170" s="757" t="s">
        <v>6323</v>
      </c>
      <c r="P170" s="774" t="s">
        <v>6654</v>
      </c>
      <c r="Q170" s="759">
        <f t="shared" si="10"/>
        <v>1</v>
      </c>
      <c r="R170" s="759">
        <f t="shared" si="10"/>
        <v>0.82</v>
      </c>
      <c r="S170" s="770">
        <f t="shared" si="11"/>
        <v>6.66</v>
      </c>
      <c r="T170" s="770">
        <f t="shared" si="12"/>
        <v>2</v>
      </c>
      <c r="U170" s="770">
        <f t="shared" si="13"/>
        <v>-4.66</v>
      </c>
      <c r="V170" s="775">
        <f t="shared" si="14"/>
        <v>0.3003003003003003</v>
      </c>
      <c r="W170" s="760"/>
    </row>
    <row r="171" spans="1:23" ht="14.4" customHeight="1" x14ac:dyDescent="0.3">
      <c r="A171" s="822" t="s">
        <v>6655</v>
      </c>
      <c r="B171" s="770"/>
      <c r="C171" s="771"/>
      <c r="D171" s="772"/>
      <c r="E171" s="773"/>
      <c r="F171" s="751"/>
      <c r="G171" s="752"/>
      <c r="H171" s="753">
        <v>1</v>
      </c>
      <c r="I171" s="754">
        <v>8.33</v>
      </c>
      <c r="J171" s="755">
        <v>18</v>
      </c>
      <c r="K171" s="756">
        <v>8.33</v>
      </c>
      <c r="L171" s="757">
        <v>8</v>
      </c>
      <c r="M171" s="757">
        <v>68</v>
      </c>
      <c r="N171" s="758">
        <v>22.54</v>
      </c>
      <c r="O171" s="757" t="s">
        <v>6323</v>
      </c>
      <c r="P171" s="774" t="s">
        <v>6656</v>
      </c>
      <c r="Q171" s="759">
        <f t="shared" si="10"/>
        <v>1</v>
      </c>
      <c r="R171" s="759">
        <f t="shared" si="10"/>
        <v>8.33</v>
      </c>
      <c r="S171" s="770">
        <f t="shared" si="11"/>
        <v>22.54</v>
      </c>
      <c r="T171" s="770">
        <f t="shared" si="12"/>
        <v>18</v>
      </c>
      <c r="U171" s="770">
        <f t="shared" si="13"/>
        <v>-4.5399999999999991</v>
      </c>
      <c r="V171" s="775">
        <f t="shared" si="14"/>
        <v>0.79858030168589178</v>
      </c>
      <c r="W171" s="760"/>
    </row>
    <row r="172" spans="1:23" ht="14.4" customHeight="1" x14ac:dyDescent="0.3">
      <c r="A172" s="822" t="s">
        <v>6657</v>
      </c>
      <c r="B172" s="770">
        <v>8</v>
      </c>
      <c r="C172" s="771">
        <v>23.72</v>
      </c>
      <c r="D172" s="772">
        <v>13.3</v>
      </c>
      <c r="E172" s="753">
        <v>8</v>
      </c>
      <c r="F172" s="754">
        <v>23.72</v>
      </c>
      <c r="G172" s="755">
        <v>12.9</v>
      </c>
      <c r="H172" s="757"/>
      <c r="I172" s="751"/>
      <c r="J172" s="752"/>
      <c r="K172" s="756">
        <v>2.96</v>
      </c>
      <c r="L172" s="757">
        <v>3</v>
      </c>
      <c r="M172" s="757">
        <v>29</v>
      </c>
      <c r="N172" s="758">
        <v>9.83</v>
      </c>
      <c r="O172" s="757" t="s">
        <v>6323</v>
      </c>
      <c r="P172" s="774" t="s">
        <v>6658</v>
      </c>
      <c r="Q172" s="759">
        <f t="shared" si="10"/>
        <v>-8</v>
      </c>
      <c r="R172" s="759">
        <f t="shared" si="10"/>
        <v>-23.72</v>
      </c>
      <c r="S172" s="770" t="str">
        <f t="shared" si="11"/>
        <v/>
      </c>
      <c r="T172" s="770" t="str">
        <f t="shared" si="12"/>
        <v/>
      </c>
      <c r="U172" s="770" t="str">
        <f t="shared" si="13"/>
        <v/>
      </c>
      <c r="V172" s="775" t="str">
        <f t="shared" si="14"/>
        <v/>
      </c>
      <c r="W172" s="760"/>
    </row>
    <row r="173" spans="1:23" ht="14.4" customHeight="1" x14ac:dyDescent="0.3">
      <c r="A173" s="823" t="s">
        <v>6659</v>
      </c>
      <c r="B173" s="807">
        <v>5</v>
      </c>
      <c r="C173" s="808">
        <v>16.66</v>
      </c>
      <c r="D173" s="776">
        <v>12.6</v>
      </c>
      <c r="E173" s="811">
        <v>6</v>
      </c>
      <c r="F173" s="812">
        <v>19.989999999999998</v>
      </c>
      <c r="G173" s="763">
        <v>11.5</v>
      </c>
      <c r="H173" s="814">
        <v>2</v>
      </c>
      <c r="I173" s="810">
        <v>6.66</v>
      </c>
      <c r="J173" s="762">
        <v>10.5</v>
      </c>
      <c r="K173" s="813">
        <v>3.33</v>
      </c>
      <c r="L173" s="814">
        <v>4</v>
      </c>
      <c r="M173" s="814">
        <v>34</v>
      </c>
      <c r="N173" s="815">
        <v>11.36</v>
      </c>
      <c r="O173" s="814" t="s">
        <v>6323</v>
      </c>
      <c r="P173" s="816" t="s">
        <v>6660</v>
      </c>
      <c r="Q173" s="817">
        <f t="shared" si="10"/>
        <v>-3</v>
      </c>
      <c r="R173" s="817">
        <f t="shared" si="10"/>
        <v>-10</v>
      </c>
      <c r="S173" s="807">
        <f t="shared" si="11"/>
        <v>22.72</v>
      </c>
      <c r="T173" s="807">
        <f t="shared" si="12"/>
        <v>21</v>
      </c>
      <c r="U173" s="807">
        <f t="shared" si="13"/>
        <v>-1.7199999999999989</v>
      </c>
      <c r="V173" s="818">
        <f t="shared" si="14"/>
        <v>0.92429577464788737</v>
      </c>
      <c r="W173" s="764"/>
    </row>
    <row r="174" spans="1:23" ht="14.4" customHeight="1" x14ac:dyDescent="0.3">
      <c r="A174" s="823" t="s">
        <v>6661</v>
      </c>
      <c r="B174" s="807"/>
      <c r="C174" s="808"/>
      <c r="D174" s="776"/>
      <c r="E174" s="811"/>
      <c r="F174" s="812"/>
      <c r="G174" s="763"/>
      <c r="H174" s="814">
        <v>1</v>
      </c>
      <c r="I174" s="810">
        <v>4.68</v>
      </c>
      <c r="J174" s="768">
        <v>19</v>
      </c>
      <c r="K174" s="813">
        <v>4.68</v>
      </c>
      <c r="L174" s="814">
        <v>5</v>
      </c>
      <c r="M174" s="814">
        <v>43</v>
      </c>
      <c r="N174" s="815">
        <v>14.24</v>
      </c>
      <c r="O174" s="814" t="s">
        <v>6323</v>
      </c>
      <c r="P174" s="816" t="s">
        <v>6662</v>
      </c>
      <c r="Q174" s="817">
        <f t="shared" si="10"/>
        <v>1</v>
      </c>
      <c r="R174" s="817">
        <f t="shared" si="10"/>
        <v>4.68</v>
      </c>
      <c r="S174" s="807">
        <f t="shared" si="11"/>
        <v>14.24</v>
      </c>
      <c r="T174" s="807">
        <f t="shared" si="12"/>
        <v>19</v>
      </c>
      <c r="U174" s="807">
        <f t="shared" si="13"/>
        <v>4.76</v>
      </c>
      <c r="V174" s="818">
        <f t="shared" si="14"/>
        <v>1.3342696629213482</v>
      </c>
      <c r="W174" s="764">
        <v>5</v>
      </c>
    </row>
    <row r="175" spans="1:23" ht="14.4" customHeight="1" x14ac:dyDescent="0.3">
      <c r="A175" s="822" t="s">
        <v>6663</v>
      </c>
      <c r="B175" s="770">
        <v>2</v>
      </c>
      <c r="C175" s="771">
        <v>2.37</v>
      </c>
      <c r="D175" s="772">
        <v>7.5</v>
      </c>
      <c r="E175" s="773"/>
      <c r="F175" s="751"/>
      <c r="G175" s="752"/>
      <c r="H175" s="753">
        <v>1</v>
      </c>
      <c r="I175" s="754">
        <v>1.19</v>
      </c>
      <c r="J175" s="761">
        <v>5</v>
      </c>
      <c r="K175" s="756">
        <v>1.19</v>
      </c>
      <c r="L175" s="757">
        <v>2</v>
      </c>
      <c r="M175" s="757">
        <v>14</v>
      </c>
      <c r="N175" s="758">
        <v>4.51</v>
      </c>
      <c r="O175" s="757" t="s">
        <v>6323</v>
      </c>
      <c r="P175" s="774" t="s">
        <v>6664</v>
      </c>
      <c r="Q175" s="759">
        <f t="shared" si="10"/>
        <v>-1</v>
      </c>
      <c r="R175" s="759">
        <f t="shared" si="10"/>
        <v>-1.1800000000000002</v>
      </c>
      <c r="S175" s="770">
        <f t="shared" si="11"/>
        <v>4.51</v>
      </c>
      <c r="T175" s="770">
        <f t="shared" si="12"/>
        <v>5</v>
      </c>
      <c r="U175" s="770">
        <f t="shared" si="13"/>
        <v>0.49000000000000021</v>
      </c>
      <c r="V175" s="775">
        <f t="shared" si="14"/>
        <v>1.1086474501108647</v>
      </c>
      <c r="W175" s="760"/>
    </row>
    <row r="176" spans="1:23" ht="14.4" customHeight="1" x14ac:dyDescent="0.3">
      <c r="A176" s="823" t="s">
        <v>6665</v>
      </c>
      <c r="B176" s="807"/>
      <c r="C176" s="808"/>
      <c r="D176" s="776"/>
      <c r="E176" s="809"/>
      <c r="F176" s="810"/>
      <c r="G176" s="762"/>
      <c r="H176" s="811">
        <v>1</v>
      </c>
      <c r="I176" s="812">
        <v>1.36</v>
      </c>
      <c r="J176" s="768">
        <v>9</v>
      </c>
      <c r="K176" s="813">
        <v>1.36</v>
      </c>
      <c r="L176" s="814">
        <v>2</v>
      </c>
      <c r="M176" s="814">
        <v>19</v>
      </c>
      <c r="N176" s="815">
        <v>6.45</v>
      </c>
      <c r="O176" s="814" t="s">
        <v>6323</v>
      </c>
      <c r="P176" s="816" t="s">
        <v>6666</v>
      </c>
      <c r="Q176" s="817">
        <f t="shared" si="10"/>
        <v>1</v>
      </c>
      <c r="R176" s="817">
        <f t="shared" si="10"/>
        <v>1.36</v>
      </c>
      <c r="S176" s="807">
        <f t="shared" si="11"/>
        <v>6.45</v>
      </c>
      <c r="T176" s="807">
        <f t="shared" si="12"/>
        <v>9</v>
      </c>
      <c r="U176" s="807">
        <f t="shared" si="13"/>
        <v>2.5499999999999998</v>
      </c>
      <c r="V176" s="818">
        <f t="shared" si="14"/>
        <v>1.3953488372093024</v>
      </c>
      <c r="W176" s="764">
        <v>3</v>
      </c>
    </row>
    <row r="177" spans="1:23" ht="14.4" customHeight="1" x14ac:dyDescent="0.3">
      <c r="A177" s="822" t="s">
        <v>6667</v>
      </c>
      <c r="B177" s="770">
        <v>5</v>
      </c>
      <c r="C177" s="771">
        <v>3.73</v>
      </c>
      <c r="D177" s="772">
        <v>5.2</v>
      </c>
      <c r="E177" s="753">
        <v>3</v>
      </c>
      <c r="F177" s="754">
        <v>4.4000000000000004</v>
      </c>
      <c r="G177" s="755">
        <v>15.3</v>
      </c>
      <c r="H177" s="757">
        <v>2</v>
      </c>
      <c r="I177" s="751">
        <v>1.49</v>
      </c>
      <c r="J177" s="761">
        <v>7.5</v>
      </c>
      <c r="K177" s="756">
        <v>0.75</v>
      </c>
      <c r="L177" s="757">
        <v>2</v>
      </c>
      <c r="M177" s="757">
        <v>15</v>
      </c>
      <c r="N177" s="758">
        <v>4.88</v>
      </c>
      <c r="O177" s="757" t="s">
        <v>6323</v>
      </c>
      <c r="P177" s="774" t="s">
        <v>6668</v>
      </c>
      <c r="Q177" s="759">
        <f t="shared" si="10"/>
        <v>-3</v>
      </c>
      <c r="R177" s="759">
        <f t="shared" si="10"/>
        <v>-2.2400000000000002</v>
      </c>
      <c r="S177" s="770">
        <f t="shared" si="11"/>
        <v>9.76</v>
      </c>
      <c r="T177" s="770">
        <f t="shared" si="12"/>
        <v>15</v>
      </c>
      <c r="U177" s="770">
        <f t="shared" si="13"/>
        <v>5.24</v>
      </c>
      <c r="V177" s="775">
        <f t="shared" si="14"/>
        <v>1.5368852459016393</v>
      </c>
      <c r="W177" s="760">
        <v>5</v>
      </c>
    </row>
    <row r="178" spans="1:23" ht="14.4" customHeight="1" x14ac:dyDescent="0.3">
      <c r="A178" s="823" t="s">
        <v>6669</v>
      </c>
      <c r="B178" s="807"/>
      <c r="C178" s="808"/>
      <c r="D178" s="776"/>
      <c r="E178" s="811">
        <v>2</v>
      </c>
      <c r="F178" s="812">
        <v>1.8</v>
      </c>
      <c r="G178" s="763">
        <v>8</v>
      </c>
      <c r="H178" s="814"/>
      <c r="I178" s="810"/>
      <c r="J178" s="762"/>
      <c r="K178" s="813">
        <v>0.9</v>
      </c>
      <c r="L178" s="814">
        <v>2</v>
      </c>
      <c r="M178" s="814">
        <v>17</v>
      </c>
      <c r="N178" s="815">
        <v>5.77</v>
      </c>
      <c r="O178" s="814" t="s">
        <v>6323</v>
      </c>
      <c r="P178" s="816" t="s">
        <v>6670</v>
      </c>
      <c r="Q178" s="817">
        <f t="shared" si="10"/>
        <v>0</v>
      </c>
      <c r="R178" s="817">
        <f t="shared" si="10"/>
        <v>0</v>
      </c>
      <c r="S178" s="807" t="str">
        <f t="shared" si="11"/>
        <v/>
      </c>
      <c r="T178" s="807" t="str">
        <f t="shared" si="12"/>
        <v/>
      </c>
      <c r="U178" s="807" t="str">
        <f t="shared" si="13"/>
        <v/>
      </c>
      <c r="V178" s="818" t="str">
        <f t="shared" si="14"/>
        <v/>
      </c>
      <c r="W178" s="764"/>
    </row>
    <row r="179" spans="1:23" ht="14.4" customHeight="1" x14ac:dyDescent="0.3">
      <c r="A179" s="822" t="s">
        <v>6671</v>
      </c>
      <c r="B179" s="765">
        <v>1</v>
      </c>
      <c r="C179" s="766">
        <v>0.86</v>
      </c>
      <c r="D179" s="767">
        <v>24</v>
      </c>
      <c r="E179" s="773"/>
      <c r="F179" s="751"/>
      <c r="G179" s="752"/>
      <c r="H179" s="757"/>
      <c r="I179" s="751"/>
      <c r="J179" s="752"/>
      <c r="K179" s="756">
        <v>0.81</v>
      </c>
      <c r="L179" s="757">
        <v>3</v>
      </c>
      <c r="M179" s="757">
        <v>23</v>
      </c>
      <c r="N179" s="758">
        <v>7.79</v>
      </c>
      <c r="O179" s="757" t="s">
        <v>6323</v>
      </c>
      <c r="P179" s="774" t="s">
        <v>6672</v>
      </c>
      <c r="Q179" s="759">
        <f t="shared" si="10"/>
        <v>-1</v>
      </c>
      <c r="R179" s="759">
        <f t="shared" si="10"/>
        <v>-0.86</v>
      </c>
      <c r="S179" s="770" t="str">
        <f t="shared" si="11"/>
        <v/>
      </c>
      <c r="T179" s="770" t="str">
        <f t="shared" si="12"/>
        <v/>
      </c>
      <c r="U179" s="770" t="str">
        <f t="shared" si="13"/>
        <v/>
      </c>
      <c r="V179" s="775" t="str">
        <f t="shared" si="14"/>
        <v/>
      </c>
      <c r="W179" s="760"/>
    </row>
    <row r="180" spans="1:23" ht="14.4" customHeight="1" x14ac:dyDescent="0.3">
      <c r="A180" s="822" t="s">
        <v>6673</v>
      </c>
      <c r="B180" s="770"/>
      <c r="C180" s="771"/>
      <c r="D180" s="772"/>
      <c r="E180" s="753">
        <v>4</v>
      </c>
      <c r="F180" s="754">
        <v>2.4</v>
      </c>
      <c r="G180" s="755">
        <v>5.5</v>
      </c>
      <c r="H180" s="757">
        <v>1</v>
      </c>
      <c r="I180" s="751">
        <v>0.6</v>
      </c>
      <c r="J180" s="752">
        <v>3</v>
      </c>
      <c r="K180" s="756">
        <v>0.6</v>
      </c>
      <c r="L180" s="757">
        <v>2</v>
      </c>
      <c r="M180" s="757">
        <v>18</v>
      </c>
      <c r="N180" s="758">
        <v>5.83</v>
      </c>
      <c r="O180" s="757" t="s">
        <v>6323</v>
      </c>
      <c r="P180" s="774" t="s">
        <v>6674</v>
      </c>
      <c r="Q180" s="759">
        <f t="shared" si="10"/>
        <v>1</v>
      </c>
      <c r="R180" s="759">
        <f t="shared" si="10"/>
        <v>0.6</v>
      </c>
      <c r="S180" s="770">
        <f t="shared" si="11"/>
        <v>5.83</v>
      </c>
      <c r="T180" s="770">
        <f t="shared" si="12"/>
        <v>3</v>
      </c>
      <c r="U180" s="770">
        <f t="shared" si="13"/>
        <v>-2.83</v>
      </c>
      <c r="V180" s="775">
        <f t="shared" si="14"/>
        <v>0.51457975986277871</v>
      </c>
      <c r="W180" s="760"/>
    </row>
    <row r="181" spans="1:23" ht="14.4" customHeight="1" x14ac:dyDescent="0.3">
      <c r="A181" s="823" t="s">
        <v>6675</v>
      </c>
      <c r="B181" s="807">
        <v>1</v>
      </c>
      <c r="C181" s="808">
        <v>0.77</v>
      </c>
      <c r="D181" s="776">
        <v>16</v>
      </c>
      <c r="E181" s="811">
        <v>2</v>
      </c>
      <c r="F181" s="812">
        <v>1.35</v>
      </c>
      <c r="G181" s="763">
        <v>4</v>
      </c>
      <c r="H181" s="814">
        <v>1</v>
      </c>
      <c r="I181" s="810">
        <v>0.73</v>
      </c>
      <c r="J181" s="768">
        <v>22</v>
      </c>
      <c r="K181" s="813">
        <v>0.67</v>
      </c>
      <c r="L181" s="814">
        <v>2</v>
      </c>
      <c r="M181" s="814">
        <v>21</v>
      </c>
      <c r="N181" s="815">
        <v>6.91</v>
      </c>
      <c r="O181" s="814" t="s">
        <v>6323</v>
      </c>
      <c r="P181" s="816" t="s">
        <v>6676</v>
      </c>
      <c r="Q181" s="817">
        <f t="shared" si="10"/>
        <v>0</v>
      </c>
      <c r="R181" s="817">
        <f t="shared" si="10"/>
        <v>-4.0000000000000036E-2</v>
      </c>
      <c r="S181" s="807">
        <f t="shared" si="11"/>
        <v>6.91</v>
      </c>
      <c r="T181" s="807">
        <f t="shared" si="12"/>
        <v>22</v>
      </c>
      <c r="U181" s="807">
        <f t="shared" si="13"/>
        <v>15.09</v>
      </c>
      <c r="V181" s="818">
        <f t="shared" si="14"/>
        <v>3.1837916063675831</v>
      </c>
      <c r="W181" s="764">
        <v>15</v>
      </c>
    </row>
    <row r="182" spans="1:23" ht="14.4" customHeight="1" x14ac:dyDescent="0.3">
      <c r="A182" s="823" t="s">
        <v>6677</v>
      </c>
      <c r="B182" s="807"/>
      <c r="C182" s="808"/>
      <c r="D182" s="776"/>
      <c r="E182" s="811"/>
      <c r="F182" s="812"/>
      <c r="G182" s="763"/>
      <c r="H182" s="814">
        <v>1</v>
      </c>
      <c r="I182" s="810">
        <v>1.24</v>
      </c>
      <c r="J182" s="768">
        <v>21</v>
      </c>
      <c r="K182" s="813">
        <v>1.24</v>
      </c>
      <c r="L182" s="814">
        <v>3</v>
      </c>
      <c r="M182" s="814">
        <v>29</v>
      </c>
      <c r="N182" s="815">
        <v>9.76</v>
      </c>
      <c r="O182" s="814" t="s">
        <v>6323</v>
      </c>
      <c r="P182" s="816" t="s">
        <v>6678</v>
      </c>
      <c r="Q182" s="817">
        <f t="shared" si="10"/>
        <v>1</v>
      </c>
      <c r="R182" s="817">
        <f t="shared" si="10"/>
        <v>1.24</v>
      </c>
      <c r="S182" s="807">
        <f t="shared" si="11"/>
        <v>9.76</v>
      </c>
      <c r="T182" s="807">
        <f t="shared" si="12"/>
        <v>21</v>
      </c>
      <c r="U182" s="807">
        <f t="shared" si="13"/>
        <v>11.24</v>
      </c>
      <c r="V182" s="818">
        <f t="shared" si="14"/>
        <v>2.151639344262295</v>
      </c>
      <c r="W182" s="764">
        <v>11</v>
      </c>
    </row>
    <row r="183" spans="1:23" ht="14.4" customHeight="1" x14ac:dyDescent="0.3">
      <c r="A183" s="822" t="s">
        <v>6679</v>
      </c>
      <c r="B183" s="770">
        <v>2</v>
      </c>
      <c r="C183" s="771">
        <v>1.27</v>
      </c>
      <c r="D183" s="772">
        <v>7.5</v>
      </c>
      <c r="E183" s="773">
        <v>4</v>
      </c>
      <c r="F183" s="751">
        <v>2.54</v>
      </c>
      <c r="G183" s="752">
        <v>5.3</v>
      </c>
      <c r="H183" s="753">
        <v>3</v>
      </c>
      <c r="I183" s="754">
        <v>1.9</v>
      </c>
      <c r="J183" s="755">
        <v>4</v>
      </c>
      <c r="K183" s="756">
        <v>0.63</v>
      </c>
      <c r="L183" s="757">
        <v>2</v>
      </c>
      <c r="M183" s="757">
        <v>20</v>
      </c>
      <c r="N183" s="758">
        <v>6.52</v>
      </c>
      <c r="O183" s="757" t="s">
        <v>6323</v>
      </c>
      <c r="P183" s="774" t="s">
        <v>6680</v>
      </c>
      <c r="Q183" s="759">
        <f t="shared" si="10"/>
        <v>1</v>
      </c>
      <c r="R183" s="759">
        <f t="shared" si="10"/>
        <v>0.62999999999999989</v>
      </c>
      <c r="S183" s="770">
        <f t="shared" si="11"/>
        <v>19.559999999999999</v>
      </c>
      <c r="T183" s="770">
        <f t="shared" si="12"/>
        <v>12</v>
      </c>
      <c r="U183" s="770">
        <f t="shared" si="13"/>
        <v>-7.5599999999999987</v>
      </c>
      <c r="V183" s="775">
        <f t="shared" si="14"/>
        <v>0.61349693251533743</v>
      </c>
      <c r="W183" s="760"/>
    </row>
    <row r="184" spans="1:23" ht="14.4" customHeight="1" x14ac:dyDescent="0.3">
      <c r="A184" s="823" t="s">
        <v>6681</v>
      </c>
      <c r="B184" s="807">
        <v>13</v>
      </c>
      <c r="C184" s="808">
        <v>10.4</v>
      </c>
      <c r="D184" s="776">
        <v>7.5</v>
      </c>
      <c r="E184" s="809">
        <v>8</v>
      </c>
      <c r="F184" s="810">
        <v>6.2</v>
      </c>
      <c r="G184" s="762">
        <v>4.8</v>
      </c>
      <c r="H184" s="811">
        <v>13</v>
      </c>
      <c r="I184" s="812">
        <v>10.08</v>
      </c>
      <c r="J184" s="763">
        <v>4.5999999999999996</v>
      </c>
      <c r="K184" s="813">
        <v>0.78</v>
      </c>
      <c r="L184" s="814">
        <v>3</v>
      </c>
      <c r="M184" s="814">
        <v>24</v>
      </c>
      <c r="N184" s="815">
        <v>8.07</v>
      </c>
      <c r="O184" s="814" t="s">
        <v>6323</v>
      </c>
      <c r="P184" s="816" t="s">
        <v>6682</v>
      </c>
      <c r="Q184" s="817">
        <f t="shared" si="10"/>
        <v>0</v>
      </c>
      <c r="R184" s="817">
        <f t="shared" si="10"/>
        <v>-0.32000000000000028</v>
      </c>
      <c r="S184" s="807">
        <f t="shared" si="11"/>
        <v>104.91</v>
      </c>
      <c r="T184" s="807">
        <f t="shared" si="12"/>
        <v>59.8</v>
      </c>
      <c r="U184" s="807">
        <f t="shared" si="13"/>
        <v>-45.11</v>
      </c>
      <c r="V184" s="818">
        <f t="shared" si="14"/>
        <v>0.57001239157372985</v>
      </c>
      <c r="W184" s="764">
        <v>1</v>
      </c>
    </row>
    <row r="185" spans="1:23" ht="14.4" customHeight="1" x14ac:dyDescent="0.3">
      <c r="A185" s="823" t="s">
        <v>6683</v>
      </c>
      <c r="B185" s="807">
        <v>1</v>
      </c>
      <c r="C185" s="808">
        <v>1.1100000000000001</v>
      </c>
      <c r="D185" s="776">
        <v>11</v>
      </c>
      <c r="E185" s="809"/>
      <c r="F185" s="810"/>
      <c r="G185" s="762"/>
      <c r="H185" s="811">
        <v>1</v>
      </c>
      <c r="I185" s="812">
        <v>1.03</v>
      </c>
      <c r="J185" s="768">
        <v>15</v>
      </c>
      <c r="K185" s="813">
        <v>1.03</v>
      </c>
      <c r="L185" s="814">
        <v>3</v>
      </c>
      <c r="M185" s="814">
        <v>31</v>
      </c>
      <c r="N185" s="815">
        <v>10.34</v>
      </c>
      <c r="O185" s="814" t="s">
        <v>6323</v>
      </c>
      <c r="P185" s="816" t="s">
        <v>6684</v>
      </c>
      <c r="Q185" s="817">
        <f t="shared" si="10"/>
        <v>0</v>
      </c>
      <c r="R185" s="817">
        <f t="shared" si="10"/>
        <v>-8.0000000000000071E-2</v>
      </c>
      <c r="S185" s="807">
        <f t="shared" si="11"/>
        <v>10.34</v>
      </c>
      <c r="T185" s="807">
        <f t="shared" si="12"/>
        <v>15</v>
      </c>
      <c r="U185" s="807">
        <f t="shared" si="13"/>
        <v>4.66</v>
      </c>
      <c r="V185" s="818">
        <f t="shared" si="14"/>
        <v>1.4506769825918762</v>
      </c>
      <c r="W185" s="764">
        <v>5</v>
      </c>
    </row>
    <row r="186" spans="1:23" ht="14.4" customHeight="1" x14ac:dyDescent="0.3">
      <c r="A186" s="822" t="s">
        <v>6685</v>
      </c>
      <c r="B186" s="770"/>
      <c r="C186" s="771"/>
      <c r="D186" s="772"/>
      <c r="E186" s="753">
        <v>2</v>
      </c>
      <c r="F186" s="754">
        <v>1.75</v>
      </c>
      <c r="G186" s="755">
        <v>7</v>
      </c>
      <c r="H186" s="757"/>
      <c r="I186" s="751"/>
      <c r="J186" s="752"/>
      <c r="K186" s="756">
        <v>0.87</v>
      </c>
      <c r="L186" s="757">
        <v>1</v>
      </c>
      <c r="M186" s="757">
        <v>10</v>
      </c>
      <c r="N186" s="758">
        <v>3.44</v>
      </c>
      <c r="O186" s="757" t="s">
        <v>6323</v>
      </c>
      <c r="P186" s="774" t="s">
        <v>6686</v>
      </c>
      <c r="Q186" s="759">
        <f t="shared" si="10"/>
        <v>0</v>
      </c>
      <c r="R186" s="759">
        <f t="shared" si="10"/>
        <v>0</v>
      </c>
      <c r="S186" s="770" t="str">
        <f t="shared" si="11"/>
        <v/>
      </c>
      <c r="T186" s="770" t="str">
        <f t="shared" si="12"/>
        <v/>
      </c>
      <c r="U186" s="770" t="str">
        <f t="shared" si="13"/>
        <v/>
      </c>
      <c r="V186" s="775" t="str">
        <f t="shared" si="14"/>
        <v/>
      </c>
      <c r="W186" s="760"/>
    </row>
    <row r="187" spans="1:23" ht="14.4" customHeight="1" x14ac:dyDescent="0.3">
      <c r="A187" s="822" t="s">
        <v>6687</v>
      </c>
      <c r="B187" s="770">
        <v>1</v>
      </c>
      <c r="C187" s="771">
        <v>0.39</v>
      </c>
      <c r="D187" s="772">
        <v>5</v>
      </c>
      <c r="E187" s="773">
        <v>2</v>
      </c>
      <c r="F187" s="751">
        <v>0.78</v>
      </c>
      <c r="G187" s="752">
        <v>2.5</v>
      </c>
      <c r="H187" s="753"/>
      <c r="I187" s="754"/>
      <c r="J187" s="755"/>
      <c r="K187" s="756">
        <v>0.39</v>
      </c>
      <c r="L187" s="757">
        <v>1</v>
      </c>
      <c r="M187" s="757">
        <v>11</v>
      </c>
      <c r="N187" s="758">
        <v>3.74</v>
      </c>
      <c r="O187" s="757" t="s">
        <v>6323</v>
      </c>
      <c r="P187" s="774" t="s">
        <v>6688</v>
      </c>
      <c r="Q187" s="759">
        <f t="shared" si="10"/>
        <v>-1</v>
      </c>
      <c r="R187" s="759">
        <f t="shared" si="10"/>
        <v>-0.39</v>
      </c>
      <c r="S187" s="770" t="str">
        <f t="shared" si="11"/>
        <v/>
      </c>
      <c r="T187" s="770" t="str">
        <f t="shared" si="12"/>
        <v/>
      </c>
      <c r="U187" s="770" t="str">
        <f t="shared" si="13"/>
        <v/>
      </c>
      <c r="V187" s="775" t="str">
        <f t="shared" si="14"/>
        <v/>
      </c>
      <c r="W187" s="760"/>
    </row>
    <row r="188" spans="1:23" ht="14.4" customHeight="1" x14ac:dyDescent="0.3">
      <c r="A188" s="823" t="s">
        <v>6689</v>
      </c>
      <c r="B188" s="807">
        <v>1</v>
      </c>
      <c r="C188" s="808">
        <v>0.54</v>
      </c>
      <c r="D188" s="776">
        <v>5</v>
      </c>
      <c r="E188" s="809"/>
      <c r="F188" s="810"/>
      <c r="G188" s="762"/>
      <c r="H188" s="811">
        <v>2</v>
      </c>
      <c r="I188" s="812">
        <v>1.0900000000000001</v>
      </c>
      <c r="J188" s="763">
        <v>3</v>
      </c>
      <c r="K188" s="813">
        <v>0.54</v>
      </c>
      <c r="L188" s="814">
        <v>2</v>
      </c>
      <c r="M188" s="814">
        <v>14</v>
      </c>
      <c r="N188" s="815">
        <v>4.5</v>
      </c>
      <c r="O188" s="814" t="s">
        <v>6323</v>
      </c>
      <c r="P188" s="816" t="s">
        <v>6690</v>
      </c>
      <c r="Q188" s="817">
        <f t="shared" si="10"/>
        <v>1</v>
      </c>
      <c r="R188" s="817">
        <f t="shared" si="10"/>
        <v>0.55000000000000004</v>
      </c>
      <c r="S188" s="807">
        <f t="shared" si="11"/>
        <v>9</v>
      </c>
      <c r="T188" s="807">
        <f t="shared" si="12"/>
        <v>6</v>
      </c>
      <c r="U188" s="807">
        <f t="shared" si="13"/>
        <v>-3</v>
      </c>
      <c r="V188" s="818">
        <f t="shared" si="14"/>
        <v>0.66666666666666663</v>
      </c>
      <c r="W188" s="764"/>
    </row>
    <row r="189" spans="1:23" ht="14.4" customHeight="1" x14ac:dyDescent="0.3">
      <c r="A189" s="822" t="s">
        <v>6691</v>
      </c>
      <c r="B189" s="770"/>
      <c r="C189" s="771"/>
      <c r="D189" s="772"/>
      <c r="E189" s="753">
        <v>3</v>
      </c>
      <c r="F189" s="754">
        <v>1.33</v>
      </c>
      <c r="G189" s="755">
        <v>3.3</v>
      </c>
      <c r="H189" s="757">
        <v>2</v>
      </c>
      <c r="I189" s="751">
        <v>0.89</v>
      </c>
      <c r="J189" s="752">
        <v>3.5</v>
      </c>
      <c r="K189" s="756">
        <v>0.44</v>
      </c>
      <c r="L189" s="757">
        <v>1</v>
      </c>
      <c r="M189" s="757">
        <v>13</v>
      </c>
      <c r="N189" s="758">
        <v>4.32</v>
      </c>
      <c r="O189" s="757" t="s">
        <v>6323</v>
      </c>
      <c r="P189" s="774" t="s">
        <v>6692</v>
      </c>
      <c r="Q189" s="759">
        <f t="shared" si="10"/>
        <v>2</v>
      </c>
      <c r="R189" s="759">
        <f t="shared" si="10"/>
        <v>0.89</v>
      </c>
      <c r="S189" s="770">
        <f t="shared" si="11"/>
        <v>8.64</v>
      </c>
      <c r="T189" s="770">
        <f t="shared" si="12"/>
        <v>7</v>
      </c>
      <c r="U189" s="770">
        <f t="shared" si="13"/>
        <v>-1.6400000000000006</v>
      </c>
      <c r="V189" s="775">
        <f t="shared" si="14"/>
        <v>0.81018518518518512</v>
      </c>
      <c r="W189" s="760"/>
    </row>
    <row r="190" spans="1:23" ht="14.4" customHeight="1" x14ac:dyDescent="0.3">
      <c r="A190" s="823" t="s">
        <v>6693</v>
      </c>
      <c r="B190" s="807"/>
      <c r="C190" s="808"/>
      <c r="D190" s="776"/>
      <c r="E190" s="811">
        <v>1</v>
      </c>
      <c r="F190" s="812">
        <v>0.55000000000000004</v>
      </c>
      <c r="G190" s="763">
        <v>4</v>
      </c>
      <c r="H190" s="814">
        <v>1</v>
      </c>
      <c r="I190" s="810">
        <v>0.55000000000000004</v>
      </c>
      <c r="J190" s="768">
        <v>6</v>
      </c>
      <c r="K190" s="813">
        <v>0.55000000000000004</v>
      </c>
      <c r="L190" s="814">
        <v>2</v>
      </c>
      <c r="M190" s="814">
        <v>17</v>
      </c>
      <c r="N190" s="815">
        <v>5.58</v>
      </c>
      <c r="O190" s="814" t="s">
        <v>6323</v>
      </c>
      <c r="P190" s="816" t="s">
        <v>6694</v>
      </c>
      <c r="Q190" s="817">
        <f t="shared" si="10"/>
        <v>1</v>
      </c>
      <c r="R190" s="817">
        <f t="shared" si="10"/>
        <v>0.55000000000000004</v>
      </c>
      <c r="S190" s="807">
        <f t="shared" si="11"/>
        <v>5.58</v>
      </c>
      <c r="T190" s="807">
        <f t="shared" si="12"/>
        <v>6</v>
      </c>
      <c r="U190" s="807">
        <f t="shared" si="13"/>
        <v>0.41999999999999993</v>
      </c>
      <c r="V190" s="818">
        <f t="shared" si="14"/>
        <v>1.075268817204301</v>
      </c>
      <c r="W190" s="764"/>
    </row>
    <row r="191" spans="1:23" ht="14.4" customHeight="1" x14ac:dyDescent="0.3">
      <c r="A191" s="822" t="s">
        <v>6695</v>
      </c>
      <c r="B191" s="770">
        <v>5</v>
      </c>
      <c r="C191" s="771">
        <v>2.09</v>
      </c>
      <c r="D191" s="772">
        <v>3.8</v>
      </c>
      <c r="E191" s="753">
        <v>7</v>
      </c>
      <c r="F191" s="754">
        <v>2.92</v>
      </c>
      <c r="G191" s="755">
        <v>3.7</v>
      </c>
      <c r="H191" s="757">
        <v>5</v>
      </c>
      <c r="I191" s="751">
        <v>2.09</v>
      </c>
      <c r="J191" s="752">
        <v>3</v>
      </c>
      <c r="K191" s="756">
        <v>0.42</v>
      </c>
      <c r="L191" s="757">
        <v>1</v>
      </c>
      <c r="M191" s="757">
        <v>11</v>
      </c>
      <c r="N191" s="758">
        <v>3.83</v>
      </c>
      <c r="O191" s="757" t="s">
        <v>6323</v>
      </c>
      <c r="P191" s="774" t="s">
        <v>6696</v>
      </c>
      <c r="Q191" s="759">
        <f t="shared" si="10"/>
        <v>0</v>
      </c>
      <c r="R191" s="759">
        <f t="shared" si="10"/>
        <v>0</v>
      </c>
      <c r="S191" s="770">
        <f t="shared" si="11"/>
        <v>19.149999999999999</v>
      </c>
      <c r="T191" s="770">
        <f t="shared" si="12"/>
        <v>15</v>
      </c>
      <c r="U191" s="770">
        <f t="shared" si="13"/>
        <v>-4.1499999999999986</v>
      </c>
      <c r="V191" s="775">
        <f t="shared" si="14"/>
        <v>0.78328981723237601</v>
      </c>
      <c r="W191" s="760"/>
    </row>
    <row r="192" spans="1:23" ht="14.4" customHeight="1" x14ac:dyDescent="0.3">
      <c r="A192" s="823" t="s">
        <v>6697</v>
      </c>
      <c r="B192" s="807">
        <v>1</v>
      </c>
      <c r="C192" s="808">
        <v>0.56999999999999995</v>
      </c>
      <c r="D192" s="776">
        <v>2</v>
      </c>
      <c r="E192" s="811">
        <v>5</v>
      </c>
      <c r="F192" s="812">
        <v>2.84</v>
      </c>
      <c r="G192" s="763">
        <v>3.8</v>
      </c>
      <c r="H192" s="814"/>
      <c r="I192" s="810"/>
      <c r="J192" s="762"/>
      <c r="K192" s="813">
        <v>0.56999999999999995</v>
      </c>
      <c r="L192" s="814">
        <v>2</v>
      </c>
      <c r="M192" s="814">
        <v>16</v>
      </c>
      <c r="N192" s="815">
        <v>5.45</v>
      </c>
      <c r="O192" s="814" t="s">
        <v>6323</v>
      </c>
      <c r="P192" s="816" t="s">
        <v>6698</v>
      </c>
      <c r="Q192" s="817">
        <f t="shared" si="10"/>
        <v>-1</v>
      </c>
      <c r="R192" s="817">
        <f t="shared" si="10"/>
        <v>-0.56999999999999995</v>
      </c>
      <c r="S192" s="807" t="str">
        <f t="shared" si="11"/>
        <v/>
      </c>
      <c r="T192" s="807" t="str">
        <f t="shared" si="12"/>
        <v/>
      </c>
      <c r="U192" s="807" t="str">
        <f t="shared" si="13"/>
        <v/>
      </c>
      <c r="V192" s="818" t="str">
        <f t="shared" si="14"/>
        <v/>
      </c>
      <c r="W192" s="764"/>
    </row>
    <row r="193" spans="1:23" ht="14.4" customHeight="1" x14ac:dyDescent="0.3">
      <c r="A193" s="822" t="s">
        <v>6699</v>
      </c>
      <c r="B193" s="770">
        <v>1</v>
      </c>
      <c r="C193" s="771">
        <v>0.63</v>
      </c>
      <c r="D193" s="772">
        <v>5</v>
      </c>
      <c r="E193" s="773">
        <v>1</v>
      </c>
      <c r="F193" s="751">
        <v>0.63</v>
      </c>
      <c r="G193" s="752">
        <v>3</v>
      </c>
      <c r="H193" s="753">
        <v>3</v>
      </c>
      <c r="I193" s="754">
        <v>1.91</v>
      </c>
      <c r="J193" s="761">
        <v>4.7</v>
      </c>
      <c r="K193" s="756">
        <v>0.63</v>
      </c>
      <c r="L193" s="757">
        <v>1</v>
      </c>
      <c r="M193" s="757">
        <v>12</v>
      </c>
      <c r="N193" s="758">
        <v>4.07</v>
      </c>
      <c r="O193" s="757" t="s">
        <v>6323</v>
      </c>
      <c r="P193" s="774" t="s">
        <v>6700</v>
      </c>
      <c r="Q193" s="759">
        <f t="shared" si="10"/>
        <v>2</v>
      </c>
      <c r="R193" s="759">
        <f t="shared" si="10"/>
        <v>1.2799999999999998</v>
      </c>
      <c r="S193" s="770">
        <f t="shared" si="11"/>
        <v>12.21</v>
      </c>
      <c r="T193" s="770">
        <f t="shared" si="12"/>
        <v>14.100000000000001</v>
      </c>
      <c r="U193" s="770">
        <f t="shared" si="13"/>
        <v>1.8900000000000006</v>
      </c>
      <c r="V193" s="775">
        <f t="shared" si="14"/>
        <v>1.1547911547911549</v>
      </c>
      <c r="W193" s="760">
        <v>4</v>
      </c>
    </row>
    <row r="194" spans="1:23" ht="14.4" customHeight="1" x14ac:dyDescent="0.3">
      <c r="A194" s="823" t="s">
        <v>6701</v>
      </c>
      <c r="B194" s="807">
        <v>1</v>
      </c>
      <c r="C194" s="808">
        <v>0.85</v>
      </c>
      <c r="D194" s="776">
        <v>3</v>
      </c>
      <c r="E194" s="809"/>
      <c r="F194" s="810"/>
      <c r="G194" s="762"/>
      <c r="H194" s="811"/>
      <c r="I194" s="812"/>
      <c r="J194" s="763"/>
      <c r="K194" s="813">
        <v>0.85</v>
      </c>
      <c r="L194" s="814">
        <v>2</v>
      </c>
      <c r="M194" s="814">
        <v>18</v>
      </c>
      <c r="N194" s="815">
        <v>5.95</v>
      </c>
      <c r="O194" s="814" t="s">
        <v>6323</v>
      </c>
      <c r="P194" s="816" t="s">
        <v>6702</v>
      </c>
      <c r="Q194" s="817">
        <f t="shared" si="10"/>
        <v>-1</v>
      </c>
      <c r="R194" s="817">
        <f t="shared" si="10"/>
        <v>-0.85</v>
      </c>
      <c r="S194" s="807" t="str">
        <f t="shared" si="11"/>
        <v/>
      </c>
      <c r="T194" s="807" t="str">
        <f t="shared" si="12"/>
        <v/>
      </c>
      <c r="U194" s="807" t="str">
        <f t="shared" si="13"/>
        <v/>
      </c>
      <c r="V194" s="818" t="str">
        <f t="shared" si="14"/>
        <v/>
      </c>
      <c r="W194" s="764"/>
    </row>
    <row r="195" spans="1:23" ht="14.4" customHeight="1" x14ac:dyDescent="0.3">
      <c r="A195" s="822" t="s">
        <v>6703</v>
      </c>
      <c r="B195" s="770">
        <v>10</v>
      </c>
      <c r="C195" s="771">
        <v>6.36</v>
      </c>
      <c r="D195" s="772">
        <v>4.4000000000000004</v>
      </c>
      <c r="E195" s="773">
        <v>7</v>
      </c>
      <c r="F195" s="751">
        <v>4.45</v>
      </c>
      <c r="G195" s="752">
        <v>3</v>
      </c>
      <c r="H195" s="753">
        <v>13</v>
      </c>
      <c r="I195" s="754">
        <v>8.7200000000000006</v>
      </c>
      <c r="J195" s="755">
        <v>3.9</v>
      </c>
      <c r="K195" s="756">
        <v>0.64</v>
      </c>
      <c r="L195" s="757">
        <v>1</v>
      </c>
      <c r="M195" s="757">
        <v>13</v>
      </c>
      <c r="N195" s="758">
        <v>4.32</v>
      </c>
      <c r="O195" s="757" t="s">
        <v>6323</v>
      </c>
      <c r="P195" s="774" t="s">
        <v>6704</v>
      </c>
      <c r="Q195" s="759">
        <f t="shared" si="10"/>
        <v>3</v>
      </c>
      <c r="R195" s="759">
        <f t="shared" si="10"/>
        <v>2.3600000000000003</v>
      </c>
      <c r="S195" s="770">
        <f t="shared" si="11"/>
        <v>56.160000000000004</v>
      </c>
      <c r="T195" s="770">
        <f t="shared" si="12"/>
        <v>50.699999999999996</v>
      </c>
      <c r="U195" s="770">
        <f t="shared" si="13"/>
        <v>-5.460000000000008</v>
      </c>
      <c r="V195" s="775">
        <f t="shared" si="14"/>
        <v>0.90277777777777768</v>
      </c>
      <c r="W195" s="760">
        <v>4</v>
      </c>
    </row>
    <row r="196" spans="1:23" ht="14.4" customHeight="1" x14ac:dyDescent="0.3">
      <c r="A196" s="823" t="s">
        <v>6705</v>
      </c>
      <c r="B196" s="807"/>
      <c r="C196" s="808"/>
      <c r="D196" s="776"/>
      <c r="E196" s="809">
        <v>2</v>
      </c>
      <c r="F196" s="810">
        <v>1.61</v>
      </c>
      <c r="G196" s="762">
        <v>4.5</v>
      </c>
      <c r="H196" s="811">
        <v>1</v>
      </c>
      <c r="I196" s="812">
        <v>1.02</v>
      </c>
      <c r="J196" s="763">
        <v>6</v>
      </c>
      <c r="K196" s="813">
        <v>0.8</v>
      </c>
      <c r="L196" s="814">
        <v>2</v>
      </c>
      <c r="M196" s="814">
        <v>18</v>
      </c>
      <c r="N196" s="815">
        <v>6.05</v>
      </c>
      <c r="O196" s="814" t="s">
        <v>6323</v>
      </c>
      <c r="P196" s="816" t="s">
        <v>6706</v>
      </c>
      <c r="Q196" s="817">
        <f t="shared" si="10"/>
        <v>1</v>
      </c>
      <c r="R196" s="817">
        <f t="shared" si="10"/>
        <v>1.02</v>
      </c>
      <c r="S196" s="807">
        <f t="shared" si="11"/>
        <v>6.05</v>
      </c>
      <c r="T196" s="807">
        <f t="shared" si="12"/>
        <v>6</v>
      </c>
      <c r="U196" s="807">
        <f t="shared" si="13"/>
        <v>-4.9999999999999822E-2</v>
      </c>
      <c r="V196" s="818">
        <f t="shared" si="14"/>
        <v>0.99173553719008267</v>
      </c>
      <c r="W196" s="764"/>
    </row>
    <row r="197" spans="1:23" ht="14.4" customHeight="1" x14ac:dyDescent="0.3">
      <c r="A197" s="823" t="s">
        <v>6707</v>
      </c>
      <c r="B197" s="807">
        <v>1</v>
      </c>
      <c r="C197" s="808">
        <v>0.97</v>
      </c>
      <c r="D197" s="776">
        <v>4</v>
      </c>
      <c r="E197" s="809"/>
      <c r="F197" s="810"/>
      <c r="G197" s="762"/>
      <c r="H197" s="811"/>
      <c r="I197" s="812"/>
      <c r="J197" s="763"/>
      <c r="K197" s="813">
        <v>0.97</v>
      </c>
      <c r="L197" s="814">
        <v>2</v>
      </c>
      <c r="M197" s="814">
        <v>21</v>
      </c>
      <c r="N197" s="815">
        <v>7.13</v>
      </c>
      <c r="O197" s="814" t="s">
        <v>6323</v>
      </c>
      <c r="P197" s="816" t="s">
        <v>6708</v>
      </c>
      <c r="Q197" s="817">
        <f t="shared" si="10"/>
        <v>-1</v>
      </c>
      <c r="R197" s="817">
        <f t="shared" si="10"/>
        <v>-0.97</v>
      </c>
      <c r="S197" s="807" t="str">
        <f t="shared" si="11"/>
        <v/>
      </c>
      <c r="T197" s="807" t="str">
        <f t="shared" si="12"/>
        <v/>
      </c>
      <c r="U197" s="807" t="str">
        <f t="shared" si="13"/>
        <v/>
      </c>
      <c r="V197" s="818" t="str">
        <f t="shared" si="14"/>
        <v/>
      </c>
      <c r="W197" s="764"/>
    </row>
    <row r="198" spans="1:23" ht="14.4" customHeight="1" x14ac:dyDescent="0.3">
      <c r="A198" s="822" t="s">
        <v>6709</v>
      </c>
      <c r="B198" s="765">
        <v>10</v>
      </c>
      <c r="C198" s="766">
        <v>4.33</v>
      </c>
      <c r="D198" s="767">
        <v>3.1</v>
      </c>
      <c r="E198" s="773">
        <v>9</v>
      </c>
      <c r="F198" s="751">
        <v>3.89</v>
      </c>
      <c r="G198" s="752">
        <v>3.1</v>
      </c>
      <c r="H198" s="757">
        <v>7</v>
      </c>
      <c r="I198" s="751">
        <v>3.03</v>
      </c>
      <c r="J198" s="752">
        <v>3</v>
      </c>
      <c r="K198" s="756">
        <v>0.43</v>
      </c>
      <c r="L198" s="757">
        <v>1</v>
      </c>
      <c r="M198" s="757">
        <v>10</v>
      </c>
      <c r="N198" s="758">
        <v>3.23</v>
      </c>
      <c r="O198" s="757" t="s">
        <v>6323</v>
      </c>
      <c r="P198" s="774" t="s">
        <v>6710</v>
      </c>
      <c r="Q198" s="759">
        <f t="shared" ref="Q198:R200" si="15">H198-B198</f>
        <v>-3</v>
      </c>
      <c r="R198" s="759">
        <f t="shared" si="15"/>
        <v>-1.3000000000000003</v>
      </c>
      <c r="S198" s="770">
        <f>IF(H198=0,"",H198*N198)</f>
        <v>22.61</v>
      </c>
      <c r="T198" s="770">
        <f>IF(H198=0,"",H198*J198)</f>
        <v>21</v>
      </c>
      <c r="U198" s="770">
        <f>IF(H198=0,"",T198-S198)</f>
        <v>-1.6099999999999994</v>
      </c>
      <c r="V198" s="775">
        <f>IF(H198=0,"",T198/S198)</f>
        <v>0.92879256965944279</v>
      </c>
      <c r="W198" s="760"/>
    </row>
    <row r="199" spans="1:23" ht="14.4" customHeight="1" x14ac:dyDescent="0.3">
      <c r="A199" s="822" t="s">
        <v>6711</v>
      </c>
      <c r="B199" s="770">
        <v>1</v>
      </c>
      <c r="C199" s="771">
        <v>0.87</v>
      </c>
      <c r="D199" s="772">
        <v>3</v>
      </c>
      <c r="E199" s="773"/>
      <c r="F199" s="751"/>
      <c r="G199" s="752"/>
      <c r="H199" s="753">
        <v>1</v>
      </c>
      <c r="I199" s="754">
        <v>0.87</v>
      </c>
      <c r="J199" s="755">
        <v>3</v>
      </c>
      <c r="K199" s="756">
        <v>0.87</v>
      </c>
      <c r="L199" s="757">
        <v>2</v>
      </c>
      <c r="M199" s="757">
        <v>15</v>
      </c>
      <c r="N199" s="758">
        <v>4.8899999999999997</v>
      </c>
      <c r="O199" s="757" t="s">
        <v>6323</v>
      </c>
      <c r="P199" s="774" t="s">
        <v>6712</v>
      </c>
      <c r="Q199" s="759">
        <f t="shared" si="15"/>
        <v>0</v>
      </c>
      <c r="R199" s="759">
        <f t="shared" si="15"/>
        <v>0</v>
      </c>
      <c r="S199" s="770">
        <f>IF(H199=0,"",H199*N199)</f>
        <v>4.8899999999999997</v>
      </c>
      <c r="T199" s="770">
        <f>IF(H199=0,"",H199*J199)</f>
        <v>3</v>
      </c>
      <c r="U199" s="770">
        <f>IF(H199=0,"",T199-S199)</f>
        <v>-1.8899999999999997</v>
      </c>
      <c r="V199" s="775">
        <f>IF(H199=0,"",T199/S199)</f>
        <v>0.61349693251533743</v>
      </c>
      <c r="W199" s="760"/>
    </row>
    <row r="200" spans="1:23" ht="14.4" customHeight="1" x14ac:dyDescent="0.3">
      <c r="A200" s="822" t="s">
        <v>6713</v>
      </c>
      <c r="B200" s="770">
        <v>3</v>
      </c>
      <c r="C200" s="771">
        <v>1.06</v>
      </c>
      <c r="D200" s="772">
        <v>6.3</v>
      </c>
      <c r="E200" s="773"/>
      <c r="F200" s="751"/>
      <c r="G200" s="752"/>
      <c r="H200" s="753">
        <v>5</v>
      </c>
      <c r="I200" s="754">
        <v>1.77</v>
      </c>
      <c r="J200" s="761">
        <v>3.6</v>
      </c>
      <c r="K200" s="756">
        <v>0.35</v>
      </c>
      <c r="L200" s="757">
        <v>1</v>
      </c>
      <c r="M200" s="757">
        <v>10</v>
      </c>
      <c r="N200" s="758">
        <v>3.3</v>
      </c>
      <c r="O200" s="757" t="s">
        <v>6323</v>
      </c>
      <c r="P200" s="774" t="s">
        <v>6714</v>
      </c>
      <c r="Q200" s="759">
        <f t="shared" si="15"/>
        <v>2</v>
      </c>
      <c r="R200" s="759">
        <f t="shared" si="15"/>
        <v>0.71</v>
      </c>
      <c r="S200" s="770">
        <f>IF(H200=0,"",H200*N200)</f>
        <v>16.5</v>
      </c>
      <c r="T200" s="770">
        <f>IF(H200=0,"",H200*J200)</f>
        <v>18</v>
      </c>
      <c r="U200" s="770">
        <f>IF(H200=0,"",T200-S200)</f>
        <v>1.5</v>
      </c>
      <c r="V200" s="775">
        <f>IF(H200=0,"",T200/S200)</f>
        <v>1.0909090909090908</v>
      </c>
      <c r="W200" s="760">
        <v>7</v>
      </c>
    </row>
    <row r="201" spans="1:23" ht="14.4" customHeight="1" x14ac:dyDescent="0.3">
      <c r="A201" s="822" t="s">
        <v>6715</v>
      </c>
      <c r="B201" s="770">
        <v>1</v>
      </c>
      <c r="C201" s="771">
        <v>1.08</v>
      </c>
      <c r="D201" s="772">
        <v>7</v>
      </c>
      <c r="E201" s="753">
        <v>1</v>
      </c>
      <c r="F201" s="754">
        <v>1.08</v>
      </c>
      <c r="G201" s="755">
        <v>8</v>
      </c>
      <c r="H201" s="757"/>
      <c r="I201" s="751"/>
      <c r="J201" s="752"/>
      <c r="K201" s="756">
        <v>1.08</v>
      </c>
      <c r="L201" s="757">
        <v>2</v>
      </c>
      <c r="M201" s="757">
        <v>20</v>
      </c>
      <c r="N201" s="758">
        <v>6.83</v>
      </c>
      <c r="O201" s="757" t="s">
        <v>6323</v>
      </c>
      <c r="P201" s="774" t="s">
        <v>6716</v>
      </c>
      <c r="Q201" s="759"/>
      <c r="R201" s="770"/>
      <c r="S201" s="770"/>
      <c r="T201" s="770"/>
      <c r="U201" s="770"/>
      <c r="V201" s="775"/>
      <c r="W201" s="760"/>
    </row>
    <row r="202" spans="1:23" ht="14.4" customHeight="1" x14ac:dyDescent="0.3">
      <c r="A202" s="823" t="s">
        <v>6717</v>
      </c>
      <c r="B202" s="807"/>
      <c r="C202" s="808"/>
      <c r="D202" s="776"/>
      <c r="E202" s="811">
        <v>1</v>
      </c>
      <c r="F202" s="812">
        <v>1.22</v>
      </c>
      <c r="G202" s="763">
        <v>4</v>
      </c>
      <c r="H202" s="814"/>
      <c r="I202" s="810"/>
      <c r="J202" s="762"/>
      <c r="K202" s="813">
        <v>1.22</v>
      </c>
      <c r="L202" s="814">
        <v>3</v>
      </c>
      <c r="M202" s="814">
        <v>23</v>
      </c>
      <c r="N202" s="815">
        <v>7.53</v>
      </c>
      <c r="O202" s="814" t="s">
        <v>6323</v>
      </c>
      <c r="P202" s="816" t="s">
        <v>6718</v>
      </c>
      <c r="Q202" s="817"/>
      <c r="R202" s="807"/>
      <c r="S202" s="807"/>
      <c r="T202" s="807"/>
      <c r="U202" s="807"/>
      <c r="V202" s="818"/>
      <c r="W202" s="764"/>
    </row>
    <row r="203" spans="1:23" ht="14.4" customHeight="1" x14ac:dyDescent="0.3">
      <c r="A203" s="822" t="s">
        <v>6719</v>
      </c>
      <c r="B203" s="770"/>
      <c r="C203" s="771"/>
      <c r="D203" s="772"/>
      <c r="E203" s="753">
        <v>1</v>
      </c>
      <c r="F203" s="754">
        <v>0.24</v>
      </c>
      <c r="G203" s="755">
        <v>2</v>
      </c>
      <c r="H203" s="757"/>
      <c r="I203" s="751"/>
      <c r="J203" s="752"/>
      <c r="K203" s="756">
        <v>0.24</v>
      </c>
      <c r="L203" s="757">
        <v>1</v>
      </c>
      <c r="M203" s="757">
        <v>8</v>
      </c>
      <c r="N203" s="758">
        <v>2.77</v>
      </c>
      <c r="O203" s="757" t="s">
        <v>6323</v>
      </c>
      <c r="P203" s="774" t="s">
        <v>6720</v>
      </c>
      <c r="Q203" s="759"/>
      <c r="R203" s="770"/>
      <c r="S203" s="770"/>
      <c r="T203" s="770"/>
      <c r="U203" s="770"/>
      <c r="V203" s="775"/>
      <c r="W203" s="760"/>
    </row>
    <row r="204" spans="1:23" ht="14.4" customHeight="1" x14ac:dyDescent="0.3">
      <c r="A204" s="822" t="s">
        <v>6721</v>
      </c>
      <c r="B204" s="770"/>
      <c r="C204" s="771"/>
      <c r="D204" s="772"/>
      <c r="E204" s="753">
        <v>1</v>
      </c>
      <c r="F204" s="754">
        <v>54.98</v>
      </c>
      <c r="G204" s="755">
        <v>111</v>
      </c>
      <c r="H204" s="757"/>
      <c r="I204" s="751"/>
      <c r="J204" s="752"/>
      <c r="K204" s="756">
        <v>54.98</v>
      </c>
      <c r="L204" s="757">
        <v>20</v>
      </c>
      <c r="M204" s="757">
        <v>180</v>
      </c>
      <c r="N204" s="758">
        <v>59.88</v>
      </c>
      <c r="O204" s="757" t="s">
        <v>6323</v>
      </c>
      <c r="P204" s="774" t="s">
        <v>6722</v>
      </c>
      <c r="Q204" s="759"/>
      <c r="R204" s="770"/>
      <c r="S204" s="770"/>
      <c r="T204" s="770"/>
      <c r="U204" s="770"/>
      <c r="V204" s="775"/>
      <c r="W204" s="760"/>
    </row>
    <row r="205" spans="1:23" ht="14.4" customHeight="1" x14ac:dyDescent="0.3">
      <c r="A205" s="822" t="s">
        <v>6723</v>
      </c>
      <c r="B205" s="770"/>
      <c r="C205" s="771"/>
      <c r="D205" s="772"/>
      <c r="E205" s="753">
        <v>1</v>
      </c>
      <c r="F205" s="754">
        <v>0.87</v>
      </c>
      <c r="G205" s="755">
        <v>8</v>
      </c>
      <c r="H205" s="757"/>
      <c r="I205" s="751"/>
      <c r="J205" s="752"/>
      <c r="K205" s="756">
        <v>0.87</v>
      </c>
      <c r="L205" s="757">
        <v>3</v>
      </c>
      <c r="M205" s="757">
        <v>25</v>
      </c>
      <c r="N205" s="758">
        <v>8.1999999999999993</v>
      </c>
      <c r="O205" s="757" t="s">
        <v>6323</v>
      </c>
      <c r="P205" s="774" t="s">
        <v>6724</v>
      </c>
      <c r="Q205" s="759"/>
      <c r="R205" s="770"/>
      <c r="S205" s="770"/>
      <c r="T205" s="770"/>
      <c r="U205" s="770"/>
      <c r="V205" s="775"/>
      <c r="W205" s="760"/>
    </row>
    <row r="206" spans="1:23" ht="14.4" customHeight="1" x14ac:dyDescent="0.3">
      <c r="A206" s="823" t="s">
        <v>6725</v>
      </c>
      <c r="B206" s="807"/>
      <c r="C206" s="808"/>
      <c r="D206" s="776"/>
      <c r="E206" s="811">
        <v>1</v>
      </c>
      <c r="F206" s="812">
        <v>2.33</v>
      </c>
      <c r="G206" s="763">
        <v>11</v>
      </c>
      <c r="H206" s="814"/>
      <c r="I206" s="810"/>
      <c r="J206" s="762"/>
      <c r="K206" s="813">
        <v>2.33</v>
      </c>
      <c r="L206" s="814">
        <v>4</v>
      </c>
      <c r="M206" s="814">
        <v>36</v>
      </c>
      <c r="N206" s="815">
        <v>11.9</v>
      </c>
      <c r="O206" s="814" t="s">
        <v>6323</v>
      </c>
      <c r="P206" s="816" t="s">
        <v>6726</v>
      </c>
      <c r="Q206" s="817"/>
      <c r="R206" s="807"/>
      <c r="S206" s="807"/>
      <c r="T206" s="807"/>
      <c r="U206" s="807"/>
      <c r="V206" s="818"/>
      <c r="W206" s="764"/>
    </row>
    <row r="207" spans="1:23" ht="14.4" customHeight="1" x14ac:dyDescent="0.3">
      <c r="A207" s="822" t="s">
        <v>6727</v>
      </c>
      <c r="B207" s="770"/>
      <c r="C207" s="771"/>
      <c r="D207" s="772"/>
      <c r="E207" s="753">
        <v>2</v>
      </c>
      <c r="F207" s="754">
        <v>1.17</v>
      </c>
      <c r="G207" s="755">
        <v>3</v>
      </c>
      <c r="H207" s="757">
        <v>1</v>
      </c>
      <c r="I207" s="751">
        <v>0.57999999999999996</v>
      </c>
      <c r="J207" s="761">
        <v>7</v>
      </c>
      <c r="K207" s="756">
        <v>0.57999999999999996</v>
      </c>
      <c r="L207" s="757">
        <v>2</v>
      </c>
      <c r="M207" s="757">
        <v>18</v>
      </c>
      <c r="N207" s="758">
        <v>6.02</v>
      </c>
      <c r="O207" s="757" t="s">
        <v>6323</v>
      </c>
      <c r="P207" s="774" t="s">
        <v>6728</v>
      </c>
      <c r="Q207" s="759"/>
      <c r="R207" s="770"/>
      <c r="S207" s="770"/>
      <c r="T207" s="770"/>
      <c r="U207" s="770"/>
      <c r="V207" s="775"/>
      <c r="W207" s="760">
        <v>1</v>
      </c>
    </row>
    <row r="208" spans="1:23" ht="14.4" customHeight="1" x14ac:dyDescent="0.3">
      <c r="A208" s="823" t="s">
        <v>6729</v>
      </c>
      <c r="B208" s="807">
        <v>2</v>
      </c>
      <c r="C208" s="808">
        <v>2.5299999999999998</v>
      </c>
      <c r="D208" s="776">
        <v>7</v>
      </c>
      <c r="E208" s="811"/>
      <c r="F208" s="812"/>
      <c r="G208" s="763"/>
      <c r="H208" s="814"/>
      <c r="I208" s="810"/>
      <c r="J208" s="762"/>
      <c r="K208" s="813">
        <v>1.27</v>
      </c>
      <c r="L208" s="814">
        <v>3</v>
      </c>
      <c r="M208" s="814">
        <v>23</v>
      </c>
      <c r="N208" s="815">
        <v>7.83</v>
      </c>
      <c r="O208" s="814" t="s">
        <v>6323</v>
      </c>
      <c r="P208" s="816" t="s">
        <v>6730</v>
      </c>
      <c r="Q208" s="817"/>
      <c r="R208" s="807"/>
      <c r="S208" s="807"/>
      <c r="T208" s="807"/>
      <c r="U208" s="807"/>
      <c r="V208" s="818"/>
      <c r="W208" s="764"/>
    </row>
    <row r="209" spans="1:23" ht="14.4" customHeight="1" x14ac:dyDescent="0.3">
      <c r="A209" s="822" t="s">
        <v>6731</v>
      </c>
      <c r="B209" s="770">
        <v>3</v>
      </c>
      <c r="C209" s="771">
        <v>1.31</v>
      </c>
      <c r="D209" s="772">
        <v>11</v>
      </c>
      <c r="E209" s="753">
        <v>9</v>
      </c>
      <c r="F209" s="754">
        <v>3.99</v>
      </c>
      <c r="G209" s="755">
        <v>6</v>
      </c>
      <c r="H209" s="757">
        <v>3</v>
      </c>
      <c r="I209" s="751">
        <v>1.32</v>
      </c>
      <c r="J209" s="752">
        <v>5</v>
      </c>
      <c r="K209" s="756">
        <v>0.43</v>
      </c>
      <c r="L209" s="757">
        <v>2</v>
      </c>
      <c r="M209" s="757">
        <v>16</v>
      </c>
      <c r="N209" s="758">
        <v>5.19</v>
      </c>
      <c r="O209" s="757" t="s">
        <v>6323</v>
      </c>
      <c r="P209" s="774" t="s">
        <v>6732</v>
      </c>
      <c r="Q209" s="759"/>
      <c r="R209" s="770"/>
      <c r="S209" s="770"/>
      <c r="T209" s="770"/>
      <c r="U209" s="770"/>
      <c r="V209" s="775"/>
      <c r="W209" s="760">
        <v>3</v>
      </c>
    </row>
    <row r="210" spans="1:23" ht="14.4" customHeight="1" x14ac:dyDescent="0.3">
      <c r="A210" s="823" t="s">
        <v>6733</v>
      </c>
      <c r="B210" s="807">
        <v>3</v>
      </c>
      <c r="C210" s="808">
        <v>1.71</v>
      </c>
      <c r="D210" s="776">
        <v>4.3</v>
      </c>
      <c r="E210" s="811">
        <v>2</v>
      </c>
      <c r="F210" s="812">
        <v>1.1399999999999999</v>
      </c>
      <c r="G210" s="763">
        <v>5</v>
      </c>
      <c r="H210" s="814">
        <v>2</v>
      </c>
      <c r="I210" s="810">
        <v>1.61</v>
      </c>
      <c r="J210" s="768">
        <v>15</v>
      </c>
      <c r="K210" s="813">
        <v>0.56999999999999995</v>
      </c>
      <c r="L210" s="814">
        <v>2</v>
      </c>
      <c r="M210" s="814">
        <v>19</v>
      </c>
      <c r="N210" s="815">
        <v>6.33</v>
      </c>
      <c r="O210" s="814" t="s">
        <v>6323</v>
      </c>
      <c r="P210" s="816" t="s">
        <v>6734</v>
      </c>
      <c r="Q210" s="817"/>
      <c r="R210" s="807"/>
      <c r="S210" s="807"/>
      <c r="T210" s="807"/>
      <c r="U210" s="807"/>
      <c r="V210" s="818"/>
      <c r="W210" s="764">
        <v>21</v>
      </c>
    </row>
    <row r="211" spans="1:23" ht="14.4" customHeight="1" x14ac:dyDescent="0.3">
      <c r="A211" s="823" t="s">
        <v>6735</v>
      </c>
      <c r="B211" s="807"/>
      <c r="C211" s="808"/>
      <c r="D211" s="776"/>
      <c r="E211" s="811">
        <v>1</v>
      </c>
      <c r="F211" s="812">
        <v>0.93</v>
      </c>
      <c r="G211" s="763">
        <v>8</v>
      </c>
      <c r="H211" s="814"/>
      <c r="I211" s="810"/>
      <c r="J211" s="762"/>
      <c r="K211" s="813">
        <v>0.93</v>
      </c>
      <c r="L211" s="814">
        <v>2</v>
      </c>
      <c r="M211" s="814">
        <v>21</v>
      </c>
      <c r="N211" s="815">
        <v>7.07</v>
      </c>
      <c r="O211" s="814" t="s">
        <v>6323</v>
      </c>
      <c r="P211" s="816" t="s">
        <v>6736</v>
      </c>
      <c r="Q211" s="817"/>
      <c r="R211" s="807"/>
      <c r="S211" s="807"/>
      <c r="T211" s="807"/>
      <c r="U211" s="807"/>
      <c r="V211" s="818"/>
      <c r="W211" s="764"/>
    </row>
    <row r="212" spans="1:23" ht="14.4" customHeight="1" x14ac:dyDescent="0.3">
      <c r="A212" s="822" t="s">
        <v>6737</v>
      </c>
      <c r="B212" s="770"/>
      <c r="C212" s="771"/>
      <c r="D212" s="772"/>
      <c r="E212" s="753">
        <v>1</v>
      </c>
      <c r="F212" s="754">
        <v>0.83</v>
      </c>
      <c r="G212" s="755">
        <v>6</v>
      </c>
      <c r="H212" s="757"/>
      <c r="I212" s="751"/>
      <c r="J212" s="752"/>
      <c r="K212" s="756">
        <v>0.83</v>
      </c>
      <c r="L212" s="757">
        <v>2</v>
      </c>
      <c r="M212" s="757">
        <v>14</v>
      </c>
      <c r="N212" s="758">
        <v>4.71</v>
      </c>
      <c r="O212" s="757" t="s">
        <v>6323</v>
      </c>
      <c r="P212" s="774" t="s">
        <v>6738</v>
      </c>
      <c r="Q212" s="759"/>
      <c r="R212" s="770"/>
      <c r="S212" s="770"/>
      <c r="T212" s="770"/>
      <c r="U212" s="770"/>
      <c r="V212" s="775"/>
      <c r="W212" s="760"/>
    </row>
    <row r="213" spans="1:23" ht="14.4" customHeight="1" x14ac:dyDescent="0.3">
      <c r="A213" s="822" t="s">
        <v>6739</v>
      </c>
      <c r="B213" s="770">
        <v>6</v>
      </c>
      <c r="C213" s="771">
        <v>6.99</v>
      </c>
      <c r="D213" s="772">
        <v>4.3</v>
      </c>
      <c r="E213" s="753">
        <v>7</v>
      </c>
      <c r="F213" s="754">
        <v>14.44</v>
      </c>
      <c r="G213" s="755">
        <v>4.3</v>
      </c>
      <c r="H213" s="757">
        <v>4</v>
      </c>
      <c r="I213" s="751">
        <v>7.64</v>
      </c>
      <c r="J213" s="752">
        <v>4.8</v>
      </c>
      <c r="K213" s="756">
        <v>0.82</v>
      </c>
      <c r="L213" s="757">
        <v>2</v>
      </c>
      <c r="M213" s="757">
        <v>19</v>
      </c>
      <c r="N213" s="758">
        <v>6.32</v>
      </c>
      <c r="O213" s="757" t="s">
        <v>6323</v>
      </c>
      <c r="P213" s="774" t="s">
        <v>6740</v>
      </c>
      <c r="Q213" s="759"/>
      <c r="R213" s="770"/>
      <c r="S213" s="770"/>
      <c r="T213" s="770"/>
      <c r="U213" s="770"/>
      <c r="V213" s="775"/>
      <c r="W213" s="760">
        <v>1</v>
      </c>
    </row>
    <row r="214" spans="1:23" ht="14.4" customHeight="1" x14ac:dyDescent="0.3">
      <c r="A214" s="823" t="s">
        <v>6741</v>
      </c>
      <c r="B214" s="807">
        <v>2</v>
      </c>
      <c r="C214" s="808">
        <v>1.96</v>
      </c>
      <c r="D214" s="776">
        <v>5.5</v>
      </c>
      <c r="E214" s="811"/>
      <c r="F214" s="812"/>
      <c r="G214" s="763"/>
      <c r="H214" s="814">
        <v>1</v>
      </c>
      <c r="I214" s="810">
        <v>0.98</v>
      </c>
      <c r="J214" s="762">
        <v>3</v>
      </c>
      <c r="K214" s="813">
        <v>0.98</v>
      </c>
      <c r="L214" s="814">
        <v>3</v>
      </c>
      <c r="M214" s="814">
        <v>24</v>
      </c>
      <c r="N214" s="815">
        <v>8.1300000000000008</v>
      </c>
      <c r="O214" s="814" t="s">
        <v>6323</v>
      </c>
      <c r="P214" s="816" t="s">
        <v>6742</v>
      </c>
      <c r="Q214" s="817"/>
      <c r="R214" s="807"/>
      <c r="S214" s="807"/>
      <c r="T214" s="807"/>
      <c r="U214" s="807"/>
      <c r="V214" s="818"/>
      <c r="W214" s="764"/>
    </row>
    <row r="215" spans="1:23" ht="14.4" customHeight="1" x14ac:dyDescent="0.3">
      <c r="A215" s="823" t="s">
        <v>6743</v>
      </c>
      <c r="B215" s="807"/>
      <c r="C215" s="808"/>
      <c r="D215" s="776"/>
      <c r="E215" s="811">
        <v>1</v>
      </c>
      <c r="F215" s="812">
        <v>1.79</v>
      </c>
      <c r="G215" s="763">
        <v>12</v>
      </c>
      <c r="H215" s="814">
        <v>1</v>
      </c>
      <c r="I215" s="810">
        <v>1.58</v>
      </c>
      <c r="J215" s="762">
        <v>8</v>
      </c>
      <c r="K215" s="813">
        <v>1.58</v>
      </c>
      <c r="L215" s="814">
        <v>3</v>
      </c>
      <c r="M215" s="814">
        <v>31</v>
      </c>
      <c r="N215" s="815">
        <v>10.29</v>
      </c>
      <c r="O215" s="814" t="s">
        <v>6323</v>
      </c>
      <c r="P215" s="816" t="s">
        <v>6744</v>
      </c>
      <c r="Q215" s="817"/>
      <c r="R215" s="807"/>
      <c r="S215" s="807"/>
      <c r="T215" s="807"/>
      <c r="U215" s="807"/>
      <c r="V215" s="818"/>
      <c r="W215" s="764"/>
    </row>
    <row r="216" spans="1:23" ht="14.4" customHeight="1" x14ac:dyDescent="0.3">
      <c r="A216" s="822" t="s">
        <v>6745</v>
      </c>
      <c r="B216" s="770">
        <v>2</v>
      </c>
      <c r="C216" s="771">
        <v>1.25</v>
      </c>
      <c r="D216" s="772">
        <v>4.5</v>
      </c>
      <c r="E216" s="753">
        <v>2</v>
      </c>
      <c r="F216" s="754">
        <v>1.45</v>
      </c>
      <c r="G216" s="755">
        <v>13.5</v>
      </c>
      <c r="H216" s="757">
        <v>2</v>
      </c>
      <c r="I216" s="751">
        <v>1.25</v>
      </c>
      <c r="J216" s="752">
        <v>3</v>
      </c>
      <c r="K216" s="756">
        <v>0.63</v>
      </c>
      <c r="L216" s="757">
        <v>2</v>
      </c>
      <c r="M216" s="757">
        <v>18</v>
      </c>
      <c r="N216" s="758">
        <v>6.13</v>
      </c>
      <c r="O216" s="757" t="s">
        <v>6323</v>
      </c>
      <c r="P216" s="774" t="s">
        <v>6746</v>
      </c>
      <c r="Q216" s="759"/>
      <c r="R216" s="770"/>
      <c r="S216" s="770"/>
      <c r="T216" s="770"/>
      <c r="U216" s="770"/>
      <c r="V216" s="775"/>
      <c r="W216" s="760"/>
    </row>
    <row r="217" spans="1:23" ht="14.4" customHeight="1" x14ac:dyDescent="0.3">
      <c r="A217" s="823" t="s">
        <v>6747</v>
      </c>
      <c r="B217" s="807">
        <v>1</v>
      </c>
      <c r="C217" s="808">
        <v>0.78</v>
      </c>
      <c r="D217" s="776">
        <v>4</v>
      </c>
      <c r="E217" s="811"/>
      <c r="F217" s="812"/>
      <c r="G217" s="763"/>
      <c r="H217" s="814"/>
      <c r="I217" s="810"/>
      <c r="J217" s="762"/>
      <c r="K217" s="813">
        <v>0.78</v>
      </c>
      <c r="L217" s="814">
        <v>3</v>
      </c>
      <c r="M217" s="814">
        <v>24</v>
      </c>
      <c r="N217" s="815">
        <v>7.97</v>
      </c>
      <c r="O217" s="814" t="s">
        <v>6323</v>
      </c>
      <c r="P217" s="816" t="s">
        <v>6748</v>
      </c>
      <c r="Q217" s="817"/>
      <c r="R217" s="807"/>
      <c r="S217" s="807"/>
      <c r="T217" s="807"/>
      <c r="U217" s="807"/>
      <c r="V217" s="818"/>
      <c r="W217" s="764"/>
    </row>
    <row r="218" spans="1:23" ht="14.4" customHeight="1" x14ac:dyDescent="0.3">
      <c r="A218" s="823" t="s">
        <v>6749</v>
      </c>
      <c r="B218" s="807"/>
      <c r="C218" s="808"/>
      <c r="D218" s="776"/>
      <c r="E218" s="811">
        <v>1</v>
      </c>
      <c r="F218" s="812">
        <v>1</v>
      </c>
      <c r="G218" s="763">
        <v>22</v>
      </c>
      <c r="H218" s="814"/>
      <c r="I218" s="810"/>
      <c r="J218" s="762"/>
      <c r="K218" s="813">
        <v>1</v>
      </c>
      <c r="L218" s="814">
        <v>3</v>
      </c>
      <c r="M218" s="814">
        <v>29</v>
      </c>
      <c r="N218" s="815">
        <v>9.59</v>
      </c>
      <c r="O218" s="814" t="s">
        <v>6323</v>
      </c>
      <c r="P218" s="816" t="s">
        <v>6750</v>
      </c>
      <c r="Q218" s="817"/>
      <c r="R218" s="807"/>
      <c r="S218" s="807"/>
      <c r="T218" s="807"/>
      <c r="U218" s="807"/>
      <c r="V218" s="818"/>
      <c r="W218" s="764"/>
    </row>
    <row r="219" spans="1:23" ht="14.4" customHeight="1" x14ac:dyDescent="0.3">
      <c r="A219" s="822" t="s">
        <v>6751</v>
      </c>
      <c r="B219" s="770">
        <v>5</v>
      </c>
      <c r="C219" s="771">
        <v>4.49</v>
      </c>
      <c r="D219" s="772">
        <v>2.2000000000000002</v>
      </c>
      <c r="E219" s="773">
        <v>5</v>
      </c>
      <c r="F219" s="751">
        <v>6.32</v>
      </c>
      <c r="G219" s="752">
        <v>2</v>
      </c>
      <c r="H219" s="753">
        <v>9</v>
      </c>
      <c r="I219" s="754">
        <v>9.43</v>
      </c>
      <c r="J219" s="755">
        <v>3</v>
      </c>
      <c r="K219" s="756">
        <v>0.72</v>
      </c>
      <c r="L219" s="757">
        <v>2</v>
      </c>
      <c r="M219" s="757">
        <v>16</v>
      </c>
      <c r="N219" s="758">
        <v>5.31</v>
      </c>
      <c r="O219" s="757" t="s">
        <v>6323</v>
      </c>
      <c r="P219" s="774" t="s">
        <v>6752</v>
      </c>
      <c r="Q219" s="759"/>
      <c r="R219" s="770"/>
      <c r="S219" s="770"/>
      <c r="T219" s="770"/>
      <c r="U219" s="770"/>
      <c r="V219" s="775"/>
      <c r="W219" s="760">
        <v>2</v>
      </c>
    </row>
    <row r="220" spans="1:23" ht="14.4" customHeight="1" x14ac:dyDescent="0.3">
      <c r="A220" s="823" t="s">
        <v>6753</v>
      </c>
      <c r="B220" s="807">
        <v>1</v>
      </c>
      <c r="C220" s="808">
        <v>0.99</v>
      </c>
      <c r="D220" s="776">
        <v>2</v>
      </c>
      <c r="E220" s="809"/>
      <c r="F220" s="810"/>
      <c r="G220" s="762"/>
      <c r="H220" s="811"/>
      <c r="I220" s="812"/>
      <c r="J220" s="763"/>
      <c r="K220" s="813">
        <v>0.99</v>
      </c>
      <c r="L220" s="814">
        <v>2</v>
      </c>
      <c r="M220" s="814">
        <v>21</v>
      </c>
      <c r="N220" s="815">
        <v>6.93</v>
      </c>
      <c r="O220" s="814" t="s">
        <v>6323</v>
      </c>
      <c r="P220" s="816" t="s">
        <v>6754</v>
      </c>
      <c r="Q220" s="817"/>
      <c r="R220" s="807"/>
      <c r="S220" s="807"/>
      <c r="T220" s="807"/>
      <c r="U220" s="807"/>
      <c r="V220" s="818"/>
      <c r="W220" s="764"/>
    </row>
    <row r="221" spans="1:23" ht="14.4" customHeight="1" x14ac:dyDescent="0.3">
      <c r="A221" s="823" t="s">
        <v>6755</v>
      </c>
      <c r="B221" s="807">
        <v>1</v>
      </c>
      <c r="C221" s="808">
        <v>1.02</v>
      </c>
      <c r="D221" s="776">
        <v>2</v>
      </c>
      <c r="E221" s="809"/>
      <c r="F221" s="810"/>
      <c r="G221" s="762"/>
      <c r="H221" s="811"/>
      <c r="I221" s="812"/>
      <c r="J221" s="763"/>
      <c r="K221" s="813">
        <v>1.45</v>
      </c>
      <c r="L221" s="814">
        <v>3</v>
      </c>
      <c r="M221" s="814">
        <v>30</v>
      </c>
      <c r="N221" s="815">
        <v>9.94</v>
      </c>
      <c r="O221" s="814" t="s">
        <v>6323</v>
      </c>
      <c r="P221" s="816" t="s">
        <v>6756</v>
      </c>
      <c r="Q221" s="817"/>
      <c r="R221" s="807"/>
      <c r="S221" s="807"/>
      <c r="T221" s="807"/>
      <c r="U221" s="807"/>
      <c r="V221" s="818"/>
      <c r="W221" s="764"/>
    </row>
    <row r="222" spans="1:23" ht="14.4" customHeight="1" x14ac:dyDescent="0.3">
      <c r="A222" s="822" t="s">
        <v>6757</v>
      </c>
      <c r="B222" s="765">
        <v>1</v>
      </c>
      <c r="C222" s="766">
        <v>1.1000000000000001</v>
      </c>
      <c r="D222" s="767">
        <v>7</v>
      </c>
      <c r="E222" s="773"/>
      <c r="F222" s="751"/>
      <c r="G222" s="752"/>
      <c r="H222" s="757"/>
      <c r="I222" s="751"/>
      <c r="J222" s="752"/>
      <c r="K222" s="756">
        <v>1.1000000000000001</v>
      </c>
      <c r="L222" s="757">
        <v>2</v>
      </c>
      <c r="M222" s="757">
        <v>17</v>
      </c>
      <c r="N222" s="758">
        <v>5.66</v>
      </c>
      <c r="O222" s="757" t="s">
        <v>6323</v>
      </c>
      <c r="P222" s="774" t="s">
        <v>6758</v>
      </c>
      <c r="Q222" s="759"/>
      <c r="R222" s="770"/>
      <c r="S222" s="770"/>
      <c r="T222" s="770"/>
      <c r="U222" s="770"/>
      <c r="V222" s="775"/>
      <c r="W222" s="760"/>
    </row>
    <row r="223" spans="1:23" ht="14.4" customHeight="1" x14ac:dyDescent="0.3">
      <c r="A223" s="822" t="s">
        <v>6759</v>
      </c>
      <c r="B223" s="770">
        <v>1</v>
      </c>
      <c r="C223" s="771">
        <v>1.31</v>
      </c>
      <c r="D223" s="772">
        <v>2</v>
      </c>
      <c r="E223" s="773"/>
      <c r="F223" s="751"/>
      <c r="G223" s="752"/>
      <c r="H223" s="753">
        <v>1</v>
      </c>
      <c r="I223" s="754">
        <v>1.31</v>
      </c>
      <c r="J223" s="761">
        <v>4</v>
      </c>
      <c r="K223" s="756">
        <v>1.31</v>
      </c>
      <c r="L223" s="757">
        <v>1</v>
      </c>
      <c r="M223" s="757">
        <v>11</v>
      </c>
      <c r="N223" s="758">
        <v>3.73</v>
      </c>
      <c r="O223" s="757" t="s">
        <v>6323</v>
      </c>
      <c r="P223" s="774" t="s">
        <v>6760</v>
      </c>
      <c r="Q223" s="759"/>
      <c r="R223" s="770"/>
      <c r="S223" s="770"/>
      <c r="T223" s="770"/>
      <c r="U223" s="770"/>
      <c r="V223" s="775"/>
      <c r="W223" s="760"/>
    </row>
    <row r="224" spans="1:23" ht="14.4" customHeight="1" x14ac:dyDescent="0.3">
      <c r="A224" s="823" t="s">
        <v>6761</v>
      </c>
      <c r="B224" s="807">
        <v>1</v>
      </c>
      <c r="C224" s="808">
        <v>1.44</v>
      </c>
      <c r="D224" s="776">
        <v>3</v>
      </c>
      <c r="E224" s="809"/>
      <c r="F224" s="810"/>
      <c r="G224" s="762"/>
      <c r="H224" s="811"/>
      <c r="I224" s="812"/>
      <c r="J224" s="763"/>
      <c r="K224" s="813">
        <v>1.44</v>
      </c>
      <c r="L224" s="814">
        <v>2</v>
      </c>
      <c r="M224" s="814">
        <v>19</v>
      </c>
      <c r="N224" s="815">
        <v>6.25</v>
      </c>
      <c r="O224" s="814" t="s">
        <v>6323</v>
      </c>
      <c r="P224" s="816" t="s">
        <v>6762</v>
      </c>
      <c r="Q224" s="817"/>
      <c r="R224" s="807"/>
      <c r="S224" s="807"/>
      <c r="T224" s="807"/>
      <c r="U224" s="807"/>
      <c r="V224" s="818"/>
      <c r="W224" s="764"/>
    </row>
    <row r="225" spans="1:23" ht="14.4" customHeight="1" x14ac:dyDescent="0.3">
      <c r="A225" s="823" t="s">
        <v>6763</v>
      </c>
      <c r="B225" s="807">
        <v>2</v>
      </c>
      <c r="C225" s="808">
        <v>12.97</v>
      </c>
      <c r="D225" s="776">
        <v>11</v>
      </c>
      <c r="E225" s="809">
        <v>1</v>
      </c>
      <c r="F225" s="810">
        <v>6.36</v>
      </c>
      <c r="G225" s="762">
        <v>6</v>
      </c>
      <c r="H225" s="811">
        <v>4</v>
      </c>
      <c r="I225" s="812">
        <v>25.43</v>
      </c>
      <c r="J225" s="768">
        <v>13.8</v>
      </c>
      <c r="K225" s="813">
        <v>6.36</v>
      </c>
      <c r="L225" s="814">
        <v>4</v>
      </c>
      <c r="M225" s="814">
        <v>37</v>
      </c>
      <c r="N225" s="815">
        <v>12.47</v>
      </c>
      <c r="O225" s="814" t="s">
        <v>6323</v>
      </c>
      <c r="P225" s="816" t="s">
        <v>6764</v>
      </c>
      <c r="Q225" s="817"/>
      <c r="R225" s="807"/>
      <c r="S225" s="807"/>
      <c r="T225" s="807"/>
      <c r="U225" s="807"/>
      <c r="V225" s="818"/>
      <c r="W225" s="764">
        <v>10</v>
      </c>
    </row>
    <row r="226" spans="1:23" ht="14.4" customHeight="1" x14ac:dyDescent="0.3">
      <c r="A226" s="822" t="s">
        <v>6765</v>
      </c>
      <c r="B226" s="765"/>
      <c r="C226" s="766"/>
      <c r="D226" s="767"/>
      <c r="E226" s="773"/>
      <c r="F226" s="751"/>
      <c r="G226" s="752"/>
      <c r="H226" s="757">
        <v>1</v>
      </c>
      <c r="I226" s="751">
        <v>1.1599999999999999</v>
      </c>
      <c r="J226" s="761">
        <v>11</v>
      </c>
      <c r="K226" s="756">
        <v>1.1599999999999999</v>
      </c>
      <c r="L226" s="757">
        <v>2</v>
      </c>
      <c r="M226" s="757">
        <v>20</v>
      </c>
      <c r="N226" s="758">
        <v>6.81</v>
      </c>
      <c r="O226" s="757" t="s">
        <v>6323</v>
      </c>
      <c r="P226" s="774" t="s">
        <v>6766</v>
      </c>
      <c r="Q226" s="759"/>
      <c r="R226" s="770"/>
      <c r="S226" s="770"/>
      <c r="T226" s="770"/>
      <c r="U226" s="770"/>
      <c r="V226" s="775"/>
      <c r="W226" s="760">
        <v>4</v>
      </c>
    </row>
    <row r="227" spans="1:23" ht="14.4" customHeight="1" x14ac:dyDescent="0.3">
      <c r="A227" s="823" t="s">
        <v>6767</v>
      </c>
      <c r="B227" s="819">
        <v>4</v>
      </c>
      <c r="C227" s="820">
        <v>8.0299999999999994</v>
      </c>
      <c r="D227" s="769">
        <v>6.3</v>
      </c>
      <c r="E227" s="809"/>
      <c r="F227" s="810"/>
      <c r="G227" s="762"/>
      <c r="H227" s="814"/>
      <c r="I227" s="810"/>
      <c r="J227" s="762"/>
      <c r="K227" s="813">
        <v>2.0099999999999998</v>
      </c>
      <c r="L227" s="814">
        <v>2</v>
      </c>
      <c r="M227" s="814">
        <v>20</v>
      </c>
      <c r="N227" s="815">
        <v>6.79</v>
      </c>
      <c r="O227" s="814" t="s">
        <v>6323</v>
      </c>
      <c r="P227" s="816" t="s">
        <v>6768</v>
      </c>
      <c r="Q227" s="817"/>
      <c r="R227" s="807"/>
      <c r="S227" s="807"/>
      <c r="T227" s="807"/>
      <c r="U227" s="807"/>
      <c r="V227" s="818"/>
      <c r="W227" s="764"/>
    </row>
    <row r="228" spans="1:23" ht="14.4" customHeight="1" x14ac:dyDescent="0.3">
      <c r="A228" s="823" t="s">
        <v>6769</v>
      </c>
      <c r="B228" s="819">
        <v>1</v>
      </c>
      <c r="C228" s="820">
        <v>3.2</v>
      </c>
      <c r="D228" s="769">
        <v>6</v>
      </c>
      <c r="E228" s="809"/>
      <c r="F228" s="810"/>
      <c r="G228" s="762"/>
      <c r="H228" s="814"/>
      <c r="I228" s="810"/>
      <c r="J228" s="762"/>
      <c r="K228" s="813">
        <v>3.2</v>
      </c>
      <c r="L228" s="814">
        <v>4</v>
      </c>
      <c r="M228" s="814">
        <v>35</v>
      </c>
      <c r="N228" s="815">
        <v>11.67</v>
      </c>
      <c r="O228" s="814" t="s">
        <v>6323</v>
      </c>
      <c r="P228" s="816" t="s">
        <v>6770</v>
      </c>
      <c r="Q228" s="817"/>
      <c r="R228" s="807"/>
      <c r="S228" s="807"/>
      <c r="T228" s="807"/>
      <c r="U228" s="807"/>
      <c r="V228" s="818"/>
      <c r="W228" s="764"/>
    </row>
    <row r="229" spans="1:23" ht="14.4" customHeight="1" x14ac:dyDescent="0.3">
      <c r="A229" s="822" t="s">
        <v>6771</v>
      </c>
      <c r="B229" s="770"/>
      <c r="C229" s="771"/>
      <c r="D229" s="772"/>
      <c r="E229" s="773"/>
      <c r="F229" s="751"/>
      <c r="G229" s="752"/>
      <c r="H229" s="753">
        <v>1</v>
      </c>
      <c r="I229" s="754">
        <v>1.1399999999999999</v>
      </c>
      <c r="J229" s="761">
        <v>7</v>
      </c>
      <c r="K229" s="756">
        <v>1.1399999999999999</v>
      </c>
      <c r="L229" s="757">
        <v>2</v>
      </c>
      <c r="M229" s="757">
        <v>14</v>
      </c>
      <c r="N229" s="758">
        <v>4.51</v>
      </c>
      <c r="O229" s="757" t="s">
        <v>6323</v>
      </c>
      <c r="P229" s="774" t="s">
        <v>6772</v>
      </c>
      <c r="Q229" s="759"/>
      <c r="R229" s="770"/>
      <c r="S229" s="770"/>
      <c r="T229" s="770"/>
      <c r="U229" s="770"/>
      <c r="V229" s="775"/>
      <c r="W229" s="760">
        <v>2</v>
      </c>
    </row>
    <row r="230" spans="1:23" ht="14.4" customHeight="1" x14ac:dyDescent="0.3">
      <c r="A230" s="823" t="s">
        <v>6773</v>
      </c>
      <c r="B230" s="807">
        <v>1</v>
      </c>
      <c r="C230" s="808">
        <v>1.1399999999999999</v>
      </c>
      <c r="D230" s="776">
        <v>12</v>
      </c>
      <c r="E230" s="809"/>
      <c r="F230" s="810"/>
      <c r="G230" s="762"/>
      <c r="H230" s="811"/>
      <c r="I230" s="812"/>
      <c r="J230" s="763"/>
      <c r="K230" s="813">
        <v>1.1399999999999999</v>
      </c>
      <c r="L230" s="814">
        <v>2</v>
      </c>
      <c r="M230" s="814">
        <v>14</v>
      </c>
      <c r="N230" s="815">
        <v>4.51</v>
      </c>
      <c r="O230" s="814" t="s">
        <v>6323</v>
      </c>
      <c r="P230" s="816" t="s">
        <v>6774</v>
      </c>
      <c r="Q230" s="817"/>
      <c r="R230" s="807"/>
      <c r="S230" s="807"/>
      <c r="T230" s="807"/>
      <c r="U230" s="807"/>
      <c r="V230" s="818"/>
      <c r="W230" s="764"/>
    </row>
    <row r="231" spans="1:23" ht="14.4" customHeight="1" x14ac:dyDescent="0.3">
      <c r="A231" s="822" t="s">
        <v>6775</v>
      </c>
      <c r="B231" s="770">
        <v>1</v>
      </c>
      <c r="C231" s="771">
        <v>0.62</v>
      </c>
      <c r="D231" s="772">
        <v>3</v>
      </c>
      <c r="E231" s="773"/>
      <c r="F231" s="751"/>
      <c r="G231" s="752"/>
      <c r="H231" s="753">
        <v>1</v>
      </c>
      <c r="I231" s="754">
        <v>0.62</v>
      </c>
      <c r="J231" s="755">
        <v>2</v>
      </c>
      <c r="K231" s="756">
        <v>0.62</v>
      </c>
      <c r="L231" s="757">
        <v>2</v>
      </c>
      <c r="M231" s="757">
        <v>18</v>
      </c>
      <c r="N231" s="758">
        <v>6.1</v>
      </c>
      <c r="O231" s="757" t="s">
        <v>6323</v>
      </c>
      <c r="P231" s="774" t="s">
        <v>6776</v>
      </c>
      <c r="Q231" s="759"/>
      <c r="R231" s="770"/>
      <c r="S231" s="770"/>
      <c r="T231" s="770"/>
      <c r="U231" s="770"/>
      <c r="V231" s="775"/>
      <c r="W231" s="760"/>
    </row>
    <row r="232" spans="1:23" ht="14.4" customHeight="1" x14ac:dyDescent="0.3">
      <c r="A232" s="822" t="s">
        <v>6777</v>
      </c>
      <c r="B232" s="770">
        <v>2</v>
      </c>
      <c r="C232" s="771">
        <v>10.19</v>
      </c>
      <c r="D232" s="772">
        <v>3</v>
      </c>
      <c r="E232" s="753">
        <v>4</v>
      </c>
      <c r="F232" s="754">
        <v>25.86</v>
      </c>
      <c r="G232" s="755">
        <v>8.3000000000000007</v>
      </c>
      <c r="H232" s="757">
        <v>3</v>
      </c>
      <c r="I232" s="751">
        <v>22.22</v>
      </c>
      <c r="J232" s="761">
        <v>10.7</v>
      </c>
      <c r="K232" s="756">
        <v>5.0999999999999996</v>
      </c>
      <c r="L232" s="757">
        <v>2</v>
      </c>
      <c r="M232" s="757">
        <v>14</v>
      </c>
      <c r="N232" s="758">
        <v>4.55</v>
      </c>
      <c r="O232" s="757" t="s">
        <v>6323</v>
      </c>
      <c r="P232" s="774" t="s">
        <v>6778</v>
      </c>
      <c r="Q232" s="759"/>
      <c r="R232" s="770"/>
      <c r="S232" s="770"/>
      <c r="T232" s="770"/>
      <c r="U232" s="770"/>
      <c r="V232" s="775"/>
      <c r="W232" s="760">
        <v>21</v>
      </c>
    </row>
    <row r="233" spans="1:23" ht="14.4" customHeight="1" x14ac:dyDescent="0.3">
      <c r="A233" s="823" t="s">
        <v>6779</v>
      </c>
      <c r="B233" s="807">
        <v>7</v>
      </c>
      <c r="C233" s="808">
        <v>57.04</v>
      </c>
      <c r="D233" s="776">
        <v>8.3000000000000007</v>
      </c>
      <c r="E233" s="811">
        <v>2</v>
      </c>
      <c r="F233" s="812">
        <v>11.72</v>
      </c>
      <c r="G233" s="763">
        <v>3</v>
      </c>
      <c r="H233" s="814">
        <v>2</v>
      </c>
      <c r="I233" s="810">
        <v>26.93</v>
      </c>
      <c r="J233" s="768">
        <v>22</v>
      </c>
      <c r="K233" s="813">
        <v>5.86</v>
      </c>
      <c r="L233" s="814">
        <v>2</v>
      </c>
      <c r="M233" s="814">
        <v>19</v>
      </c>
      <c r="N233" s="815">
        <v>6.18</v>
      </c>
      <c r="O233" s="814" t="s">
        <v>6323</v>
      </c>
      <c r="P233" s="816" t="s">
        <v>6780</v>
      </c>
      <c r="Q233" s="817"/>
      <c r="R233" s="807"/>
      <c r="S233" s="807"/>
      <c r="T233" s="807"/>
      <c r="U233" s="807"/>
      <c r="V233" s="818"/>
      <c r="W233" s="764">
        <v>33</v>
      </c>
    </row>
    <row r="234" spans="1:23" ht="14.4" customHeight="1" x14ac:dyDescent="0.3">
      <c r="A234" s="823" t="s">
        <v>6781</v>
      </c>
      <c r="B234" s="807"/>
      <c r="C234" s="808"/>
      <c r="D234" s="776"/>
      <c r="E234" s="811">
        <v>3</v>
      </c>
      <c r="F234" s="812">
        <v>139.97</v>
      </c>
      <c r="G234" s="763">
        <v>31.3</v>
      </c>
      <c r="H234" s="814">
        <v>1</v>
      </c>
      <c r="I234" s="810">
        <v>32.51</v>
      </c>
      <c r="J234" s="762">
        <v>19</v>
      </c>
      <c r="K234" s="813">
        <v>50.73</v>
      </c>
      <c r="L234" s="814">
        <v>9</v>
      </c>
      <c r="M234" s="814">
        <v>80</v>
      </c>
      <c r="N234" s="815">
        <v>26.78</v>
      </c>
      <c r="O234" s="814" t="s">
        <v>6323</v>
      </c>
      <c r="P234" s="816" t="s">
        <v>6782</v>
      </c>
      <c r="Q234" s="817"/>
      <c r="R234" s="807"/>
      <c r="S234" s="807"/>
      <c r="T234" s="807"/>
      <c r="U234" s="807"/>
      <c r="V234" s="818"/>
      <c r="W234" s="764"/>
    </row>
    <row r="235" spans="1:23" ht="14.4" customHeight="1" x14ac:dyDescent="0.3">
      <c r="A235" s="822" t="s">
        <v>6783</v>
      </c>
      <c r="B235" s="770"/>
      <c r="C235" s="771"/>
      <c r="D235" s="772"/>
      <c r="E235" s="773"/>
      <c r="F235" s="751"/>
      <c r="G235" s="752"/>
      <c r="H235" s="753">
        <v>2</v>
      </c>
      <c r="I235" s="754">
        <v>7.4</v>
      </c>
      <c r="J235" s="755">
        <v>5</v>
      </c>
      <c r="K235" s="756">
        <v>4.32</v>
      </c>
      <c r="L235" s="757">
        <v>6</v>
      </c>
      <c r="M235" s="757">
        <v>54</v>
      </c>
      <c r="N235" s="758">
        <v>17.98</v>
      </c>
      <c r="O235" s="757" t="s">
        <v>6323</v>
      </c>
      <c r="P235" s="774" t="s">
        <v>6784</v>
      </c>
      <c r="Q235" s="759"/>
      <c r="R235" s="770"/>
      <c r="S235" s="770"/>
      <c r="T235" s="770"/>
      <c r="U235" s="770"/>
      <c r="V235" s="775"/>
      <c r="W235" s="760"/>
    </row>
    <row r="236" spans="1:23" ht="14.4" customHeight="1" x14ac:dyDescent="0.3">
      <c r="A236" s="823" t="s">
        <v>6785</v>
      </c>
      <c r="B236" s="807">
        <v>1</v>
      </c>
      <c r="C236" s="808">
        <v>9.11</v>
      </c>
      <c r="D236" s="776">
        <v>20</v>
      </c>
      <c r="E236" s="809"/>
      <c r="F236" s="810"/>
      <c r="G236" s="762"/>
      <c r="H236" s="811"/>
      <c r="I236" s="812"/>
      <c r="J236" s="763"/>
      <c r="K236" s="813">
        <v>9.11</v>
      </c>
      <c r="L236" s="814">
        <v>8</v>
      </c>
      <c r="M236" s="814">
        <v>71</v>
      </c>
      <c r="N236" s="815">
        <v>23.64</v>
      </c>
      <c r="O236" s="814" t="s">
        <v>6323</v>
      </c>
      <c r="P236" s="816" t="s">
        <v>6786</v>
      </c>
      <c r="Q236" s="817"/>
      <c r="R236" s="807"/>
      <c r="S236" s="807"/>
      <c r="T236" s="807"/>
      <c r="U236" s="807"/>
      <c r="V236" s="818"/>
      <c r="W236" s="764"/>
    </row>
    <row r="237" spans="1:23" ht="14.4" customHeight="1" x14ac:dyDescent="0.3">
      <c r="A237" s="822" t="s">
        <v>6787</v>
      </c>
      <c r="B237" s="770">
        <v>1</v>
      </c>
      <c r="C237" s="771">
        <v>1.57</v>
      </c>
      <c r="D237" s="772">
        <v>13</v>
      </c>
      <c r="E237" s="753">
        <v>1</v>
      </c>
      <c r="F237" s="754">
        <v>1.57</v>
      </c>
      <c r="G237" s="755">
        <v>5</v>
      </c>
      <c r="H237" s="757"/>
      <c r="I237" s="751"/>
      <c r="J237" s="752"/>
      <c r="K237" s="756">
        <v>1.57</v>
      </c>
      <c r="L237" s="757">
        <v>4</v>
      </c>
      <c r="M237" s="757">
        <v>36</v>
      </c>
      <c r="N237" s="758">
        <v>11.9</v>
      </c>
      <c r="O237" s="757" t="s">
        <v>6323</v>
      </c>
      <c r="P237" s="774" t="s">
        <v>6788</v>
      </c>
      <c r="Q237" s="759"/>
      <c r="R237" s="770"/>
      <c r="S237" s="770"/>
      <c r="T237" s="770"/>
      <c r="U237" s="770"/>
      <c r="V237" s="775"/>
      <c r="W237" s="760"/>
    </row>
    <row r="238" spans="1:23" ht="14.4" customHeight="1" x14ac:dyDescent="0.3">
      <c r="A238" s="822" t="s">
        <v>6789</v>
      </c>
      <c r="B238" s="770">
        <v>1</v>
      </c>
      <c r="C238" s="771">
        <v>0.63</v>
      </c>
      <c r="D238" s="772">
        <v>3</v>
      </c>
      <c r="E238" s="753">
        <v>1</v>
      </c>
      <c r="F238" s="754">
        <v>0.63</v>
      </c>
      <c r="G238" s="755">
        <v>3</v>
      </c>
      <c r="H238" s="757"/>
      <c r="I238" s="751"/>
      <c r="J238" s="752"/>
      <c r="K238" s="756">
        <v>0.63</v>
      </c>
      <c r="L238" s="757">
        <v>2</v>
      </c>
      <c r="M238" s="757">
        <v>16</v>
      </c>
      <c r="N238" s="758">
        <v>5.41</v>
      </c>
      <c r="O238" s="757" t="s">
        <v>6323</v>
      </c>
      <c r="P238" s="774" t="s">
        <v>6790</v>
      </c>
      <c r="Q238" s="759"/>
      <c r="R238" s="770"/>
      <c r="S238" s="770"/>
      <c r="T238" s="770"/>
      <c r="U238" s="770"/>
      <c r="V238" s="775"/>
      <c r="W238" s="760"/>
    </row>
    <row r="239" spans="1:23" ht="14.4" customHeight="1" x14ac:dyDescent="0.3">
      <c r="A239" s="822" t="s">
        <v>6791</v>
      </c>
      <c r="B239" s="770"/>
      <c r="C239" s="771"/>
      <c r="D239" s="772"/>
      <c r="E239" s="753">
        <v>3</v>
      </c>
      <c r="F239" s="754">
        <v>1.91</v>
      </c>
      <c r="G239" s="755">
        <v>7.7</v>
      </c>
      <c r="H239" s="757">
        <v>2</v>
      </c>
      <c r="I239" s="751">
        <v>1.26</v>
      </c>
      <c r="J239" s="752">
        <v>3.5</v>
      </c>
      <c r="K239" s="756">
        <v>0.63</v>
      </c>
      <c r="L239" s="757">
        <v>2</v>
      </c>
      <c r="M239" s="757">
        <v>16</v>
      </c>
      <c r="N239" s="758">
        <v>5.29</v>
      </c>
      <c r="O239" s="757" t="s">
        <v>6323</v>
      </c>
      <c r="P239" s="774" t="s">
        <v>6792</v>
      </c>
      <c r="Q239" s="759"/>
      <c r="R239" s="770"/>
      <c r="S239" s="770"/>
      <c r="T239" s="770"/>
      <c r="U239" s="770"/>
      <c r="V239" s="775"/>
      <c r="W239" s="760"/>
    </row>
    <row r="240" spans="1:23" ht="14.4" customHeight="1" x14ac:dyDescent="0.3">
      <c r="A240" s="823" t="s">
        <v>6793</v>
      </c>
      <c r="B240" s="807">
        <v>1</v>
      </c>
      <c r="C240" s="808">
        <v>0.83</v>
      </c>
      <c r="D240" s="776">
        <v>3</v>
      </c>
      <c r="E240" s="811"/>
      <c r="F240" s="812"/>
      <c r="G240" s="763"/>
      <c r="H240" s="814"/>
      <c r="I240" s="810"/>
      <c r="J240" s="762"/>
      <c r="K240" s="813">
        <v>0.83</v>
      </c>
      <c r="L240" s="814">
        <v>2</v>
      </c>
      <c r="M240" s="814">
        <v>20</v>
      </c>
      <c r="N240" s="815">
        <v>6.82</v>
      </c>
      <c r="O240" s="814" t="s">
        <v>6323</v>
      </c>
      <c r="P240" s="816" t="s">
        <v>6794</v>
      </c>
      <c r="Q240" s="817"/>
      <c r="R240" s="807"/>
      <c r="S240" s="807"/>
      <c r="T240" s="807"/>
      <c r="U240" s="807"/>
      <c r="V240" s="818"/>
      <c r="W240" s="764"/>
    </row>
    <row r="241" spans="1:23" ht="14.4" customHeight="1" x14ac:dyDescent="0.3">
      <c r="A241" s="822" t="s">
        <v>6795</v>
      </c>
      <c r="B241" s="765">
        <v>2</v>
      </c>
      <c r="C241" s="766">
        <v>1.72</v>
      </c>
      <c r="D241" s="767">
        <v>8</v>
      </c>
      <c r="E241" s="773">
        <v>1</v>
      </c>
      <c r="F241" s="751">
        <v>0.86</v>
      </c>
      <c r="G241" s="752">
        <v>4</v>
      </c>
      <c r="H241" s="757">
        <v>1</v>
      </c>
      <c r="I241" s="751">
        <v>0.86</v>
      </c>
      <c r="J241" s="752">
        <v>4</v>
      </c>
      <c r="K241" s="756">
        <v>0.86</v>
      </c>
      <c r="L241" s="757">
        <v>3</v>
      </c>
      <c r="M241" s="757">
        <v>24</v>
      </c>
      <c r="N241" s="758">
        <v>8.16</v>
      </c>
      <c r="O241" s="757" t="s">
        <v>6323</v>
      </c>
      <c r="P241" s="774" t="s">
        <v>6796</v>
      </c>
      <c r="Q241" s="759"/>
      <c r="R241" s="770"/>
      <c r="S241" s="770"/>
      <c r="T241" s="770"/>
      <c r="U241" s="770"/>
      <c r="V241" s="775"/>
      <c r="W241" s="760"/>
    </row>
    <row r="242" spans="1:23" ht="14.4" customHeight="1" x14ac:dyDescent="0.3">
      <c r="A242" s="823" t="s">
        <v>6797</v>
      </c>
      <c r="B242" s="819">
        <v>1</v>
      </c>
      <c r="C242" s="820">
        <v>1.22</v>
      </c>
      <c r="D242" s="769">
        <v>13</v>
      </c>
      <c r="E242" s="809">
        <v>1</v>
      </c>
      <c r="F242" s="810">
        <v>1.22</v>
      </c>
      <c r="G242" s="762">
        <v>6</v>
      </c>
      <c r="H242" s="814"/>
      <c r="I242" s="810"/>
      <c r="J242" s="762"/>
      <c r="K242" s="813">
        <v>1.22</v>
      </c>
      <c r="L242" s="814">
        <v>4</v>
      </c>
      <c r="M242" s="814">
        <v>32</v>
      </c>
      <c r="N242" s="815">
        <v>10.76</v>
      </c>
      <c r="O242" s="814" t="s">
        <v>6323</v>
      </c>
      <c r="P242" s="816" t="s">
        <v>6798</v>
      </c>
      <c r="Q242" s="817"/>
      <c r="R242" s="807"/>
      <c r="S242" s="807"/>
      <c r="T242" s="807"/>
      <c r="U242" s="807"/>
      <c r="V242" s="818"/>
      <c r="W242" s="764"/>
    </row>
    <row r="243" spans="1:23" ht="14.4" customHeight="1" x14ac:dyDescent="0.3">
      <c r="A243" s="823" t="s">
        <v>6799</v>
      </c>
      <c r="B243" s="819"/>
      <c r="C243" s="820"/>
      <c r="D243" s="769"/>
      <c r="E243" s="809"/>
      <c r="F243" s="810"/>
      <c r="G243" s="762"/>
      <c r="H243" s="814">
        <v>1</v>
      </c>
      <c r="I243" s="810">
        <v>1.91</v>
      </c>
      <c r="J243" s="762">
        <v>6</v>
      </c>
      <c r="K243" s="813">
        <v>1.91</v>
      </c>
      <c r="L243" s="814">
        <v>5</v>
      </c>
      <c r="M243" s="814">
        <v>43</v>
      </c>
      <c r="N243" s="815">
        <v>14.26</v>
      </c>
      <c r="O243" s="814" t="s">
        <v>6323</v>
      </c>
      <c r="P243" s="816" t="s">
        <v>6800</v>
      </c>
      <c r="Q243" s="817"/>
      <c r="R243" s="807"/>
      <c r="S243" s="807"/>
      <c r="T243" s="807"/>
      <c r="U243" s="807"/>
      <c r="V243" s="818"/>
      <c r="W243" s="764"/>
    </row>
    <row r="244" spans="1:23" ht="14.4" customHeight="1" x14ac:dyDescent="0.3">
      <c r="A244" s="822" t="s">
        <v>6801</v>
      </c>
      <c r="B244" s="770"/>
      <c r="C244" s="771"/>
      <c r="D244" s="772"/>
      <c r="E244" s="753">
        <v>1</v>
      </c>
      <c r="F244" s="754">
        <v>0.95</v>
      </c>
      <c r="G244" s="755">
        <v>9</v>
      </c>
      <c r="H244" s="757"/>
      <c r="I244" s="751"/>
      <c r="J244" s="752"/>
      <c r="K244" s="756">
        <v>0.95</v>
      </c>
      <c r="L244" s="757">
        <v>5</v>
      </c>
      <c r="M244" s="757">
        <v>41</v>
      </c>
      <c r="N244" s="758">
        <v>13.61</v>
      </c>
      <c r="O244" s="757" t="s">
        <v>6323</v>
      </c>
      <c r="P244" s="774" t="s">
        <v>6802</v>
      </c>
      <c r="Q244" s="759"/>
      <c r="R244" s="770"/>
      <c r="S244" s="770"/>
      <c r="T244" s="770"/>
      <c r="U244" s="770"/>
      <c r="V244" s="775"/>
      <c r="W244" s="760"/>
    </row>
    <row r="245" spans="1:23" ht="14.4" customHeight="1" x14ac:dyDescent="0.3">
      <c r="A245" s="822" t="s">
        <v>6803</v>
      </c>
      <c r="B245" s="770"/>
      <c r="C245" s="771"/>
      <c r="D245" s="772"/>
      <c r="E245" s="773"/>
      <c r="F245" s="751"/>
      <c r="G245" s="752"/>
      <c r="H245" s="753">
        <v>1</v>
      </c>
      <c r="I245" s="754">
        <v>0.63</v>
      </c>
      <c r="J245" s="755">
        <v>3</v>
      </c>
      <c r="K245" s="756">
        <v>0.63</v>
      </c>
      <c r="L245" s="757">
        <v>3</v>
      </c>
      <c r="M245" s="757">
        <v>24</v>
      </c>
      <c r="N245" s="758">
        <v>7.89</v>
      </c>
      <c r="O245" s="757" t="s">
        <v>6323</v>
      </c>
      <c r="P245" s="774" t="s">
        <v>6804</v>
      </c>
      <c r="Q245" s="759"/>
      <c r="R245" s="770"/>
      <c r="S245" s="770"/>
      <c r="T245" s="770"/>
      <c r="U245" s="770"/>
      <c r="V245" s="775"/>
      <c r="W245" s="760"/>
    </row>
    <row r="246" spans="1:23" ht="14.4" customHeight="1" x14ac:dyDescent="0.3">
      <c r="A246" s="822" t="s">
        <v>6805</v>
      </c>
      <c r="B246" s="770"/>
      <c r="C246" s="771"/>
      <c r="D246" s="772"/>
      <c r="E246" s="753">
        <v>2</v>
      </c>
      <c r="F246" s="754">
        <v>2.46</v>
      </c>
      <c r="G246" s="755">
        <v>5.5</v>
      </c>
      <c r="H246" s="757">
        <v>1</v>
      </c>
      <c r="I246" s="751">
        <v>0.82</v>
      </c>
      <c r="J246" s="752">
        <v>2</v>
      </c>
      <c r="K246" s="756">
        <v>1.23</v>
      </c>
      <c r="L246" s="757">
        <v>3</v>
      </c>
      <c r="M246" s="757">
        <v>28</v>
      </c>
      <c r="N246" s="758">
        <v>9.39</v>
      </c>
      <c r="O246" s="757" t="s">
        <v>6323</v>
      </c>
      <c r="P246" s="774" t="s">
        <v>6806</v>
      </c>
      <c r="Q246" s="759"/>
      <c r="R246" s="770"/>
      <c r="S246" s="770"/>
      <c r="T246" s="770"/>
      <c r="U246" s="770"/>
      <c r="V246" s="775"/>
      <c r="W246" s="760"/>
    </row>
    <row r="247" spans="1:23" ht="14.4" customHeight="1" x14ac:dyDescent="0.3">
      <c r="A247" s="823" t="s">
        <v>6807</v>
      </c>
      <c r="B247" s="807"/>
      <c r="C247" s="808"/>
      <c r="D247" s="776"/>
      <c r="E247" s="811">
        <v>1</v>
      </c>
      <c r="F247" s="812">
        <v>1.23</v>
      </c>
      <c r="G247" s="763">
        <v>9</v>
      </c>
      <c r="H247" s="814"/>
      <c r="I247" s="810"/>
      <c r="J247" s="762"/>
      <c r="K247" s="813">
        <v>1.23</v>
      </c>
      <c r="L247" s="814">
        <v>3</v>
      </c>
      <c r="M247" s="814">
        <v>28</v>
      </c>
      <c r="N247" s="815">
        <v>9.39</v>
      </c>
      <c r="O247" s="814" t="s">
        <v>6323</v>
      </c>
      <c r="P247" s="816" t="s">
        <v>6808</v>
      </c>
      <c r="Q247" s="817"/>
      <c r="R247" s="807"/>
      <c r="S247" s="807"/>
      <c r="T247" s="807"/>
      <c r="U247" s="807"/>
      <c r="V247" s="818"/>
      <c r="W247" s="764"/>
    </row>
    <row r="248" spans="1:23" ht="14.4" customHeight="1" x14ac:dyDescent="0.3">
      <c r="A248" s="822" t="s">
        <v>6809</v>
      </c>
      <c r="B248" s="770"/>
      <c r="C248" s="771"/>
      <c r="D248" s="772"/>
      <c r="E248" s="773">
        <v>1</v>
      </c>
      <c r="F248" s="751">
        <v>0.89</v>
      </c>
      <c r="G248" s="752">
        <v>3</v>
      </c>
      <c r="H248" s="753">
        <v>1</v>
      </c>
      <c r="I248" s="754">
        <v>2.66</v>
      </c>
      <c r="J248" s="755">
        <v>21</v>
      </c>
      <c r="K248" s="756">
        <v>2.66</v>
      </c>
      <c r="L248" s="757">
        <v>9</v>
      </c>
      <c r="M248" s="757">
        <v>80</v>
      </c>
      <c r="N248" s="758">
        <v>26.67</v>
      </c>
      <c r="O248" s="757" t="s">
        <v>6323</v>
      </c>
      <c r="P248" s="774" t="s">
        <v>6810</v>
      </c>
      <c r="Q248" s="759"/>
      <c r="R248" s="770"/>
      <c r="S248" s="770"/>
      <c r="T248" s="770"/>
      <c r="U248" s="770"/>
      <c r="V248" s="775"/>
      <c r="W248" s="760"/>
    </row>
    <row r="249" spans="1:23" ht="14.4" customHeight="1" x14ac:dyDescent="0.3">
      <c r="A249" s="822" t="s">
        <v>6811</v>
      </c>
      <c r="B249" s="765">
        <v>6</v>
      </c>
      <c r="C249" s="766">
        <v>2.04</v>
      </c>
      <c r="D249" s="767">
        <v>2</v>
      </c>
      <c r="E249" s="773"/>
      <c r="F249" s="751"/>
      <c r="G249" s="752"/>
      <c r="H249" s="757"/>
      <c r="I249" s="751"/>
      <c r="J249" s="752"/>
      <c r="K249" s="756">
        <v>0.34</v>
      </c>
      <c r="L249" s="757">
        <v>1</v>
      </c>
      <c r="M249" s="757">
        <v>10</v>
      </c>
      <c r="N249" s="758">
        <v>3.44</v>
      </c>
      <c r="O249" s="757" t="s">
        <v>6323</v>
      </c>
      <c r="P249" s="774" t="s">
        <v>6812</v>
      </c>
      <c r="Q249" s="759"/>
      <c r="R249" s="770"/>
      <c r="S249" s="770"/>
      <c r="T249" s="770"/>
      <c r="U249" s="770"/>
      <c r="V249" s="775"/>
      <c r="W249" s="760"/>
    </row>
    <row r="250" spans="1:23" ht="14.4" customHeight="1" x14ac:dyDescent="0.3">
      <c r="A250" s="823" t="s">
        <v>6813</v>
      </c>
      <c r="B250" s="819">
        <v>1</v>
      </c>
      <c r="C250" s="820">
        <v>0.41</v>
      </c>
      <c r="D250" s="769">
        <v>2</v>
      </c>
      <c r="E250" s="809"/>
      <c r="F250" s="810"/>
      <c r="G250" s="762"/>
      <c r="H250" s="814"/>
      <c r="I250" s="810"/>
      <c r="J250" s="762"/>
      <c r="K250" s="813">
        <v>0.41</v>
      </c>
      <c r="L250" s="814">
        <v>2</v>
      </c>
      <c r="M250" s="814">
        <v>14</v>
      </c>
      <c r="N250" s="815">
        <v>4.72</v>
      </c>
      <c r="O250" s="814" t="s">
        <v>6323</v>
      </c>
      <c r="P250" s="816" t="s">
        <v>6814</v>
      </c>
      <c r="Q250" s="817"/>
      <c r="R250" s="807"/>
      <c r="S250" s="807"/>
      <c r="T250" s="807"/>
      <c r="U250" s="807"/>
      <c r="V250" s="818"/>
      <c r="W250" s="764"/>
    </row>
    <row r="251" spans="1:23" ht="14.4" customHeight="1" x14ac:dyDescent="0.3">
      <c r="A251" s="822" t="s">
        <v>6815</v>
      </c>
      <c r="B251" s="770"/>
      <c r="C251" s="771"/>
      <c r="D251" s="772"/>
      <c r="E251" s="753">
        <v>1</v>
      </c>
      <c r="F251" s="754">
        <v>0.54</v>
      </c>
      <c r="G251" s="755">
        <v>2</v>
      </c>
      <c r="H251" s="757"/>
      <c r="I251" s="751"/>
      <c r="J251" s="752"/>
      <c r="K251" s="756">
        <v>0.54</v>
      </c>
      <c r="L251" s="757">
        <v>2</v>
      </c>
      <c r="M251" s="757">
        <v>19</v>
      </c>
      <c r="N251" s="758">
        <v>6.27</v>
      </c>
      <c r="O251" s="757" t="s">
        <v>6323</v>
      </c>
      <c r="P251" s="774" t="s">
        <v>6816</v>
      </c>
      <c r="Q251" s="759"/>
      <c r="R251" s="770"/>
      <c r="S251" s="770"/>
      <c r="T251" s="770"/>
      <c r="U251" s="770"/>
      <c r="V251" s="775"/>
      <c r="W251" s="760"/>
    </row>
    <row r="252" spans="1:23" ht="14.4" customHeight="1" x14ac:dyDescent="0.3">
      <c r="A252" s="822" t="s">
        <v>6817</v>
      </c>
      <c r="B252" s="770"/>
      <c r="C252" s="771"/>
      <c r="D252" s="772"/>
      <c r="E252" s="753">
        <v>1</v>
      </c>
      <c r="F252" s="754">
        <v>0.22</v>
      </c>
      <c r="G252" s="755">
        <v>2</v>
      </c>
      <c r="H252" s="757"/>
      <c r="I252" s="751"/>
      <c r="J252" s="752"/>
      <c r="K252" s="756">
        <v>0.22</v>
      </c>
      <c r="L252" s="757">
        <v>1</v>
      </c>
      <c r="M252" s="757">
        <v>8</v>
      </c>
      <c r="N252" s="758">
        <v>2.66</v>
      </c>
      <c r="O252" s="757" t="s">
        <v>6323</v>
      </c>
      <c r="P252" s="774" t="s">
        <v>6818</v>
      </c>
      <c r="Q252" s="759"/>
      <c r="R252" s="770"/>
      <c r="S252" s="770"/>
      <c r="T252" s="770"/>
      <c r="U252" s="770"/>
      <c r="V252" s="775"/>
      <c r="W252" s="760"/>
    </row>
    <row r="253" spans="1:23" ht="14.4" customHeight="1" x14ac:dyDescent="0.3">
      <c r="A253" s="822" t="s">
        <v>6819</v>
      </c>
      <c r="B253" s="770">
        <v>4</v>
      </c>
      <c r="C253" s="771">
        <v>1.61</v>
      </c>
      <c r="D253" s="772">
        <v>2</v>
      </c>
      <c r="E253" s="773">
        <v>5</v>
      </c>
      <c r="F253" s="751">
        <v>2.0299999999999998</v>
      </c>
      <c r="G253" s="752">
        <v>3.4</v>
      </c>
      <c r="H253" s="753">
        <v>10</v>
      </c>
      <c r="I253" s="754">
        <v>4.04</v>
      </c>
      <c r="J253" s="755">
        <v>2.4</v>
      </c>
      <c r="K253" s="756">
        <v>0.4</v>
      </c>
      <c r="L253" s="757">
        <v>1</v>
      </c>
      <c r="M253" s="757">
        <v>7</v>
      </c>
      <c r="N253" s="758">
        <v>2.4500000000000002</v>
      </c>
      <c r="O253" s="757" t="s">
        <v>6323</v>
      </c>
      <c r="P253" s="774" t="s">
        <v>6820</v>
      </c>
      <c r="Q253" s="759"/>
      <c r="R253" s="770"/>
      <c r="S253" s="770"/>
      <c r="T253" s="770"/>
      <c r="U253" s="770"/>
      <c r="V253" s="775"/>
      <c r="W253" s="760">
        <v>3</v>
      </c>
    </row>
    <row r="254" spans="1:23" ht="14.4" customHeight="1" x14ac:dyDescent="0.3">
      <c r="A254" s="823" t="s">
        <v>6821</v>
      </c>
      <c r="B254" s="807">
        <v>2</v>
      </c>
      <c r="C254" s="808">
        <v>1.19</v>
      </c>
      <c r="D254" s="776">
        <v>4</v>
      </c>
      <c r="E254" s="809"/>
      <c r="F254" s="810"/>
      <c r="G254" s="762"/>
      <c r="H254" s="811"/>
      <c r="I254" s="812"/>
      <c r="J254" s="763"/>
      <c r="K254" s="813">
        <v>0.59</v>
      </c>
      <c r="L254" s="814">
        <v>1</v>
      </c>
      <c r="M254" s="814">
        <v>12</v>
      </c>
      <c r="N254" s="815">
        <v>3.92</v>
      </c>
      <c r="O254" s="814" t="s">
        <v>6323</v>
      </c>
      <c r="P254" s="816" t="s">
        <v>6822</v>
      </c>
      <c r="Q254" s="817"/>
      <c r="R254" s="807"/>
      <c r="S254" s="807"/>
      <c r="T254" s="807"/>
      <c r="U254" s="807"/>
      <c r="V254" s="818"/>
      <c r="W254" s="764"/>
    </row>
    <row r="255" spans="1:23" ht="14.4" customHeight="1" x14ac:dyDescent="0.3">
      <c r="A255" s="822" t="s">
        <v>6823</v>
      </c>
      <c r="B255" s="770"/>
      <c r="C255" s="771"/>
      <c r="D255" s="772"/>
      <c r="E255" s="773">
        <v>1</v>
      </c>
      <c r="F255" s="751">
        <v>0.4</v>
      </c>
      <c r="G255" s="752">
        <v>3</v>
      </c>
      <c r="H255" s="753">
        <v>1</v>
      </c>
      <c r="I255" s="754">
        <v>0.4</v>
      </c>
      <c r="J255" s="755">
        <v>2</v>
      </c>
      <c r="K255" s="756">
        <v>0.4</v>
      </c>
      <c r="L255" s="757">
        <v>1</v>
      </c>
      <c r="M255" s="757">
        <v>10</v>
      </c>
      <c r="N255" s="758">
        <v>3.42</v>
      </c>
      <c r="O255" s="757" t="s">
        <v>6323</v>
      </c>
      <c r="P255" s="774" t="s">
        <v>6824</v>
      </c>
      <c r="Q255" s="759"/>
      <c r="R255" s="770"/>
      <c r="S255" s="770"/>
      <c r="T255" s="770"/>
      <c r="U255" s="770"/>
      <c r="V255" s="775"/>
      <c r="W255" s="760"/>
    </row>
    <row r="256" spans="1:23" ht="14.4" customHeight="1" x14ac:dyDescent="0.3">
      <c r="A256" s="822" t="s">
        <v>6825</v>
      </c>
      <c r="B256" s="765">
        <v>3</v>
      </c>
      <c r="C256" s="766">
        <v>2.42</v>
      </c>
      <c r="D256" s="767">
        <v>3.7</v>
      </c>
      <c r="E256" s="773"/>
      <c r="F256" s="751"/>
      <c r="G256" s="752"/>
      <c r="H256" s="757">
        <v>1</v>
      </c>
      <c r="I256" s="751">
        <v>0.81</v>
      </c>
      <c r="J256" s="752">
        <v>2</v>
      </c>
      <c r="K256" s="756">
        <v>0.81</v>
      </c>
      <c r="L256" s="757">
        <v>2</v>
      </c>
      <c r="M256" s="757">
        <v>18</v>
      </c>
      <c r="N256" s="758">
        <v>5.92</v>
      </c>
      <c r="O256" s="757" t="s">
        <v>6323</v>
      </c>
      <c r="P256" s="774" t="s">
        <v>6826</v>
      </c>
      <c r="Q256" s="759"/>
      <c r="R256" s="770"/>
      <c r="S256" s="770"/>
      <c r="T256" s="770"/>
      <c r="U256" s="770"/>
      <c r="V256" s="775"/>
      <c r="W256" s="760"/>
    </row>
    <row r="257" spans="1:23" ht="14.4" customHeight="1" x14ac:dyDescent="0.3">
      <c r="A257" s="822" t="s">
        <v>6827</v>
      </c>
      <c r="B257" s="765">
        <v>1</v>
      </c>
      <c r="C257" s="766">
        <v>0.91</v>
      </c>
      <c r="D257" s="767">
        <v>6</v>
      </c>
      <c r="E257" s="773"/>
      <c r="F257" s="751"/>
      <c r="G257" s="752"/>
      <c r="H257" s="757">
        <v>1</v>
      </c>
      <c r="I257" s="751">
        <v>0.91</v>
      </c>
      <c r="J257" s="752">
        <v>2</v>
      </c>
      <c r="K257" s="756">
        <v>0.91</v>
      </c>
      <c r="L257" s="757">
        <v>2</v>
      </c>
      <c r="M257" s="757">
        <v>15</v>
      </c>
      <c r="N257" s="758">
        <v>5.13</v>
      </c>
      <c r="O257" s="757" t="s">
        <v>6323</v>
      </c>
      <c r="P257" s="774" t="s">
        <v>6828</v>
      </c>
      <c r="Q257" s="759"/>
      <c r="R257" s="770"/>
      <c r="S257" s="770"/>
      <c r="T257" s="770"/>
      <c r="U257" s="770"/>
      <c r="V257" s="775"/>
      <c r="W257" s="760"/>
    </row>
    <row r="258" spans="1:23" ht="14.4" customHeight="1" x14ac:dyDescent="0.3">
      <c r="A258" s="823" t="s">
        <v>6829</v>
      </c>
      <c r="B258" s="819">
        <v>2</v>
      </c>
      <c r="C258" s="820">
        <v>3.12</v>
      </c>
      <c r="D258" s="769">
        <v>2.5</v>
      </c>
      <c r="E258" s="809"/>
      <c r="F258" s="810"/>
      <c r="G258" s="762"/>
      <c r="H258" s="814"/>
      <c r="I258" s="810"/>
      <c r="J258" s="762"/>
      <c r="K258" s="813">
        <v>1.82</v>
      </c>
      <c r="L258" s="814">
        <v>3</v>
      </c>
      <c r="M258" s="814">
        <v>29</v>
      </c>
      <c r="N258" s="815">
        <v>9.66</v>
      </c>
      <c r="O258" s="814" t="s">
        <v>6323</v>
      </c>
      <c r="P258" s="816" t="s">
        <v>6830</v>
      </c>
      <c r="Q258" s="817"/>
      <c r="R258" s="807"/>
      <c r="S258" s="807"/>
      <c r="T258" s="807"/>
      <c r="U258" s="807"/>
      <c r="V258" s="818"/>
      <c r="W258" s="764"/>
    </row>
    <row r="259" spans="1:23" ht="14.4" customHeight="1" x14ac:dyDescent="0.3">
      <c r="A259" s="823" t="s">
        <v>6831</v>
      </c>
      <c r="B259" s="819">
        <v>1</v>
      </c>
      <c r="C259" s="820">
        <v>2.62</v>
      </c>
      <c r="D259" s="769">
        <v>2</v>
      </c>
      <c r="E259" s="809">
        <v>1</v>
      </c>
      <c r="F259" s="810">
        <v>2.62</v>
      </c>
      <c r="G259" s="762">
        <v>2</v>
      </c>
      <c r="H259" s="814"/>
      <c r="I259" s="810"/>
      <c r="J259" s="762"/>
      <c r="K259" s="813">
        <v>5.76</v>
      </c>
      <c r="L259" s="814">
        <v>6</v>
      </c>
      <c r="M259" s="814">
        <v>53</v>
      </c>
      <c r="N259" s="815">
        <v>17.5</v>
      </c>
      <c r="O259" s="814" t="s">
        <v>6323</v>
      </c>
      <c r="P259" s="816" t="s">
        <v>6832</v>
      </c>
      <c r="Q259" s="817"/>
      <c r="R259" s="807"/>
      <c r="S259" s="807"/>
      <c r="T259" s="807"/>
      <c r="U259" s="807"/>
      <c r="V259" s="818"/>
      <c r="W259" s="764"/>
    </row>
    <row r="260" spans="1:23" ht="14.4" customHeight="1" x14ac:dyDescent="0.3">
      <c r="A260" s="822" t="s">
        <v>6833</v>
      </c>
      <c r="B260" s="770"/>
      <c r="C260" s="771"/>
      <c r="D260" s="772"/>
      <c r="E260" s="773"/>
      <c r="F260" s="751"/>
      <c r="G260" s="752"/>
      <c r="H260" s="753">
        <v>2</v>
      </c>
      <c r="I260" s="754">
        <v>0.91</v>
      </c>
      <c r="J260" s="755">
        <v>4</v>
      </c>
      <c r="K260" s="756">
        <v>0.46</v>
      </c>
      <c r="L260" s="757">
        <v>1</v>
      </c>
      <c r="M260" s="757">
        <v>13</v>
      </c>
      <c r="N260" s="758">
        <v>4.47</v>
      </c>
      <c r="O260" s="757" t="s">
        <v>6323</v>
      </c>
      <c r="P260" s="774" t="s">
        <v>6834</v>
      </c>
      <c r="Q260" s="759"/>
      <c r="R260" s="770"/>
      <c r="S260" s="770"/>
      <c r="T260" s="770"/>
      <c r="U260" s="770"/>
      <c r="V260" s="775"/>
      <c r="W260" s="760"/>
    </row>
    <row r="261" spans="1:23" ht="14.4" customHeight="1" x14ac:dyDescent="0.3">
      <c r="A261" s="822" t="s">
        <v>6835</v>
      </c>
      <c r="B261" s="765">
        <v>36</v>
      </c>
      <c r="C261" s="766">
        <v>14.16</v>
      </c>
      <c r="D261" s="767">
        <v>2.8</v>
      </c>
      <c r="E261" s="773">
        <v>12</v>
      </c>
      <c r="F261" s="751">
        <v>3.99</v>
      </c>
      <c r="G261" s="752">
        <v>2.5</v>
      </c>
      <c r="H261" s="757">
        <v>8</v>
      </c>
      <c r="I261" s="751">
        <v>2.66</v>
      </c>
      <c r="J261" s="752">
        <v>2.9</v>
      </c>
      <c r="K261" s="756">
        <v>0.33</v>
      </c>
      <c r="L261" s="757">
        <v>1</v>
      </c>
      <c r="M261" s="757">
        <v>10</v>
      </c>
      <c r="N261" s="758">
        <v>3.44</v>
      </c>
      <c r="O261" s="757" t="s">
        <v>6323</v>
      </c>
      <c r="P261" s="774" t="s">
        <v>6836</v>
      </c>
      <c r="Q261" s="759"/>
      <c r="R261" s="770"/>
      <c r="S261" s="770"/>
      <c r="T261" s="770"/>
      <c r="U261" s="770"/>
      <c r="V261" s="775"/>
      <c r="W261" s="760">
        <v>4</v>
      </c>
    </row>
    <row r="262" spans="1:23" ht="14.4" customHeight="1" x14ac:dyDescent="0.3">
      <c r="A262" s="823" t="s">
        <v>6837</v>
      </c>
      <c r="B262" s="819">
        <v>24</v>
      </c>
      <c r="C262" s="820">
        <v>15.71</v>
      </c>
      <c r="D262" s="769">
        <v>2.7</v>
      </c>
      <c r="E262" s="809">
        <v>3</v>
      </c>
      <c r="F262" s="810">
        <v>2.88</v>
      </c>
      <c r="G262" s="762">
        <v>3</v>
      </c>
      <c r="H262" s="814">
        <v>1</v>
      </c>
      <c r="I262" s="810">
        <v>0.64</v>
      </c>
      <c r="J262" s="762">
        <v>4</v>
      </c>
      <c r="K262" s="813">
        <v>0.64</v>
      </c>
      <c r="L262" s="814">
        <v>2</v>
      </c>
      <c r="M262" s="814">
        <v>17</v>
      </c>
      <c r="N262" s="815">
        <v>5.5</v>
      </c>
      <c r="O262" s="814" t="s">
        <v>6323</v>
      </c>
      <c r="P262" s="816" t="s">
        <v>6838</v>
      </c>
      <c r="Q262" s="817"/>
      <c r="R262" s="807"/>
      <c r="S262" s="807"/>
      <c r="T262" s="807"/>
      <c r="U262" s="807"/>
      <c r="V262" s="818"/>
      <c r="W262" s="764"/>
    </row>
    <row r="263" spans="1:23" ht="14.4" customHeight="1" x14ac:dyDescent="0.3">
      <c r="A263" s="823" t="s">
        <v>6839</v>
      </c>
      <c r="B263" s="819">
        <v>4</v>
      </c>
      <c r="C263" s="820">
        <v>5.64</v>
      </c>
      <c r="D263" s="769">
        <v>5.8</v>
      </c>
      <c r="E263" s="809">
        <v>1</v>
      </c>
      <c r="F263" s="810">
        <v>0.95</v>
      </c>
      <c r="G263" s="762">
        <v>2</v>
      </c>
      <c r="H263" s="814">
        <v>1</v>
      </c>
      <c r="I263" s="810">
        <v>1.35</v>
      </c>
      <c r="J263" s="762">
        <v>8</v>
      </c>
      <c r="K263" s="813">
        <v>1.35</v>
      </c>
      <c r="L263" s="814">
        <v>3</v>
      </c>
      <c r="M263" s="814">
        <v>27</v>
      </c>
      <c r="N263" s="815">
        <v>9.11</v>
      </c>
      <c r="O263" s="814" t="s">
        <v>6323</v>
      </c>
      <c r="P263" s="816" t="s">
        <v>6840</v>
      </c>
      <c r="Q263" s="817"/>
      <c r="R263" s="807"/>
      <c r="S263" s="807"/>
      <c r="T263" s="807"/>
      <c r="U263" s="807"/>
      <c r="V263" s="818"/>
      <c r="W263" s="764"/>
    </row>
    <row r="264" spans="1:23" ht="14.4" customHeight="1" x14ac:dyDescent="0.3">
      <c r="A264" s="822" t="s">
        <v>6841</v>
      </c>
      <c r="B264" s="765">
        <v>1</v>
      </c>
      <c r="C264" s="766">
        <v>1.34</v>
      </c>
      <c r="D264" s="767">
        <v>3</v>
      </c>
      <c r="E264" s="773"/>
      <c r="F264" s="751"/>
      <c r="G264" s="752"/>
      <c r="H264" s="757"/>
      <c r="I264" s="751"/>
      <c r="J264" s="752"/>
      <c r="K264" s="756">
        <v>1.34</v>
      </c>
      <c r="L264" s="757">
        <v>3</v>
      </c>
      <c r="M264" s="757">
        <v>29</v>
      </c>
      <c r="N264" s="758">
        <v>9.5299999999999994</v>
      </c>
      <c r="O264" s="757" t="s">
        <v>6323</v>
      </c>
      <c r="P264" s="774" t="s">
        <v>6842</v>
      </c>
      <c r="Q264" s="759"/>
      <c r="R264" s="770"/>
      <c r="S264" s="770"/>
      <c r="T264" s="770"/>
      <c r="U264" s="770"/>
      <c r="V264" s="775"/>
      <c r="W264" s="760"/>
    </row>
    <row r="265" spans="1:23" ht="14.4" customHeight="1" x14ac:dyDescent="0.3">
      <c r="A265" s="822" t="s">
        <v>6843</v>
      </c>
      <c r="B265" s="770">
        <v>6</v>
      </c>
      <c r="C265" s="771">
        <v>8.19</v>
      </c>
      <c r="D265" s="772">
        <v>6</v>
      </c>
      <c r="E265" s="753">
        <v>9</v>
      </c>
      <c r="F265" s="754">
        <v>12.28</v>
      </c>
      <c r="G265" s="755">
        <v>4.7</v>
      </c>
      <c r="H265" s="757">
        <v>6</v>
      </c>
      <c r="I265" s="751">
        <v>8.75</v>
      </c>
      <c r="J265" s="761">
        <v>8.8000000000000007</v>
      </c>
      <c r="K265" s="756">
        <v>1.36</v>
      </c>
      <c r="L265" s="757">
        <v>2</v>
      </c>
      <c r="M265" s="757">
        <v>19</v>
      </c>
      <c r="N265" s="758">
        <v>6.35</v>
      </c>
      <c r="O265" s="757" t="s">
        <v>6323</v>
      </c>
      <c r="P265" s="774" t="s">
        <v>6844</v>
      </c>
      <c r="Q265" s="759"/>
      <c r="R265" s="770"/>
      <c r="S265" s="770"/>
      <c r="T265" s="770"/>
      <c r="U265" s="770"/>
      <c r="V265" s="775"/>
      <c r="W265" s="760">
        <v>23</v>
      </c>
    </row>
    <row r="266" spans="1:23" ht="14.4" customHeight="1" x14ac:dyDescent="0.3">
      <c r="A266" s="823" t="s">
        <v>6845</v>
      </c>
      <c r="B266" s="807">
        <v>2</v>
      </c>
      <c r="C266" s="808">
        <v>5.51</v>
      </c>
      <c r="D266" s="776">
        <v>7</v>
      </c>
      <c r="E266" s="811">
        <v>2</v>
      </c>
      <c r="F266" s="812">
        <v>4.93</v>
      </c>
      <c r="G266" s="763">
        <v>5.5</v>
      </c>
      <c r="H266" s="814">
        <v>2</v>
      </c>
      <c r="I266" s="810">
        <v>5.51</v>
      </c>
      <c r="J266" s="762">
        <v>10</v>
      </c>
      <c r="K266" s="813">
        <v>2.76</v>
      </c>
      <c r="L266" s="814">
        <v>4</v>
      </c>
      <c r="M266" s="814">
        <v>40</v>
      </c>
      <c r="N266" s="815">
        <v>13.31</v>
      </c>
      <c r="O266" s="814" t="s">
        <v>6323</v>
      </c>
      <c r="P266" s="816" t="s">
        <v>6846</v>
      </c>
      <c r="Q266" s="817"/>
      <c r="R266" s="807"/>
      <c r="S266" s="807"/>
      <c r="T266" s="807"/>
      <c r="U266" s="807"/>
      <c r="V266" s="818"/>
      <c r="W266" s="764"/>
    </row>
    <row r="267" spans="1:23" ht="14.4" customHeight="1" x14ac:dyDescent="0.3">
      <c r="A267" s="822" t="s">
        <v>6847</v>
      </c>
      <c r="B267" s="770">
        <v>2</v>
      </c>
      <c r="C267" s="771">
        <v>2.71</v>
      </c>
      <c r="D267" s="772">
        <v>11</v>
      </c>
      <c r="E267" s="753">
        <v>1</v>
      </c>
      <c r="F267" s="754">
        <v>0.68</v>
      </c>
      <c r="G267" s="755">
        <v>7</v>
      </c>
      <c r="H267" s="757"/>
      <c r="I267" s="751"/>
      <c r="J267" s="752"/>
      <c r="K267" s="756">
        <v>0.68</v>
      </c>
      <c r="L267" s="757">
        <v>2</v>
      </c>
      <c r="M267" s="757">
        <v>17</v>
      </c>
      <c r="N267" s="758">
        <v>5.56</v>
      </c>
      <c r="O267" s="757" t="s">
        <v>6323</v>
      </c>
      <c r="P267" s="774" t="s">
        <v>6848</v>
      </c>
      <c r="Q267" s="759"/>
      <c r="R267" s="770"/>
      <c r="S267" s="770"/>
      <c r="T267" s="770"/>
      <c r="U267" s="770"/>
      <c r="V267" s="775"/>
      <c r="W267" s="760"/>
    </row>
    <row r="268" spans="1:23" ht="14.4" customHeight="1" x14ac:dyDescent="0.3">
      <c r="A268" s="823" t="s">
        <v>6849</v>
      </c>
      <c r="B268" s="807">
        <v>1</v>
      </c>
      <c r="C268" s="808">
        <v>1.22</v>
      </c>
      <c r="D268" s="776">
        <v>6</v>
      </c>
      <c r="E268" s="811">
        <v>3</v>
      </c>
      <c r="F268" s="812">
        <v>3.65</v>
      </c>
      <c r="G268" s="763">
        <v>6.7</v>
      </c>
      <c r="H268" s="814">
        <v>2</v>
      </c>
      <c r="I268" s="810">
        <v>2.5</v>
      </c>
      <c r="J268" s="768">
        <v>10.5</v>
      </c>
      <c r="K268" s="813">
        <v>1.22</v>
      </c>
      <c r="L268" s="814">
        <v>3</v>
      </c>
      <c r="M268" s="814">
        <v>31</v>
      </c>
      <c r="N268" s="815">
        <v>10.26</v>
      </c>
      <c r="O268" s="814" t="s">
        <v>6323</v>
      </c>
      <c r="P268" s="816" t="s">
        <v>6850</v>
      </c>
      <c r="Q268" s="817"/>
      <c r="R268" s="807"/>
      <c r="S268" s="807"/>
      <c r="T268" s="807"/>
      <c r="U268" s="807"/>
      <c r="V268" s="818"/>
      <c r="W268" s="764">
        <v>5</v>
      </c>
    </row>
    <row r="269" spans="1:23" ht="14.4" customHeight="1" thickBot="1" x14ac:dyDescent="0.35">
      <c r="A269" s="824" t="s">
        <v>6851</v>
      </c>
      <c r="B269" s="825"/>
      <c r="C269" s="826"/>
      <c r="D269" s="827"/>
      <c r="E269" s="828"/>
      <c r="F269" s="829"/>
      <c r="G269" s="830"/>
      <c r="H269" s="831">
        <v>1</v>
      </c>
      <c r="I269" s="832">
        <v>0.14000000000000001</v>
      </c>
      <c r="J269" s="833">
        <v>2</v>
      </c>
      <c r="K269" s="834">
        <v>0.14000000000000001</v>
      </c>
      <c r="L269" s="835">
        <v>2</v>
      </c>
      <c r="M269" s="835">
        <v>15</v>
      </c>
      <c r="N269" s="836">
        <v>5.16</v>
      </c>
      <c r="O269" s="835" t="s">
        <v>6323</v>
      </c>
      <c r="P269" s="837" t="s">
        <v>6852</v>
      </c>
      <c r="Q269" s="838"/>
      <c r="R269" s="825"/>
      <c r="S269" s="825"/>
      <c r="T269" s="825"/>
      <c r="U269" s="825"/>
      <c r="V269" s="839"/>
      <c r="W269" s="840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70:Q1048576">
    <cfRule type="cellIs" dxfId="12" priority="9" stopIfTrue="1" operator="lessThan">
      <formula>0</formula>
    </cfRule>
  </conditionalFormatting>
  <conditionalFormatting sqref="U270:U1048576">
    <cfRule type="cellIs" dxfId="11" priority="8" stopIfTrue="1" operator="greaterThan">
      <formula>0</formula>
    </cfRule>
  </conditionalFormatting>
  <conditionalFormatting sqref="V270:V1048576">
    <cfRule type="cellIs" dxfId="10" priority="7" stopIfTrue="1" operator="greaterThan">
      <formula>1</formula>
    </cfRule>
  </conditionalFormatting>
  <conditionalFormatting sqref="V270:V1048576">
    <cfRule type="cellIs" dxfId="9" priority="4" stopIfTrue="1" operator="greaterThan">
      <formula>1</formula>
    </cfRule>
  </conditionalFormatting>
  <conditionalFormatting sqref="U270:U1048576">
    <cfRule type="cellIs" dxfId="8" priority="5" stopIfTrue="1" operator="greaterThan">
      <formula>0</formula>
    </cfRule>
  </conditionalFormatting>
  <conditionalFormatting sqref="Q270:Q1048576">
    <cfRule type="cellIs" dxfId="7" priority="6" stopIfTrue="1" operator="lessThan">
      <formula>0</formula>
    </cfRule>
  </conditionalFormatting>
  <conditionalFormatting sqref="V5:V269">
    <cfRule type="cellIs" dxfId="6" priority="1" stopIfTrue="1" operator="greaterThan">
      <formula>1</formula>
    </cfRule>
  </conditionalFormatting>
  <conditionalFormatting sqref="U5:U269">
    <cfRule type="cellIs" dxfId="5" priority="2" stopIfTrue="1" operator="greaterThan">
      <formula>0</formula>
    </cfRule>
  </conditionalFormatting>
  <conditionalFormatting sqref="Q5:Q269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60" customWidth="1"/>
    <col min="2" max="2" width="7.77734375" style="225" customWidth="1"/>
    <col min="3" max="3" width="7.21875" style="260" hidden="1" customWidth="1"/>
    <col min="4" max="4" width="7.77734375" style="225" customWidth="1"/>
    <col min="5" max="5" width="7.21875" style="260" hidden="1" customWidth="1"/>
    <col min="6" max="6" width="7.77734375" style="225" customWidth="1"/>
    <col min="7" max="7" width="7.77734375" style="346" customWidth="1"/>
    <col min="8" max="8" width="7.77734375" style="225" customWidth="1"/>
    <col min="9" max="9" width="7.21875" style="260" hidden="1" customWidth="1"/>
    <col min="10" max="10" width="7.77734375" style="225" customWidth="1"/>
    <col min="11" max="11" width="7.21875" style="260" hidden="1" customWidth="1"/>
    <col min="12" max="12" width="7.77734375" style="225" customWidth="1"/>
    <col min="13" max="13" width="7.77734375" style="346" customWidth="1"/>
    <col min="14" max="16384" width="8.88671875" style="260"/>
  </cols>
  <sheetData>
    <row r="1" spans="1:13" ht="18.600000000000001" customHeight="1" thickBot="1" x14ac:dyDescent="0.4">
      <c r="A1" s="471" t="s">
        <v>162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</row>
    <row r="2" spans="1:13" ht="14.4" customHeight="1" thickBot="1" x14ac:dyDescent="0.35">
      <c r="A2" s="389" t="s">
        <v>298</v>
      </c>
      <c r="B2" s="362"/>
      <c r="C2" s="230"/>
      <c r="D2" s="362"/>
      <c r="E2" s="230"/>
      <c r="F2" s="362"/>
      <c r="G2" s="363"/>
      <c r="H2" s="362"/>
      <c r="I2" s="230"/>
      <c r="J2" s="362"/>
      <c r="K2" s="230"/>
      <c r="L2" s="362"/>
      <c r="M2" s="363"/>
    </row>
    <row r="3" spans="1:13" ht="14.4" customHeight="1" thickBot="1" x14ac:dyDescent="0.35">
      <c r="A3" s="356" t="s">
        <v>163</v>
      </c>
      <c r="B3" s="357">
        <f>SUBTOTAL(9,B6:B1048576)</f>
        <v>2894988</v>
      </c>
      <c r="C3" s="358">
        <f t="shared" ref="C3:L3" si="0">SUBTOTAL(9,C6:C1048576)</f>
        <v>12</v>
      </c>
      <c r="D3" s="358">
        <f t="shared" si="0"/>
        <v>2752596</v>
      </c>
      <c r="E3" s="358">
        <f t="shared" si="0"/>
        <v>11.277043181759996</v>
      </c>
      <c r="F3" s="358">
        <f t="shared" si="0"/>
        <v>2706476</v>
      </c>
      <c r="G3" s="361">
        <f>IF(B3&lt;&gt;0,F3/B3,"")</f>
        <v>0.93488332248700168</v>
      </c>
      <c r="H3" s="357">
        <f t="shared" si="0"/>
        <v>168669.61999999997</v>
      </c>
      <c r="I3" s="358">
        <f t="shared" si="0"/>
        <v>2</v>
      </c>
      <c r="J3" s="358">
        <f t="shared" si="0"/>
        <v>131342.97000000006</v>
      </c>
      <c r="K3" s="358">
        <f t="shared" si="0"/>
        <v>1.4240146511226328</v>
      </c>
      <c r="L3" s="358">
        <f t="shared" si="0"/>
        <v>90642.110000000015</v>
      </c>
      <c r="M3" s="359">
        <f>IF(H3&lt;&gt;0,L3/H3,"")</f>
        <v>0.53739440451694875</v>
      </c>
    </row>
    <row r="4" spans="1:13" ht="14.4" customHeight="1" x14ac:dyDescent="0.3">
      <c r="A4" s="578" t="s">
        <v>121</v>
      </c>
      <c r="B4" s="529" t="s">
        <v>127</v>
      </c>
      <c r="C4" s="530"/>
      <c r="D4" s="530"/>
      <c r="E4" s="530"/>
      <c r="F4" s="530"/>
      <c r="G4" s="531"/>
      <c r="H4" s="529" t="s">
        <v>128</v>
      </c>
      <c r="I4" s="530"/>
      <c r="J4" s="530"/>
      <c r="K4" s="530"/>
      <c r="L4" s="530"/>
      <c r="M4" s="531"/>
    </row>
    <row r="5" spans="1:13" s="344" customFormat="1" ht="14.4" customHeight="1" thickBot="1" x14ac:dyDescent="0.35">
      <c r="A5" s="841"/>
      <c r="B5" s="842">
        <v>2012</v>
      </c>
      <c r="C5" s="843"/>
      <c r="D5" s="843">
        <v>2013</v>
      </c>
      <c r="E5" s="843"/>
      <c r="F5" s="843">
        <v>2014</v>
      </c>
      <c r="G5" s="731" t="s">
        <v>5</v>
      </c>
      <c r="H5" s="842">
        <v>2012</v>
      </c>
      <c r="I5" s="843"/>
      <c r="J5" s="843">
        <v>2013</v>
      </c>
      <c r="K5" s="843"/>
      <c r="L5" s="843">
        <v>2014</v>
      </c>
      <c r="M5" s="731" t="s">
        <v>5</v>
      </c>
    </row>
    <row r="6" spans="1:13" ht="14.4" customHeight="1" x14ac:dyDescent="0.3">
      <c r="A6" s="716" t="s">
        <v>5517</v>
      </c>
      <c r="B6" s="732">
        <v>248</v>
      </c>
      <c r="C6" s="697">
        <v>1</v>
      </c>
      <c r="D6" s="732"/>
      <c r="E6" s="697"/>
      <c r="F6" s="732"/>
      <c r="G6" s="702"/>
      <c r="H6" s="732"/>
      <c r="I6" s="697"/>
      <c r="J6" s="732"/>
      <c r="K6" s="697"/>
      <c r="L6" s="732"/>
      <c r="M6" s="241"/>
    </row>
    <row r="7" spans="1:13" ht="14.4" customHeight="1" x14ac:dyDescent="0.3">
      <c r="A7" s="717" t="s">
        <v>5519</v>
      </c>
      <c r="B7" s="733">
        <v>120281</v>
      </c>
      <c r="C7" s="671">
        <v>1</v>
      </c>
      <c r="D7" s="733">
        <v>14339</v>
      </c>
      <c r="E7" s="671">
        <v>0.11921251070410123</v>
      </c>
      <c r="F7" s="733">
        <v>9482</v>
      </c>
      <c r="G7" s="682">
        <v>7.8832068240204195E-2</v>
      </c>
      <c r="H7" s="733"/>
      <c r="I7" s="671"/>
      <c r="J7" s="733"/>
      <c r="K7" s="671"/>
      <c r="L7" s="733"/>
      <c r="M7" s="242"/>
    </row>
    <row r="8" spans="1:13" ht="14.4" customHeight="1" x14ac:dyDescent="0.3">
      <c r="A8" s="717" t="s">
        <v>6854</v>
      </c>
      <c r="B8" s="733"/>
      <c r="C8" s="671"/>
      <c r="D8" s="733">
        <v>219</v>
      </c>
      <c r="E8" s="671"/>
      <c r="F8" s="733"/>
      <c r="G8" s="682"/>
      <c r="H8" s="733"/>
      <c r="I8" s="671"/>
      <c r="J8" s="733"/>
      <c r="K8" s="671"/>
      <c r="L8" s="733"/>
      <c r="M8" s="242"/>
    </row>
    <row r="9" spans="1:13" ht="14.4" customHeight="1" x14ac:dyDescent="0.3">
      <c r="A9" s="717" t="s">
        <v>5521</v>
      </c>
      <c r="B9" s="733">
        <v>1959</v>
      </c>
      <c r="C9" s="671">
        <v>1</v>
      </c>
      <c r="D9" s="733"/>
      <c r="E9" s="671"/>
      <c r="F9" s="733">
        <v>1516</v>
      </c>
      <c r="G9" s="682">
        <v>0.77386421643695769</v>
      </c>
      <c r="H9" s="733"/>
      <c r="I9" s="671"/>
      <c r="J9" s="733"/>
      <c r="K9" s="671"/>
      <c r="L9" s="733"/>
      <c r="M9" s="242"/>
    </row>
    <row r="10" spans="1:13" ht="14.4" customHeight="1" x14ac:dyDescent="0.3">
      <c r="A10" s="717" t="s">
        <v>6855</v>
      </c>
      <c r="B10" s="733">
        <v>6432</v>
      </c>
      <c r="C10" s="671">
        <v>1</v>
      </c>
      <c r="D10" s="733">
        <v>22080</v>
      </c>
      <c r="E10" s="671">
        <v>3.4328358208955225</v>
      </c>
      <c r="F10" s="733">
        <v>42984</v>
      </c>
      <c r="G10" s="682">
        <v>6.6828358208955221</v>
      </c>
      <c r="H10" s="733">
        <v>25034.640000000003</v>
      </c>
      <c r="I10" s="671">
        <v>1</v>
      </c>
      <c r="J10" s="733">
        <v>15450.369999999999</v>
      </c>
      <c r="K10" s="671">
        <v>0.61715966357015706</v>
      </c>
      <c r="L10" s="733">
        <v>24642.47</v>
      </c>
      <c r="M10" s="242">
        <v>0.98433490555486314</v>
      </c>
    </row>
    <row r="11" spans="1:13" ht="14.4" customHeight="1" x14ac:dyDescent="0.3">
      <c r="A11" s="717" t="s">
        <v>6856</v>
      </c>
      <c r="B11" s="733">
        <v>40480</v>
      </c>
      <c r="C11" s="671">
        <v>1</v>
      </c>
      <c r="D11" s="733">
        <v>4980</v>
      </c>
      <c r="E11" s="671">
        <v>0.12302371541501976</v>
      </c>
      <c r="F11" s="733">
        <v>22148</v>
      </c>
      <c r="G11" s="682">
        <v>0.54713438735177866</v>
      </c>
      <c r="H11" s="733"/>
      <c r="I11" s="671"/>
      <c r="J11" s="733"/>
      <c r="K11" s="671"/>
      <c r="L11" s="733"/>
      <c r="M11" s="242"/>
    </row>
    <row r="12" spans="1:13" ht="14.4" customHeight="1" x14ac:dyDescent="0.3">
      <c r="A12" s="717" t="s">
        <v>6857</v>
      </c>
      <c r="B12" s="733">
        <v>575714</v>
      </c>
      <c r="C12" s="671">
        <v>1</v>
      </c>
      <c r="D12" s="733">
        <v>233065</v>
      </c>
      <c r="E12" s="671">
        <v>0.40482774433138674</v>
      </c>
      <c r="F12" s="733">
        <v>340165</v>
      </c>
      <c r="G12" s="682">
        <v>0.59085761332884035</v>
      </c>
      <c r="H12" s="733"/>
      <c r="I12" s="671"/>
      <c r="J12" s="733"/>
      <c r="K12" s="671"/>
      <c r="L12" s="733"/>
      <c r="M12" s="242"/>
    </row>
    <row r="13" spans="1:13" ht="14.4" customHeight="1" x14ac:dyDescent="0.3">
      <c r="A13" s="717" t="s">
        <v>6858</v>
      </c>
      <c r="B13" s="733">
        <v>818837</v>
      </c>
      <c r="C13" s="671">
        <v>1</v>
      </c>
      <c r="D13" s="733">
        <v>838309</v>
      </c>
      <c r="E13" s="671">
        <v>1.0237800685606537</v>
      </c>
      <c r="F13" s="733">
        <v>922710</v>
      </c>
      <c r="G13" s="682">
        <v>1.1268543067790049</v>
      </c>
      <c r="H13" s="733"/>
      <c r="I13" s="671"/>
      <c r="J13" s="733"/>
      <c r="K13" s="671"/>
      <c r="L13" s="733"/>
      <c r="M13" s="242"/>
    </row>
    <row r="14" spans="1:13" ht="14.4" customHeight="1" x14ac:dyDescent="0.3">
      <c r="A14" s="717" t="s">
        <v>6859</v>
      </c>
      <c r="B14" s="733">
        <v>396027</v>
      </c>
      <c r="C14" s="671">
        <v>1</v>
      </c>
      <c r="D14" s="733">
        <v>499724</v>
      </c>
      <c r="E14" s="671">
        <v>1.261843258161691</v>
      </c>
      <c r="F14" s="733">
        <v>480798</v>
      </c>
      <c r="G14" s="682">
        <v>1.2140535872554143</v>
      </c>
      <c r="H14" s="733">
        <v>143634.97999999995</v>
      </c>
      <c r="I14" s="671">
        <v>1</v>
      </c>
      <c r="J14" s="733">
        <v>115892.60000000005</v>
      </c>
      <c r="K14" s="671">
        <v>0.80685498755247564</v>
      </c>
      <c r="L14" s="733">
        <v>65999.640000000014</v>
      </c>
      <c r="M14" s="242">
        <v>0.45949559083727404</v>
      </c>
    </row>
    <row r="15" spans="1:13" ht="14.4" customHeight="1" x14ac:dyDescent="0.3">
      <c r="A15" s="717" t="s">
        <v>6860</v>
      </c>
      <c r="B15" s="733">
        <v>44906</v>
      </c>
      <c r="C15" s="671">
        <v>1</v>
      </c>
      <c r="D15" s="733">
        <v>51528</v>
      </c>
      <c r="E15" s="671">
        <v>1.1474635906114996</v>
      </c>
      <c r="F15" s="733">
        <v>43445</v>
      </c>
      <c r="G15" s="682">
        <v>0.96746537211063111</v>
      </c>
      <c r="H15" s="733"/>
      <c r="I15" s="671"/>
      <c r="J15" s="733"/>
      <c r="K15" s="671"/>
      <c r="L15" s="733"/>
      <c r="M15" s="242"/>
    </row>
    <row r="16" spans="1:13" ht="14.4" customHeight="1" x14ac:dyDescent="0.3">
      <c r="A16" s="717" t="s">
        <v>6861</v>
      </c>
      <c r="B16" s="733">
        <v>231980</v>
      </c>
      <c r="C16" s="671">
        <v>1</v>
      </c>
      <c r="D16" s="733">
        <v>171016</v>
      </c>
      <c r="E16" s="671">
        <v>0.73720148288645571</v>
      </c>
      <c r="F16" s="733">
        <v>174269</v>
      </c>
      <c r="G16" s="682">
        <v>0.75122424346926464</v>
      </c>
      <c r="H16" s="733"/>
      <c r="I16" s="671"/>
      <c r="J16" s="733"/>
      <c r="K16" s="671"/>
      <c r="L16" s="733"/>
      <c r="M16" s="242"/>
    </row>
    <row r="17" spans="1:13" ht="14.4" customHeight="1" x14ac:dyDescent="0.3">
      <c r="A17" s="717" t="s">
        <v>6862</v>
      </c>
      <c r="B17" s="733">
        <v>480105</v>
      </c>
      <c r="C17" s="671">
        <v>1</v>
      </c>
      <c r="D17" s="733">
        <v>601547</v>
      </c>
      <c r="E17" s="671">
        <v>1.2529488341092052</v>
      </c>
      <c r="F17" s="733">
        <v>455403</v>
      </c>
      <c r="G17" s="682">
        <v>0.94854875495985258</v>
      </c>
      <c r="H17" s="733"/>
      <c r="I17" s="671"/>
      <c r="J17" s="733"/>
      <c r="K17" s="671"/>
      <c r="L17" s="733"/>
      <c r="M17" s="242"/>
    </row>
    <row r="18" spans="1:13" ht="14.4" customHeight="1" x14ac:dyDescent="0.3">
      <c r="A18" s="717" t="s">
        <v>6863</v>
      </c>
      <c r="B18" s="733">
        <v>178019</v>
      </c>
      <c r="C18" s="671">
        <v>1</v>
      </c>
      <c r="D18" s="733">
        <v>315789</v>
      </c>
      <c r="E18" s="671">
        <v>1.7739061560844629</v>
      </c>
      <c r="F18" s="733">
        <v>138860</v>
      </c>
      <c r="G18" s="682">
        <v>0.78002909801762732</v>
      </c>
      <c r="H18" s="733"/>
      <c r="I18" s="671"/>
      <c r="J18" s="733"/>
      <c r="K18" s="671"/>
      <c r="L18" s="733"/>
      <c r="M18" s="242"/>
    </row>
    <row r="19" spans="1:13" ht="14.4" customHeight="1" thickBot="1" x14ac:dyDescent="0.35">
      <c r="A19" s="735" t="s">
        <v>6864</v>
      </c>
      <c r="B19" s="734"/>
      <c r="C19" s="673"/>
      <c r="D19" s="734"/>
      <c r="E19" s="673"/>
      <c r="F19" s="734">
        <v>74696</v>
      </c>
      <c r="G19" s="683"/>
      <c r="H19" s="734"/>
      <c r="I19" s="673"/>
      <c r="J19" s="734"/>
      <c r="K19" s="673"/>
      <c r="L19" s="734"/>
      <c r="M19" s="684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8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60" bestFit="1" customWidth="1"/>
    <col min="2" max="2" width="8.6640625" style="260" bestFit="1" customWidth="1"/>
    <col min="3" max="3" width="2.109375" style="260" bestFit="1" customWidth="1"/>
    <col min="4" max="4" width="8" style="260" bestFit="1" customWidth="1"/>
    <col min="5" max="5" width="52.88671875" style="260" bestFit="1" customWidth="1"/>
    <col min="6" max="7" width="11.109375" style="343" customWidth="1"/>
    <col min="8" max="9" width="9.33203125" style="343" hidden="1" customWidth="1"/>
    <col min="10" max="11" width="11.109375" style="343" customWidth="1"/>
    <col min="12" max="13" width="9.33203125" style="343" hidden="1" customWidth="1"/>
    <col min="14" max="15" width="11.109375" style="343" customWidth="1"/>
    <col min="16" max="16" width="11.109375" style="346" customWidth="1"/>
    <col min="17" max="17" width="11.109375" style="343" customWidth="1"/>
    <col min="18" max="16384" width="8.88671875" style="260"/>
  </cols>
  <sheetData>
    <row r="1" spans="1:17" ht="18.600000000000001" customHeight="1" thickBot="1" x14ac:dyDescent="0.4">
      <c r="A1" s="471" t="s">
        <v>7690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</row>
    <row r="2" spans="1:17" ht="14.4" customHeight="1" thickBot="1" x14ac:dyDescent="0.35">
      <c r="A2" s="389" t="s">
        <v>298</v>
      </c>
      <c r="B2" s="230"/>
      <c r="C2" s="230"/>
      <c r="D2" s="230"/>
      <c r="E2" s="230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3"/>
      <c r="Q2" s="366"/>
    </row>
    <row r="3" spans="1:17" ht="14.4" customHeight="1" thickBot="1" x14ac:dyDescent="0.35">
      <c r="E3" s="112" t="s">
        <v>163</v>
      </c>
      <c r="F3" s="217">
        <f t="shared" ref="F3:O3" si="0">SUBTOTAL(9,F6:F1048576)</f>
        <v>19224.61</v>
      </c>
      <c r="G3" s="221">
        <f t="shared" si="0"/>
        <v>3063657.62</v>
      </c>
      <c r="H3" s="222"/>
      <c r="I3" s="222"/>
      <c r="J3" s="217">
        <f t="shared" si="0"/>
        <v>19572.770000000004</v>
      </c>
      <c r="K3" s="221">
        <f t="shared" si="0"/>
        <v>2883938.9700000007</v>
      </c>
      <c r="L3" s="222"/>
      <c r="M3" s="222"/>
      <c r="N3" s="217">
        <f t="shared" si="0"/>
        <v>19130.100000000002</v>
      </c>
      <c r="O3" s="221">
        <f t="shared" si="0"/>
        <v>2797118.11</v>
      </c>
      <c r="P3" s="181">
        <f>IF(G3=0,"",O3/G3)</f>
        <v>0.91299957663023712</v>
      </c>
      <c r="Q3" s="219">
        <f>IF(N3=0,"",O3/N3)</f>
        <v>146.21555088577685</v>
      </c>
    </row>
    <row r="4" spans="1:17" ht="14.4" customHeight="1" x14ac:dyDescent="0.3">
      <c r="A4" s="534" t="s">
        <v>77</v>
      </c>
      <c r="B4" s="533" t="s">
        <v>122</v>
      </c>
      <c r="C4" s="534" t="s">
        <v>123</v>
      </c>
      <c r="D4" s="535" t="s">
        <v>93</v>
      </c>
      <c r="E4" s="536" t="s">
        <v>14</v>
      </c>
      <c r="F4" s="540">
        <v>2012</v>
      </c>
      <c r="G4" s="541"/>
      <c r="H4" s="220"/>
      <c r="I4" s="220"/>
      <c r="J4" s="540">
        <v>2013</v>
      </c>
      <c r="K4" s="541"/>
      <c r="L4" s="220"/>
      <c r="M4" s="220"/>
      <c r="N4" s="540">
        <v>2014</v>
      </c>
      <c r="O4" s="541"/>
      <c r="P4" s="542" t="s">
        <v>5</v>
      </c>
      <c r="Q4" s="532" t="s">
        <v>125</v>
      </c>
    </row>
    <row r="5" spans="1:17" ht="14.4" customHeight="1" thickBot="1" x14ac:dyDescent="0.35">
      <c r="A5" s="739"/>
      <c r="B5" s="738"/>
      <c r="C5" s="739"/>
      <c r="D5" s="740"/>
      <c r="E5" s="741"/>
      <c r="F5" s="747" t="s">
        <v>94</v>
      </c>
      <c r="G5" s="748" t="s">
        <v>17</v>
      </c>
      <c r="H5" s="749"/>
      <c r="I5" s="749"/>
      <c r="J5" s="747" t="s">
        <v>94</v>
      </c>
      <c r="K5" s="748" t="s">
        <v>17</v>
      </c>
      <c r="L5" s="749"/>
      <c r="M5" s="749"/>
      <c r="N5" s="747" t="s">
        <v>94</v>
      </c>
      <c r="O5" s="748" t="s">
        <v>17</v>
      </c>
      <c r="P5" s="750"/>
      <c r="Q5" s="746"/>
    </row>
    <row r="6" spans="1:17" ht="14.4" customHeight="1" x14ac:dyDescent="0.3">
      <c r="A6" s="696" t="s">
        <v>5538</v>
      </c>
      <c r="B6" s="697" t="s">
        <v>6026</v>
      </c>
      <c r="C6" s="697" t="s">
        <v>5232</v>
      </c>
      <c r="D6" s="697" t="s">
        <v>6865</v>
      </c>
      <c r="E6" s="697" t="s">
        <v>6866</v>
      </c>
      <c r="F6" s="235">
        <v>4</v>
      </c>
      <c r="G6" s="235">
        <v>248</v>
      </c>
      <c r="H6" s="235">
        <v>1</v>
      </c>
      <c r="I6" s="235">
        <v>62</v>
      </c>
      <c r="J6" s="235"/>
      <c r="K6" s="235"/>
      <c r="L6" s="235"/>
      <c r="M6" s="235"/>
      <c r="N6" s="235"/>
      <c r="O6" s="235"/>
      <c r="P6" s="702"/>
      <c r="Q6" s="712"/>
    </row>
    <row r="7" spans="1:17" ht="14.4" customHeight="1" x14ac:dyDescent="0.3">
      <c r="A7" s="680" t="s">
        <v>549</v>
      </c>
      <c r="B7" s="671" t="s">
        <v>6224</v>
      </c>
      <c r="C7" s="671" t="s">
        <v>5232</v>
      </c>
      <c r="D7" s="671" t="s">
        <v>6263</v>
      </c>
      <c r="E7" s="671" t="s">
        <v>6264</v>
      </c>
      <c r="F7" s="238">
        <v>1</v>
      </c>
      <c r="G7" s="238">
        <v>1111</v>
      </c>
      <c r="H7" s="238">
        <v>1</v>
      </c>
      <c r="I7" s="238">
        <v>1111</v>
      </c>
      <c r="J7" s="238"/>
      <c r="K7" s="238"/>
      <c r="L7" s="238"/>
      <c r="M7" s="238"/>
      <c r="N7" s="238"/>
      <c r="O7" s="238"/>
      <c r="P7" s="682"/>
      <c r="Q7" s="713"/>
    </row>
    <row r="8" spans="1:17" ht="14.4" customHeight="1" x14ac:dyDescent="0.3">
      <c r="A8" s="680" t="s">
        <v>549</v>
      </c>
      <c r="B8" s="671" t="s">
        <v>6224</v>
      </c>
      <c r="C8" s="671" t="s">
        <v>5232</v>
      </c>
      <c r="D8" s="671" t="s">
        <v>6273</v>
      </c>
      <c r="E8" s="671" t="s">
        <v>6274</v>
      </c>
      <c r="F8" s="238">
        <v>1</v>
      </c>
      <c r="G8" s="238">
        <v>5569</v>
      </c>
      <c r="H8" s="238">
        <v>1</v>
      </c>
      <c r="I8" s="238">
        <v>5569</v>
      </c>
      <c r="J8" s="238"/>
      <c r="K8" s="238"/>
      <c r="L8" s="238"/>
      <c r="M8" s="238"/>
      <c r="N8" s="238"/>
      <c r="O8" s="238"/>
      <c r="P8" s="682"/>
      <c r="Q8" s="713"/>
    </row>
    <row r="9" spans="1:17" ht="14.4" customHeight="1" x14ac:dyDescent="0.3">
      <c r="A9" s="680" t="s">
        <v>549</v>
      </c>
      <c r="B9" s="671" t="s">
        <v>6299</v>
      </c>
      <c r="C9" s="671" t="s">
        <v>5232</v>
      </c>
      <c r="D9" s="671" t="s">
        <v>6300</v>
      </c>
      <c r="E9" s="671" t="s">
        <v>6301</v>
      </c>
      <c r="F9" s="238"/>
      <c r="G9" s="238"/>
      <c r="H9" s="238"/>
      <c r="I9" s="238"/>
      <c r="J9" s="238"/>
      <c r="K9" s="238"/>
      <c r="L9" s="238"/>
      <c r="M9" s="238"/>
      <c r="N9" s="238">
        <v>1</v>
      </c>
      <c r="O9" s="238">
        <v>326</v>
      </c>
      <c r="P9" s="682"/>
      <c r="Q9" s="713">
        <v>326</v>
      </c>
    </row>
    <row r="10" spans="1:17" ht="14.4" customHeight="1" x14ac:dyDescent="0.3">
      <c r="A10" s="680" t="s">
        <v>549</v>
      </c>
      <c r="B10" s="671" t="s">
        <v>6299</v>
      </c>
      <c r="C10" s="671" t="s">
        <v>5232</v>
      </c>
      <c r="D10" s="671" t="s">
        <v>6302</v>
      </c>
      <c r="E10" s="671" t="s">
        <v>6303</v>
      </c>
      <c r="F10" s="238"/>
      <c r="G10" s="238"/>
      <c r="H10" s="238"/>
      <c r="I10" s="238"/>
      <c r="J10" s="238"/>
      <c r="K10" s="238"/>
      <c r="L10" s="238"/>
      <c r="M10" s="238"/>
      <c r="N10" s="238">
        <v>1</v>
      </c>
      <c r="O10" s="238">
        <v>278</v>
      </c>
      <c r="P10" s="682"/>
      <c r="Q10" s="713">
        <v>278</v>
      </c>
    </row>
    <row r="11" spans="1:17" ht="14.4" customHeight="1" x14ac:dyDescent="0.3">
      <c r="A11" s="680" t="s">
        <v>549</v>
      </c>
      <c r="B11" s="671" t="s">
        <v>6299</v>
      </c>
      <c r="C11" s="671" t="s">
        <v>5232</v>
      </c>
      <c r="D11" s="671" t="s">
        <v>6304</v>
      </c>
      <c r="E11" s="671" t="s">
        <v>6305</v>
      </c>
      <c r="F11" s="238"/>
      <c r="G11" s="238"/>
      <c r="H11" s="238"/>
      <c r="I11" s="238"/>
      <c r="J11" s="238"/>
      <c r="K11" s="238"/>
      <c r="L11" s="238"/>
      <c r="M11" s="238"/>
      <c r="N11" s="238">
        <v>1</v>
      </c>
      <c r="O11" s="238">
        <v>742</v>
      </c>
      <c r="P11" s="682"/>
      <c r="Q11" s="713">
        <v>742</v>
      </c>
    </row>
    <row r="12" spans="1:17" ht="14.4" customHeight="1" x14ac:dyDescent="0.3">
      <c r="A12" s="680" t="s">
        <v>549</v>
      </c>
      <c r="B12" s="671" t="s">
        <v>6299</v>
      </c>
      <c r="C12" s="671" t="s">
        <v>5232</v>
      </c>
      <c r="D12" s="671" t="s">
        <v>6273</v>
      </c>
      <c r="E12" s="671" t="s">
        <v>6274</v>
      </c>
      <c r="F12" s="238"/>
      <c r="G12" s="238"/>
      <c r="H12" s="238"/>
      <c r="I12" s="238"/>
      <c r="J12" s="238"/>
      <c r="K12" s="238"/>
      <c r="L12" s="238"/>
      <c r="M12" s="238"/>
      <c r="N12" s="238">
        <v>1</v>
      </c>
      <c r="O12" s="238">
        <v>5572</v>
      </c>
      <c r="P12" s="682"/>
      <c r="Q12" s="713">
        <v>5572</v>
      </c>
    </row>
    <row r="13" spans="1:17" ht="14.4" customHeight="1" x14ac:dyDescent="0.3">
      <c r="A13" s="680" t="s">
        <v>549</v>
      </c>
      <c r="B13" s="671" t="s">
        <v>6299</v>
      </c>
      <c r="C13" s="671" t="s">
        <v>5232</v>
      </c>
      <c r="D13" s="671" t="s">
        <v>6306</v>
      </c>
      <c r="E13" s="671" t="s">
        <v>6307</v>
      </c>
      <c r="F13" s="238"/>
      <c r="G13" s="238"/>
      <c r="H13" s="238"/>
      <c r="I13" s="238"/>
      <c r="J13" s="238"/>
      <c r="K13" s="238"/>
      <c r="L13" s="238"/>
      <c r="M13" s="238"/>
      <c r="N13" s="238">
        <v>4</v>
      </c>
      <c r="O13" s="238">
        <v>1900</v>
      </c>
      <c r="P13" s="682"/>
      <c r="Q13" s="713">
        <v>475</v>
      </c>
    </row>
    <row r="14" spans="1:17" ht="14.4" customHeight="1" x14ac:dyDescent="0.3">
      <c r="A14" s="680" t="s">
        <v>549</v>
      </c>
      <c r="B14" s="671" t="s">
        <v>5494</v>
      </c>
      <c r="C14" s="671" t="s">
        <v>5232</v>
      </c>
      <c r="D14" s="671" t="s">
        <v>6308</v>
      </c>
      <c r="E14" s="671" t="s">
        <v>6309</v>
      </c>
      <c r="F14" s="238">
        <v>2</v>
      </c>
      <c r="G14" s="238">
        <v>1320</v>
      </c>
      <c r="H14" s="238">
        <v>1</v>
      </c>
      <c r="I14" s="238">
        <v>660</v>
      </c>
      <c r="J14" s="238">
        <v>1</v>
      </c>
      <c r="K14" s="238">
        <v>664</v>
      </c>
      <c r="L14" s="238">
        <v>0.50303030303030305</v>
      </c>
      <c r="M14" s="238">
        <v>664</v>
      </c>
      <c r="N14" s="238">
        <v>1</v>
      </c>
      <c r="O14" s="238">
        <v>664</v>
      </c>
      <c r="P14" s="682">
        <v>0.50303030303030305</v>
      </c>
      <c r="Q14" s="713">
        <v>664</v>
      </c>
    </row>
    <row r="15" spans="1:17" ht="14.4" customHeight="1" x14ac:dyDescent="0.3">
      <c r="A15" s="680" t="s">
        <v>549</v>
      </c>
      <c r="B15" s="671" t="s">
        <v>5494</v>
      </c>
      <c r="C15" s="671" t="s">
        <v>5232</v>
      </c>
      <c r="D15" s="671" t="s">
        <v>5495</v>
      </c>
      <c r="E15" s="671" t="s">
        <v>5496</v>
      </c>
      <c r="F15" s="238">
        <v>5</v>
      </c>
      <c r="G15" s="238">
        <v>2470</v>
      </c>
      <c r="H15" s="238">
        <v>1</v>
      </c>
      <c r="I15" s="238">
        <v>494</v>
      </c>
      <c r="J15" s="238">
        <v>2</v>
      </c>
      <c r="K15" s="238">
        <v>994</v>
      </c>
      <c r="L15" s="238">
        <v>0.40242914979757083</v>
      </c>
      <c r="M15" s="238">
        <v>497</v>
      </c>
      <c r="N15" s="238"/>
      <c r="O15" s="238"/>
      <c r="P15" s="682"/>
      <c r="Q15" s="713"/>
    </row>
    <row r="16" spans="1:17" ht="14.4" customHeight="1" x14ac:dyDescent="0.3">
      <c r="A16" s="680" t="s">
        <v>549</v>
      </c>
      <c r="B16" s="671" t="s">
        <v>5494</v>
      </c>
      <c r="C16" s="671" t="s">
        <v>5232</v>
      </c>
      <c r="D16" s="671" t="s">
        <v>5531</v>
      </c>
      <c r="E16" s="671" t="s">
        <v>5532</v>
      </c>
      <c r="F16" s="238">
        <v>2</v>
      </c>
      <c r="G16" s="238">
        <v>12492</v>
      </c>
      <c r="H16" s="238">
        <v>1</v>
      </c>
      <c r="I16" s="238">
        <v>6246</v>
      </c>
      <c r="J16" s="238">
        <v>2</v>
      </c>
      <c r="K16" s="238">
        <v>12514</v>
      </c>
      <c r="L16" s="238">
        <v>1.0017611271213576</v>
      </c>
      <c r="M16" s="238">
        <v>6257</v>
      </c>
      <c r="N16" s="238"/>
      <c r="O16" s="238"/>
      <c r="P16" s="682"/>
      <c r="Q16" s="713"/>
    </row>
    <row r="17" spans="1:17" ht="14.4" customHeight="1" x14ac:dyDescent="0.3">
      <c r="A17" s="680" t="s">
        <v>549</v>
      </c>
      <c r="B17" s="671" t="s">
        <v>5494</v>
      </c>
      <c r="C17" s="671" t="s">
        <v>5232</v>
      </c>
      <c r="D17" s="671" t="s">
        <v>5501</v>
      </c>
      <c r="E17" s="671" t="s">
        <v>5502</v>
      </c>
      <c r="F17" s="238">
        <v>3</v>
      </c>
      <c r="G17" s="238">
        <v>3708</v>
      </c>
      <c r="H17" s="238">
        <v>1</v>
      </c>
      <c r="I17" s="238">
        <v>1236</v>
      </c>
      <c r="J17" s="238"/>
      <c r="K17" s="238"/>
      <c r="L17" s="238"/>
      <c r="M17" s="238"/>
      <c r="N17" s="238"/>
      <c r="O17" s="238"/>
      <c r="P17" s="682"/>
      <c r="Q17" s="713"/>
    </row>
    <row r="18" spans="1:17" ht="14.4" customHeight="1" x14ac:dyDescent="0.3">
      <c r="A18" s="680" t="s">
        <v>549</v>
      </c>
      <c r="B18" s="671" t="s">
        <v>5494</v>
      </c>
      <c r="C18" s="671" t="s">
        <v>5232</v>
      </c>
      <c r="D18" s="671" t="s">
        <v>5503</v>
      </c>
      <c r="E18" s="671" t="s">
        <v>5504</v>
      </c>
      <c r="F18" s="238">
        <v>10</v>
      </c>
      <c r="G18" s="238">
        <v>92950</v>
      </c>
      <c r="H18" s="238">
        <v>1</v>
      </c>
      <c r="I18" s="238">
        <v>9295</v>
      </c>
      <c r="J18" s="238"/>
      <c r="K18" s="238"/>
      <c r="L18" s="238"/>
      <c r="M18" s="238"/>
      <c r="N18" s="238"/>
      <c r="O18" s="238"/>
      <c r="P18" s="682"/>
      <c r="Q18" s="713"/>
    </row>
    <row r="19" spans="1:17" ht="14.4" customHeight="1" x14ac:dyDescent="0.3">
      <c r="A19" s="680" t="s">
        <v>549</v>
      </c>
      <c r="B19" s="671" t="s">
        <v>5494</v>
      </c>
      <c r="C19" s="671" t="s">
        <v>5232</v>
      </c>
      <c r="D19" s="671" t="s">
        <v>5533</v>
      </c>
      <c r="E19" s="671" t="s">
        <v>5534</v>
      </c>
      <c r="F19" s="238">
        <v>1</v>
      </c>
      <c r="G19" s="238">
        <v>163</v>
      </c>
      <c r="H19" s="238">
        <v>1</v>
      </c>
      <c r="I19" s="238">
        <v>163</v>
      </c>
      <c r="J19" s="238"/>
      <c r="K19" s="238"/>
      <c r="L19" s="238"/>
      <c r="M19" s="238"/>
      <c r="N19" s="238"/>
      <c r="O19" s="238"/>
      <c r="P19" s="682"/>
      <c r="Q19" s="713"/>
    </row>
    <row r="20" spans="1:17" ht="14.4" customHeight="1" x14ac:dyDescent="0.3">
      <c r="A20" s="680" t="s">
        <v>549</v>
      </c>
      <c r="B20" s="671" t="s">
        <v>5494</v>
      </c>
      <c r="C20" s="671" t="s">
        <v>5232</v>
      </c>
      <c r="D20" s="671" t="s">
        <v>6310</v>
      </c>
      <c r="E20" s="671" t="s">
        <v>6311</v>
      </c>
      <c r="F20" s="238">
        <v>3</v>
      </c>
      <c r="G20" s="238">
        <v>498</v>
      </c>
      <c r="H20" s="238">
        <v>1</v>
      </c>
      <c r="I20" s="238">
        <v>166</v>
      </c>
      <c r="J20" s="238">
        <v>1</v>
      </c>
      <c r="K20" s="238">
        <v>167</v>
      </c>
      <c r="L20" s="238">
        <v>0.3353413654618474</v>
      </c>
      <c r="M20" s="238">
        <v>167</v>
      </c>
      <c r="N20" s="238"/>
      <c r="O20" s="238"/>
      <c r="P20" s="682"/>
      <c r="Q20" s="713"/>
    </row>
    <row r="21" spans="1:17" ht="14.4" customHeight="1" x14ac:dyDescent="0.3">
      <c r="A21" s="680" t="s">
        <v>6867</v>
      </c>
      <c r="B21" s="671" t="s">
        <v>6145</v>
      </c>
      <c r="C21" s="671" t="s">
        <v>5232</v>
      </c>
      <c r="D21" s="671" t="s">
        <v>6868</v>
      </c>
      <c r="E21" s="671" t="s">
        <v>6869</v>
      </c>
      <c r="F21" s="238"/>
      <c r="G21" s="238"/>
      <c r="H21" s="238"/>
      <c r="I21" s="238"/>
      <c r="J21" s="238">
        <v>1</v>
      </c>
      <c r="K21" s="238">
        <v>219</v>
      </c>
      <c r="L21" s="238"/>
      <c r="M21" s="238">
        <v>219</v>
      </c>
      <c r="N21" s="238"/>
      <c r="O21" s="238"/>
      <c r="P21" s="682"/>
      <c r="Q21" s="713"/>
    </row>
    <row r="22" spans="1:17" ht="14.4" customHeight="1" x14ac:dyDescent="0.3">
      <c r="A22" s="680" t="s">
        <v>6313</v>
      </c>
      <c r="B22" s="671" t="s">
        <v>5373</v>
      </c>
      <c r="C22" s="671" t="s">
        <v>5232</v>
      </c>
      <c r="D22" s="671" t="s">
        <v>6308</v>
      </c>
      <c r="E22" s="671" t="s">
        <v>6309</v>
      </c>
      <c r="F22" s="238">
        <v>1</v>
      </c>
      <c r="G22" s="238">
        <v>660</v>
      </c>
      <c r="H22" s="238">
        <v>1</v>
      </c>
      <c r="I22" s="238">
        <v>660</v>
      </c>
      <c r="J22" s="238"/>
      <c r="K22" s="238"/>
      <c r="L22" s="238"/>
      <c r="M22" s="238"/>
      <c r="N22" s="238">
        <v>1</v>
      </c>
      <c r="O22" s="238">
        <v>664</v>
      </c>
      <c r="P22" s="682">
        <v>1.0060606060606061</v>
      </c>
      <c r="Q22" s="713">
        <v>664</v>
      </c>
    </row>
    <row r="23" spans="1:17" ht="14.4" customHeight="1" x14ac:dyDescent="0.3">
      <c r="A23" s="680" t="s">
        <v>6313</v>
      </c>
      <c r="B23" s="671" t="s">
        <v>5373</v>
      </c>
      <c r="C23" s="671" t="s">
        <v>5232</v>
      </c>
      <c r="D23" s="671" t="s">
        <v>6870</v>
      </c>
      <c r="E23" s="671" t="s">
        <v>6871</v>
      </c>
      <c r="F23" s="238">
        <v>2</v>
      </c>
      <c r="G23" s="238">
        <v>908</v>
      </c>
      <c r="H23" s="238">
        <v>1</v>
      </c>
      <c r="I23" s="238">
        <v>454</v>
      </c>
      <c r="J23" s="238"/>
      <c r="K23" s="238"/>
      <c r="L23" s="238"/>
      <c r="M23" s="238"/>
      <c r="N23" s="238">
        <v>1</v>
      </c>
      <c r="O23" s="238">
        <v>457</v>
      </c>
      <c r="P23" s="682">
        <v>0.50330396475770922</v>
      </c>
      <c r="Q23" s="713">
        <v>457</v>
      </c>
    </row>
    <row r="24" spans="1:17" ht="14.4" customHeight="1" x14ac:dyDescent="0.3">
      <c r="A24" s="680" t="s">
        <v>6313</v>
      </c>
      <c r="B24" s="671" t="s">
        <v>5373</v>
      </c>
      <c r="C24" s="671" t="s">
        <v>5232</v>
      </c>
      <c r="D24" s="671" t="s">
        <v>6872</v>
      </c>
      <c r="E24" s="671" t="s">
        <v>6873</v>
      </c>
      <c r="F24" s="238">
        <v>1</v>
      </c>
      <c r="G24" s="238">
        <v>235</v>
      </c>
      <c r="H24" s="238">
        <v>1</v>
      </c>
      <c r="I24" s="238">
        <v>235</v>
      </c>
      <c r="J24" s="238"/>
      <c r="K24" s="238"/>
      <c r="L24" s="238"/>
      <c r="M24" s="238"/>
      <c r="N24" s="238">
        <v>1</v>
      </c>
      <c r="O24" s="238">
        <v>237</v>
      </c>
      <c r="P24" s="682">
        <v>1.0085106382978724</v>
      </c>
      <c r="Q24" s="713">
        <v>237</v>
      </c>
    </row>
    <row r="25" spans="1:17" ht="14.4" customHeight="1" x14ac:dyDescent="0.3">
      <c r="A25" s="680" t="s">
        <v>6313</v>
      </c>
      <c r="B25" s="671" t="s">
        <v>5373</v>
      </c>
      <c r="C25" s="671" t="s">
        <v>5232</v>
      </c>
      <c r="D25" s="671" t="s">
        <v>6874</v>
      </c>
      <c r="E25" s="671" t="s">
        <v>6875</v>
      </c>
      <c r="F25" s="238">
        <v>2</v>
      </c>
      <c r="G25" s="238">
        <v>156</v>
      </c>
      <c r="H25" s="238">
        <v>1</v>
      </c>
      <c r="I25" s="238">
        <v>78</v>
      </c>
      <c r="J25" s="238"/>
      <c r="K25" s="238"/>
      <c r="L25" s="238"/>
      <c r="M25" s="238"/>
      <c r="N25" s="238">
        <v>2</v>
      </c>
      <c r="O25" s="238">
        <v>158</v>
      </c>
      <c r="P25" s="682">
        <v>1.0128205128205128</v>
      </c>
      <c r="Q25" s="713">
        <v>79</v>
      </c>
    </row>
    <row r="26" spans="1:17" ht="14.4" customHeight="1" x14ac:dyDescent="0.3">
      <c r="A26" s="680" t="s">
        <v>6876</v>
      </c>
      <c r="B26" s="671" t="s">
        <v>6877</v>
      </c>
      <c r="C26" s="671" t="s">
        <v>1920</v>
      </c>
      <c r="D26" s="671" t="s">
        <v>6878</v>
      </c>
      <c r="E26" s="671" t="s">
        <v>5672</v>
      </c>
      <c r="F26" s="238"/>
      <c r="G26" s="238"/>
      <c r="H26" s="238"/>
      <c r="I26" s="238"/>
      <c r="J26" s="238"/>
      <c r="K26" s="238"/>
      <c r="L26" s="238"/>
      <c r="M26" s="238"/>
      <c r="N26" s="238">
        <v>0.89999999999999991</v>
      </c>
      <c r="O26" s="238">
        <v>982.93</v>
      </c>
      <c r="P26" s="682"/>
      <c r="Q26" s="713">
        <v>1092.1444444444444</v>
      </c>
    </row>
    <row r="27" spans="1:17" ht="14.4" customHeight="1" x14ac:dyDescent="0.3">
      <c r="A27" s="680" t="s">
        <v>6876</v>
      </c>
      <c r="B27" s="671" t="s">
        <v>6877</v>
      </c>
      <c r="C27" s="671" t="s">
        <v>1920</v>
      </c>
      <c r="D27" s="671" t="s">
        <v>6879</v>
      </c>
      <c r="E27" s="671" t="s">
        <v>5672</v>
      </c>
      <c r="F27" s="238">
        <v>0.85</v>
      </c>
      <c r="G27" s="238">
        <v>1840.54</v>
      </c>
      <c r="H27" s="238">
        <v>1</v>
      </c>
      <c r="I27" s="238">
        <v>2165.3411764705884</v>
      </c>
      <c r="J27" s="238">
        <v>0.4</v>
      </c>
      <c r="K27" s="238">
        <v>873.72</v>
      </c>
      <c r="L27" s="238">
        <v>0.47470850945918047</v>
      </c>
      <c r="M27" s="238">
        <v>2184.2999999999997</v>
      </c>
      <c r="N27" s="238">
        <v>0.2</v>
      </c>
      <c r="O27" s="238">
        <v>436.86</v>
      </c>
      <c r="P27" s="682">
        <v>0.23735425472959024</v>
      </c>
      <c r="Q27" s="713">
        <v>2184.2999999999997</v>
      </c>
    </row>
    <row r="28" spans="1:17" ht="14.4" customHeight="1" x14ac:dyDescent="0.3">
      <c r="A28" s="680" t="s">
        <v>6876</v>
      </c>
      <c r="B28" s="671" t="s">
        <v>6877</v>
      </c>
      <c r="C28" s="671" t="s">
        <v>1920</v>
      </c>
      <c r="D28" s="671" t="s">
        <v>6880</v>
      </c>
      <c r="E28" s="671" t="s">
        <v>6881</v>
      </c>
      <c r="F28" s="238">
        <v>0.1</v>
      </c>
      <c r="G28" s="238">
        <v>93.66</v>
      </c>
      <c r="H28" s="238">
        <v>1</v>
      </c>
      <c r="I28" s="238">
        <v>936.59999999999991</v>
      </c>
      <c r="J28" s="238"/>
      <c r="K28" s="238"/>
      <c r="L28" s="238"/>
      <c r="M28" s="238"/>
      <c r="N28" s="238">
        <v>0.03</v>
      </c>
      <c r="O28" s="238">
        <v>23.62</v>
      </c>
      <c r="P28" s="682">
        <v>0.25218876788383515</v>
      </c>
      <c r="Q28" s="713">
        <v>787.33333333333337</v>
      </c>
    </row>
    <row r="29" spans="1:17" ht="14.4" customHeight="1" x14ac:dyDescent="0.3">
      <c r="A29" s="680" t="s">
        <v>6876</v>
      </c>
      <c r="B29" s="671" t="s">
        <v>6877</v>
      </c>
      <c r="C29" s="671" t="s">
        <v>5342</v>
      </c>
      <c r="D29" s="671" t="s">
        <v>6882</v>
      </c>
      <c r="E29" s="671" t="s">
        <v>6883</v>
      </c>
      <c r="F29" s="238"/>
      <c r="G29" s="238"/>
      <c r="H29" s="238"/>
      <c r="I29" s="238"/>
      <c r="J29" s="238">
        <v>120</v>
      </c>
      <c r="K29" s="238">
        <v>228</v>
      </c>
      <c r="L29" s="238"/>
      <c r="M29" s="238">
        <v>1.9</v>
      </c>
      <c r="N29" s="238"/>
      <c r="O29" s="238"/>
      <c r="P29" s="682"/>
      <c r="Q29" s="713"/>
    </row>
    <row r="30" spans="1:17" ht="14.4" customHeight="1" x14ac:dyDescent="0.3">
      <c r="A30" s="680" t="s">
        <v>6876</v>
      </c>
      <c r="B30" s="671" t="s">
        <v>6877</v>
      </c>
      <c r="C30" s="671" t="s">
        <v>5342</v>
      </c>
      <c r="D30" s="671" t="s">
        <v>6884</v>
      </c>
      <c r="E30" s="671" t="s">
        <v>6885</v>
      </c>
      <c r="F30" s="238">
        <v>77</v>
      </c>
      <c r="G30" s="238">
        <v>556.71</v>
      </c>
      <c r="H30" s="238">
        <v>1</v>
      </c>
      <c r="I30" s="238">
        <v>7.23</v>
      </c>
      <c r="J30" s="238">
        <v>83</v>
      </c>
      <c r="K30" s="238">
        <v>635.83000000000004</v>
      </c>
      <c r="L30" s="238">
        <v>1.1421206732410052</v>
      </c>
      <c r="M30" s="238">
        <v>7.660602409638555</v>
      </c>
      <c r="N30" s="238"/>
      <c r="O30" s="238"/>
      <c r="P30" s="682"/>
      <c r="Q30" s="713"/>
    </row>
    <row r="31" spans="1:17" ht="14.4" customHeight="1" x14ac:dyDescent="0.3">
      <c r="A31" s="680" t="s">
        <v>6876</v>
      </c>
      <c r="B31" s="671" t="s">
        <v>6877</v>
      </c>
      <c r="C31" s="671" t="s">
        <v>5342</v>
      </c>
      <c r="D31" s="671" t="s">
        <v>6886</v>
      </c>
      <c r="E31" s="671" t="s">
        <v>6887</v>
      </c>
      <c r="F31" s="238">
        <v>75</v>
      </c>
      <c r="G31" s="238">
        <v>635.25</v>
      </c>
      <c r="H31" s="238">
        <v>1</v>
      </c>
      <c r="I31" s="238">
        <v>8.4700000000000006</v>
      </c>
      <c r="J31" s="238">
        <v>84</v>
      </c>
      <c r="K31" s="238">
        <v>737.52</v>
      </c>
      <c r="L31" s="238">
        <v>1.1609917355371902</v>
      </c>
      <c r="M31" s="238">
        <v>8.7799999999999994</v>
      </c>
      <c r="N31" s="238"/>
      <c r="O31" s="238"/>
      <c r="P31" s="682"/>
      <c r="Q31" s="713"/>
    </row>
    <row r="32" spans="1:17" ht="14.4" customHeight="1" x14ac:dyDescent="0.3">
      <c r="A32" s="680" t="s">
        <v>6876</v>
      </c>
      <c r="B32" s="671" t="s">
        <v>6877</v>
      </c>
      <c r="C32" s="671" t="s">
        <v>5342</v>
      </c>
      <c r="D32" s="671" t="s">
        <v>6888</v>
      </c>
      <c r="E32" s="671" t="s">
        <v>6889</v>
      </c>
      <c r="F32" s="238">
        <v>704</v>
      </c>
      <c r="G32" s="238">
        <v>21908.48</v>
      </c>
      <c r="H32" s="238">
        <v>1</v>
      </c>
      <c r="I32" s="238">
        <v>31.12</v>
      </c>
      <c r="J32" s="238">
        <v>390</v>
      </c>
      <c r="K32" s="238">
        <v>12975.3</v>
      </c>
      <c r="L32" s="238">
        <v>0.5922501241528394</v>
      </c>
      <c r="M32" s="238">
        <v>33.269999999999996</v>
      </c>
      <c r="N32" s="238">
        <v>617</v>
      </c>
      <c r="O32" s="238">
        <v>20546.099999999999</v>
      </c>
      <c r="P32" s="682">
        <v>0.93781494654124786</v>
      </c>
      <c r="Q32" s="713">
        <v>33.299999999999997</v>
      </c>
    </row>
    <row r="33" spans="1:17" ht="14.4" customHeight="1" x14ac:dyDescent="0.3">
      <c r="A33" s="680" t="s">
        <v>6876</v>
      </c>
      <c r="B33" s="671" t="s">
        <v>6877</v>
      </c>
      <c r="C33" s="671" t="s">
        <v>5350</v>
      </c>
      <c r="D33" s="671" t="s">
        <v>6890</v>
      </c>
      <c r="E33" s="671" t="s">
        <v>6891</v>
      </c>
      <c r="F33" s="238"/>
      <c r="G33" s="238"/>
      <c r="H33" s="238"/>
      <c r="I33" s="238"/>
      <c r="J33" s="238"/>
      <c r="K33" s="238"/>
      <c r="L33" s="238"/>
      <c r="M33" s="238"/>
      <c r="N33" s="238">
        <v>3</v>
      </c>
      <c r="O33" s="238">
        <v>2652.96</v>
      </c>
      <c r="P33" s="682"/>
      <c r="Q33" s="713">
        <v>884.32</v>
      </c>
    </row>
    <row r="34" spans="1:17" ht="14.4" customHeight="1" x14ac:dyDescent="0.3">
      <c r="A34" s="680" t="s">
        <v>6876</v>
      </c>
      <c r="B34" s="671" t="s">
        <v>6877</v>
      </c>
      <c r="C34" s="671" t="s">
        <v>5232</v>
      </c>
      <c r="D34" s="671" t="s">
        <v>6892</v>
      </c>
      <c r="E34" s="671" t="s">
        <v>6893</v>
      </c>
      <c r="F34" s="238"/>
      <c r="G34" s="238"/>
      <c r="H34" s="238"/>
      <c r="I34" s="238"/>
      <c r="J34" s="238">
        <v>1</v>
      </c>
      <c r="K34" s="238">
        <v>1306</v>
      </c>
      <c r="L34" s="238"/>
      <c r="M34" s="238">
        <v>1306</v>
      </c>
      <c r="N34" s="238"/>
      <c r="O34" s="238"/>
      <c r="P34" s="682"/>
      <c r="Q34" s="713"/>
    </row>
    <row r="35" spans="1:17" ht="14.4" customHeight="1" x14ac:dyDescent="0.3">
      <c r="A35" s="680" t="s">
        <v>6876</v>
      </c>
      <c r="B35" s="671" t="s">
        <v>6877</v>
      </c>
      <c r="C35" s="671" t="s">
        <v>5232</v>
      </c>
      <c r="D35" s="671" t="s">
        <v>6894</v>
      </c>
      <c r="E35" s="671" t="s">
        <v>6895</v>
      </c>
      <c r="F35" s="238">
        <v>2</v>
      </c>
      <c r="G35" s="238">
        <v>2760</v>
      </c>
      <c r="H35" s="238">
        <v>1</v>
      </c>
      <c r="I35" s="238">
        <v>1380</v>
      </c>
      <c r="J35" s="238">
        <v>2</v>
      </c>
      <c r="K35" s="238">
        <v>2766</v>
      </c>
      <c r="L35" s="238">
        <v>1.0021739130434784</v>
      </c>
      <c r="M35" s="238">
        <v>1383</v>
      </c>
      <c r="N35" s="238"/>
      <c r="O35" s="238"/>
      <c r="P35" s="682"/>
      <c r="Q35" s="713"/>
    </row>
    <row r="36" spans="1:17" ht="14.4" customHeight="1" x14ac:dyDescent="0.3">
      <c r="A36" s="680" t="s">
        <v>6876</v>
      </c>
      <c r="B36" s="671" t="s">
        <v>6877</v>
      </c>
      <c r="C36" s="671" t="s">
        <v>5232</v>
      </c>
      <c r="D36" s="671" t="s">
        <v>6896</v>
      </c>
      <c r="E36" s="671" t="s">
        <v>6897</v>
      </c>
      <c r="F36" s="238">
        <v>2</v>
      </c>
      <c r="G36" s="238">
        <v>3672</v>
      </c>
      <c r="H36" s="238">
        <v>1</v>
      </c>
      <c r="I36" s="238">
        <v>1836</v>
      </c>
      <c r="J36" s="238">
        <v>2</v>
      </c>
      <c r="K36" s="238">
        <v>3680</v>
      </c>
      <c r="L36" s="238">
        <v>1.0021786492374727</v>
      </c>
      <c r="M36" s="238">
        <v>1840</v>
      </c>
      <c r="N36" s="238"/>
      <c r="O36" s="238"/>
      <c r="P36" s="682"/>
      <c r="Q36" s="713"/>
    </row>
    <row r="37" spans="1:17" ht="14.4" customHeight="1" x14ac:dyDescent="0.3">
      <c r="A37" s="680" t="s">
        <v>6876</v>
      </c>
      <c r="B37" s="671" t="s">
        <v>6877</v>
      </c>
      <c r="C37" s="671" t="s">
        <v>5232</v>
      </c>
      <c r="D37" s="671" t="s">
        <v>6898</v>
      </c>
      <c r="E37" s="671" t="s">
        <v>6899</v>
      </c>
      <c r="F37" s="238"/>
      <c r="G37" s="238"/>
      <c r="H37" s="238"/>
      <c r="I37" s="238"/>
      <c r="J37" s="238">
        <v>1</v>
      </c>
      <c r="K37" s="238">
        <v>14328</v>
      </c>
      <c r="L37" s="238"/>
      <c r="M37" s="238">
        <v>14328</v>
      </c>
      <c r="N37" s="238">
        <v>3</v>
      </c>
      <c r="O37" s="238">
        <v>42984</v>
      </c>
      <c r="P37" s="682"/>
      <c r="Q37" s="713">
        <v>14328</v>
      </c>
    </row>
    <row r="38" spans="1:17" ht="14.4" customHeight="1" x14ac:dyDescent="0.3">
      <c r="A38" s="680" t="s">
        <v>6900</v>
      </c>
      <c r="B38" s="671" t="s">
        <v>5494</v>
      </c>
      <c r="C38" s="671" t="s">
        <v>5232</v>
      </c>
      <c r="D38" s="671" t="s">
        <v>6901</v>
      </c>
      <c r="E38" s="671" t="s">
        <v>6902</v>
      </c>
      <c r="F38" s="238"/>
      <c r="G38" s="238"/>
      <c r="H38" s="238"/>
      <c r="I38" s="238"/>
      <c r="J38" s="238"/>
      <c r="K38" s="238"/>
      <c r="L38" s="238"/>
      <c r="M38" s="238"/>
      <c r="N38" s="238">
        <v>1</v>
      </c>
      <c r="O38" s="238">
        <v>297</v>
      </c>
      <c r="P38" s="682"/>
      <c r="Q38" s="713">
        <v>297</v>
      </c>
    </row>
    <row r="39" spans="1:17" ht="14.4" customHeight="1" x14ac:dyDescent="0.3">
      <c r="A39" s="680" t="s">
        <v>6900</v>
      </c>
      <c r="B39" s="671" t="s">
        <v>5494</v>
      </c>
      <c r="C39" s="671" t="s">
        <v>5232</v>
      </c>
      <c r="D39" s="671" t="s">
        <v>5501</v>
      </c>
      <c r="E39" s="671" t="s">
        <v>5502</v>
      </c>
      <c r="F39" s="238">
        <v>4</v>
      </c>
      <c r="G39" s="238">
        <v>4944</v>
      </c>
      <c r="H39" s="238">
        <v>1</v>
      </c>
      <c r="I39" s="238">
        <v>1236</v>
      </c>
      <c r="J39" s="238">
        <v>4</v>
      </c>
      <c r="K39" s="238">
        <v>4980</v>
      </c>
      <c r="L39" s="238">
        <v>1.0072815533980584</v>
      </c>
      <c r="M39" s="238">
        <v>1245</v>
      </c>
      <c r="N39" s="238">
        <v>4</v>
      </c>
      <c r="O39" s="238">
        <v>4980</v>
      </c>
      <c r="P39" s="682">
        <v>1.0072815533980584</v>
      </c>
      <c r="Q39" s="713">
        <v>1245</v>
      </c>
    </row>
    <row r="40" spans="1:17" ht="14.4" customHeight="1" x14ac:dyDescent="0.3">
      <c r="A40" s="680" t="s">
        <v>6900</v>
      </c>
      <c r="B40" s="671" t="s">
        <v>5494</v>
      </c>
      <c r="C40" s="671" t="s">
        <v>5232</v>
      </c>
      <c r="D40" s="671" t="s">
        <v>5503</v>
      </c>
      <c r="E40" s="671" t="s">
        <v>5504</v>
      </c>
      <c r="F40" s="238"/>
      <c r="G40" s="238"/>
      <c r="H40" s="238"/>
      <c r="I40" s="238"/>
      <c r="J40" s="238"/>
      <c r="K40" s="238"/>
      <c r="L40" s="238"/>
      <c r="M40" s="238"/>
      <c r="N40" s="238">
        <v>1</v>
      </c>
      <c r="O40" s="238">
        <v>9337</v>
      </c>
      <c r="P40" s="682"/>
      <c r="Q40" s="713">
        <v>9337</v>
      </c>
    </row>
    <row r="41" spans="1:17" ht="14.4" customHeight="1" x14ac:dyDescent="0.3">
      <c r="A41" s="680" t="s">
        <v>6900</v>
      </c>
      <c r="B41" s="671" t="s">
        <v>5494</v>
      </c>
      <c r="C41" s="671" t="s">
        <v>5232</v>
      </c>
      <c r="D41" s="671" t="s">
        <v>5509</v>
      </c>
      <c r="E41" s="671" t="s">
        <v>5510</v>
      </c>
      <c r="F41" s="238">
        <v>16</v>
      </c>
      <c r="G41" s="238">
        <v>35536</v>
      </c>
      <c r="H41" s="238">
        <v>1</v>
      </c>
      <c r="I41" s="238">
        <v>2221</v>
      </c>
      <c r="J41" s="238"/>
      <c r="K41" s="238"/>
      <c r="L41" s="238"/>
      <c r="M41" s="238"/>
      <c r="N41" s="238"/>
      <c r="O41" s="238"/>
      <c r="P41" s="682"/>
      <c r="Q41" s="713"/>
    </row>
    <row r="42" spans="1:17" ht="14.4" customHeight="1" x14ac:dyDescent="0.3">
      <c r="A42" s="680" t="s">
        <v>6900</v>
      </c>
      <c r="B42" s="671" t="s">
        <v>5494</v>
      </c>
      <c r="C42" s="671" t="s">
        <v>5232</v>
      </c>
      <c r="D42" s="671" t="s">
        <v>6903</v>
      </c>
      <c r="E42" s="671" t="s">
        <v>6904</v>
      </c>
      <c r="F42" s="238"/>
      <c r="G42" s="238"/>
      <c r="H42" s="238"/>
      <c r="I42" s="238"/>
      <c r="J42" s="238"/>
      <c r="K42" s="238"/>
      <c r="L42" s="238"/>
      <c r="M42" s="238"/>
      <c r="N42" s="238">
        <v>1</v>
      </c>
      <c r="O42" s="238">
        <v>6514</v>
      </c>
      <c r="P42" s="682"/>
      <c r="Q42" s="713">
        <v>6514</v>
      </c>
    </row>
    <row r="43" spans="1:17" ht="14.4" customHeight="1" x14ac:dyDescent="0.3">
      <c r="A43" s="680" t="s">
        <v>6900</v>
      </c>
      <c r="B43" s="671" t="s">
        <v>5494</v>
      </c>
      <c r="C43" s="671" t="s">
        <v>5232</v>
      </c>
      <c r="D43" s="671" t="s">
        <v>6905</v>
      </c>
      <c r="E43" s="671" t="s">
        <v>6906</v>
      </c>
      <c r="F43" s="238"/>
      <c r="G43" s="238"/>
      <c r="H43" s="238"/>
      <c r="I43" s="238"/>
      <c r="J43" s="238"/>
      <c r="K43" s="238"/>
      <c r="L43" s="238"/>
      <c r="M43" s="238"/>
      <c r="N43" s="238">
        <v>1</v>
      </c>
      <c r="O43" s="238">
        <v>1020</v>
      </c>
      <c r="P43" s="682"/>
      <c r="Q43" s="713">
        <v>1020</v>
      </c>
    </row>
    <row r="44" spans="1:17" ht="14.4" customHeight="1" x14ac:dyDescent="0.3">
      <c r="A44" s="680" t="s">
        <v>6907</v>
      </c>
      <c r="B44" s="671" t="s">
        <v>5494</v>
      </c>
      <c r="C44" s="671" t="s">
        <v>5232</v>
      </c>
      <c r="D44" s="671" t="s">
        <v>6901</v>
      </c>
      <c r="E44" s="671" t="s">
        <v>6902</v>
      </c>
      <c r="F44" s="238">
        <v>7</v>
      </c>
      <c r="G44" s="238">
        <v>2065</v>
      </c>
      <c r="H44" s="238">
        <v>1</v>
      </c>
      <c r="I44" s="238">
        <v>295</v>
      </c>
      <c r="J44" s="238">
        <v>1</v>
      </c>
      <c r="K44" s="238">
        <v>297</v>
      </c>
      <c r="L44" s="238">
        <v>0.14382566585956416</v>
      </c>
      <c r="M44" s="238">
        <v>297</v>
      </c>
      <c r="N44" s="238">
        <v>2</v>
      </c>
      <c r="O44" s="238">
        <v>594</v>
      </c>
      <c r="P44" s="682">
        <v>0.28765133171912832</v>
      </c>
      <c r="Q44" s="713">
        <v>297</v>
      </c>
    </row>
    <row r="45" spans="1:17" ht="14.4" customHeight="1" x14ac:dyDescent="0.3">
      <c r="A45" s="680" t="s">
        <v>6907</v>
      </c>
      <c r="B45" s="671" t="s">
        <v>5494</v>
      </c>
      <c r="C45" s="671" t="s">
        <v>5232</v>
      </c>
      <c r="D45" s="671" t="s">
        <v>6908</v>
      </c>
      <c r="E45" s="671" t="s">
        <v>6909</v>
      </c>
      <c r="F45" s="238">
        <v>10</v>
      </c>
      <c r="G45" s="238">
        <v>230</v>
      </c>
      <c r="H45" s="238">
        <v>1</v>
      </c>
      <c r="I45" s="238">
        <v>23</v>
      </c>
      <c r="J45" s="238">
        <v>4</v>
      </c>
      <c r="K45" s="238">
        <v>92</v>
      </c>
      <c r="L45" s="238">
        <v>0.4</v>
      </c>
      <c r="M45" s="238">
        <v>23</v>
      </c>
      <c r="N45" s="238">
        <v>8</v>
      </c>
      <c r="O45" s="238">
        <v>184</v>
      </c>
      <c r="P45" s="682">
        <v>0.8</v>
      </c>
      <c r="Q45" s="713">
        <v>23</v>
      </c>
    </row>
    <row r="46" spans="1:17" ht="14.4" customHeight="1" x14ac:dyDescent="0.3">
      <c r="A46" s="680" t="s">
        <v>6907</v>
      </c>
      <c r="B46" s="671" t="s">
        <v>5494</v>
      </c>
      <c r="C46" s="671" t="s">
        <v>5232</v>
      </c>
      <c r="D46" s="671" t="s">
        <v>5501</v>
      </c>
      <c r="E46" s="671" t="s">
        <v>5502</v>
      </c>
      <c r="F46" s="238">
        <v>14</v>
      </c>
      <c r="G46" s="238">
        <v>17304</v>
      </c>
      <c r="H46" s="238">
        <v>1</v>
      </c>
      <c r="I46" s="238">
        <v>1236</v>
      </c>
      <c r="J46" s="238">
        <v>6</v>
      </c>
      <c r="K46" s="238">
        <v>7470</v>
      </c>
      <c r="L46" s="238">
        <v>0.43169209431345351</v>
      </c>
      <c r="M46" s="238">
        <v>1245</v>
      </c>
      <c r="N46" s="238">
        <v>7</v>
      </c>
      <c r="O46" s="238">
        <v>8715</v>
      </c>
      <c r="P46" s="682">
        <v>0.50364077669902918</v>
      </c>
      <c r="Q46" s="713">
        <v>1245</v>
      </c>
    </row>
    <row r="47" spans="1:17" ht="14.4" customHeight="1" x14ac:dyDescent="0.3">
      <c r="A47" s="680" t="s">
        <v>6907</v>
      </c>
      <c r="B47" s="671" t="s">
        <v>5494</v>
      </c>
      <c r="C47" s="671" t="s">
        <v>5232</v>
      </c>
      <c r="D47" s="671" t="s">
        <v>5503</v>
      </c>
      <c r="E47" s="671" t="s">
        <v>5504</v>
      </c>
      <c r="F47" s="238">
        <v>27</v>
      </c>
      <c r="G47" s="238">
        <v>250965</v>
      </c>
      <c r="H47" s="238">
        <v>1</v>
      </c>
      <c r="I47" s="238">
        <v>9295</v>
      </c>
      <c r="J47" s="238"/>
      <c r="K47" s="238"/>
      <c r="L47" s="238"/>
      <c r="M47" s="238"/>
      <c r="N47" s="238">
        <v>4</v>
      </c>
      <c r="O47" s="238">
        <v>37348</v>
      </c>
      <c r="P47" s="682">
        <v>0.14881756420217959</v>
      </c>
      <c r="Q47" s="713">
        <v>9337</v>
      </c>
    </row>
    <row r="48" spans="1:17" ht="14.4" customHeight="1" x14ac:dyDescent="0.3">
      <c r="A48" s="680" t="s">
        <v>6907</v>
      </c>
      <c r="B48" s="671" t="s">
        <v>5494</v>
      </c>
      <c r="C48" s="671" t="s">
        <v>5232</v>
      </c>
      <c r="D48" s="671" t="s">
        <v>6910</v>
      </c>
      <c r="E48" s="671" t="s">
        <v>6911</v>
      </c>
      <c r="F48" s="238">
        <v>4</v>
      </c>
      <c r="G48" s="238">
        <v>38808</v>
      </c>
      <c r="H48" s="238">
        <v>1</v>
      </c>
      <c r="I48" s="238">
        <v>9702</v>
      </c>
      <c r="J48" s="238">
        <v>1</v>
      </c>
      <c r="K48" s="238">
        <v>9747</v>
      </c>
      <c r="L48" s="238">
        <v>0.25115955473098328</v>
      </c>
      <c r="M48" s="238">
        <v>9747</v>
      </c>
      <c r="N48" s="238">
        <v>4</v>
      </c>
      <c r="O48" s="238">
        <v>38988</v>
      </c>
      <c r="P48" s="682">
        <v>1.0046382189239331</v>
      </c>
      <c r="Q48" s="713">
        <v>9747</v>
      </c>
    </row>
    <row r="49" spans="1:17" ht="14.4" customHeight="1" x14ac:dyDescent="0.3">
      <c r="A49" s="680" t="s">
        <v>6907</v>
      </c>
      <c r="B49" s="671" t="s">
        <v>5494</v>
      </c>
      <c r="C49" s="671" t="s">
        <v>5232</v>
      </c>
      <c r="D49" s="671" t="s">
        <v>6912</v>
      </c>
      <c r="E49" s="671" t="s">
        <v>6913</v>
      </c>
      <c r="F49" s="238">
        <v>8</v>
      </c>
      <c r="G49" s="238">
        <v>3376</v>
      </c>
      <c r="H49" s="238">
        <v>1</v>
      </c>
      <c r="I49" s="238">
        <v>422</v>
      </c>
      <c r="J49" s="238">
        <v>3</v>
      </c>
      <c r="K49" s="238">
        <v>1272</v>
      </c>
      <c r="L49" s="238">
        <v>0.37677725118483413</v>
      </c>
      <c r="M49" s="238">
        <v>424</v>
      </c>
      <c r="N49" s="238">
        <v>6</v>
      </c>
      <c r="O49" s="238">
        <v>2544</v>
      </c>
      <c r="P49" s="682">
        <v>0.75355450236966826</v>
      </c>
      <c r="Q49" s="713">
        <v>424</v>
      </c>
    </row>
    <row r="50" spans="1:17" ht="14.4" customHeight="1" x14ac:dyDescent="0.3">
      <c r="A50" s="680" t="s">
        <v>6907</v>
      </c>
      <c r="B50" s="671" t="s">
        <v>5494</v>
      </c>
      <c r="C50" s="671" t="s">
        <v>5232</v>
      </c>
      <c r="D50" s="671" t="s">
        <v>5507</v>
      </c>
      <c r="E50" s="671" t="s">
        <v>5508</v>
      </c>
      <c r="F50" s="238">
        <v>9</v>
      </c>
      <c r="G50" s="238">
        <v>9000</v>
      </c>
      <c r="H50" s="238">
        <v>1</v>
      </c>
      <c r="I50" s="238">
        <v>1000</v>
      </c>
      <c r="J50" s="238">
        <v>3</v>
      </c>
      <c r="K50" s="238">
        <v>3006</v>
      </c>
      <c r="L50" s="238">
        <v>0.33400000000000002</v>
      </c>
      <c r="M50" s="238">
        <v>1002</v>
      </c>
      <c r="N50" s="238">
        <v>6</v>
      </c>
      <c r="O50" s="238">
        <v>6012</v>
      </c>
      <c r="P50" s="682">
        <v>0.66800000000000004</v>
      </c>
      <c r="Q50" s="713">
        <v>1002</v>
      </c>
    </row>
    <row r="51" spans="1:17" ht="14.4" customHeight="1" x14ac:dyDescent="0.3">
      <c r="A51" s="680" t="s">
        <v>6907</v>
      </c>
      <c r="B51" s="671" t="s">
        <v>5494</v>
      </c>
      <c r="C51" s="671" t="s">
        <v>5232</v>
      </c>
      <c r="D51" s="671" t="s">
        <v>5509</v>
      </c>
      <c r="E51" s="671" t="s">
        <v>5510</v>
      </c>
      <c r="F51" s="238">
        <v>9</v>
      </c>
      <c r="G51" s="238">
        <v>19989</v>
      </c>
      <c r="H51" s="238">
        <v>1</v>
      </c>
      <c r="I51" s="238">
        <v>2221</v>
      </c>
      <c r="J51" s="238">
        <v>1</v>
      </c>
      <c r="K51" s="238">
        <v>2233</v>
      </c>
      <c r="L51" s="238">
        <v>0.11171144129271099</v>
      </c>
      <c r="M51" s="238">
        <v>2233</v>
      </c>
      <c r="N51" s="238">
        <v>2</v>
      </c>
      <c r="O51" s="238">
        <v>4466</v>
      </c>
      <c r="P51" s="682">
        <v>0.22342288258542198</v>
      </c>
      <c r="Q51" s="713">
        <v>2233</v>
      </c>
    </row>
    <row r="52" spans="1:17" ht="14.4" customHeight="1" x14ac:dyDescent="0.3">
      <c r="A52" s="680" t="s">
        <v>6907</v>
      </c>
      <c r="B52" s="671" t="s">
        <v>5494</v>
      </c>
      <c r="C52" s="671" t="s">
        <v>5232</v>
      </c>
      <c r="D52" s="671" t="s">
        <v>6914</v>
      </c>
      <c r="E52" s="671" t="s">
        <v>6915</v>
      </c>
      <c r="F52" s="238">
        <v>2</v>
      </c>
      <c r="G52" s="238">
        <v>21358</v>
      </c>
      <c r="H52" s="238">
        <v>1</v>
      </c>
      <c r="I52" s="238">
        <v>10679</v>
      </c>
      <c r="J52" s="238">
        <v>1</v>
      </c>
      <c r="K52" s="238">
        <v>10729</v>
      </c>
      <c r="L52" s="238">
        <v>0.50234104316883599</v>
      </c>
      <c r="M52" s="238">
        <v>10729</v>
      </c>
      <c r="N52" s="238">
        <v>1</v>
      </c>
      <c r="O52" s="238">
        <v>10729</v>
      </c>
      <c r="P52" s="682">
        <v>0.50234104316883599</v>
      </c>
      <c r="Q52" s="713">
        <v>10729</v>
      </c>
    </row>
    <row r="53" spans="1:17" ht="14.4" customHeight="1" x14ac:dyDescent="0.3">
      <c r="A53" s="680" t="s">
        <v>6907</v>
      </c>
      <c r="B53" s="671" t="s">
        <v>6916</v>
      </c>
      <c r="C53" s="671" t="s">
        <v>5232</v>
      </c>
      <c r="D53" s="671" t="s">
        <v>6917</v>
      </c>
      <c r="E53" s="671" t="s">
        <v>6918</v>
      </c>
      <c r="F53" s="238">
        <v>2</v>
      </c>
      <c r="G53" s="238">
        <v>432</v>
      </c>
      <c r="H53" s="238">
        <v>1</v>
      </c>
      <c r="I53" s="238">
        <v>216</v>
      </c>
      <c r="J53" s="238">
        <v>1</v>
      </c>
      <c r="K53" s="238">
        <v>217</v>
      </c>
      <c r="L53" s="238">
        <v>0.50231481481481477</v>
      </c>
      <c r="M53" s="238">
        <v>217</v>
      </c>
      <c r="N53" s="238">
        <v>2</v>
      </c>
      <c r="O53" s="238">
        <v>434</v>
      </c>
      <c r="P53" s="682">
        <v>1.0046296296296295</v>
      </c>
      <c r="Q53" s="713">
        <v>217</v>
      </c>
    </row>
    <row r="54" spans="1:17" ht="14.4" customHeight="1" x14ac:dyDescent="0.3">
      <c r="A54" s="680" t="s">
        <v>6907</v>
      </c>
      <c r="B54" s="671" t="s">
        <v>6916</v>
      </c>
      <c r="C54" s="671" t="s">
        <v>5232</v>
      </c>
      <c r="D54" s="671" t="s">
        <v>5495</v>
      </c>
      <c r="E54" s="671" t="s">
        <v>5496</v>
      </c>
      <c r="F54" s="238">
        <v>2</v>
      </c>
      <c r="G54" s="238">
        <v>988</v>
      </c>
      <c r="H54" s="238">
        <v>1</v>
      </c>
      <c r="I54" s="238">
        <v>494</v>
      </c>
      <c r="J54" s="238">
        <v>1</v>
      </c>
      <c r="K54" s="238">
        <v>497</v>
      </c>
      <c r="L54" s="238">
        <v>0.50303643724696356</v>
      </c>
      <c r="M54" s="238">
        <v>497</v>
      </c>
      <c r="N54" s="238">
        <v>3</v>
      </c>
      <c r="O54" s="238">
        <v>1491</v>
      </c>
      <c r="P54" s="682">
        <v>1.5091093117408907</v>
      </c>
      <c r="Q54" s="713">
        <v>497</v>
      </c>
    </row>
    <row r="55" spans="1:17" ht="14.4" customHeight="1" x14ac:dyDescent="0.3">
      <c r="A55" s="680" t="s">
        <v>6907</v>
      </c>
      <c r="B55" s="671" t="s">
        <v>6916</v>
      </c>
      <c r="C55" s="671" t="s">
        <v>5232</v>
      </c>
      <c r="D55" s="671" t="s">
        <v>6919</v>
      </c>
      <c r="E55" s="671" t="s">
        <v>6920</v>
      </c>
      <c r="F55" s="238">
        <v>11</v>
      </c>
      <c r="G55" s="238">
        <v>3850</v>
      </c>
      <c r="H55" s="238">
        <v>1</v>
      </c>
      <c r="I55" s="238">
        <v>350</v>
      </c>
      <c r="J55" s="238">
        <v>7</v>
      </c>
      <c r="K55" s="238">
        <v>2450</v>
      </c>
      <c r="L55" s="238">
        <v>0.63636363636363635</v>
      </c>
      <c r="M55" s="238">
        <v>350</v>
      </c>
      <c r="N55" s="238">
        <v>11</v>
      </c>
      <c r="O55" s="238">
        <v>3850</v>
      </c>
      <c r="P55" s="682">
        <v>1</v>
      </c>
      <c r="Q55" s="713">
        <v>350</v>
      </c>
    </row>
    <row r="56" spans="1:17" ht="14.4" customHeight="1" x14ac:dyDescent="0.3">
      <c r="A56" s="680" t="s">
        <v>6907</v>
      </c>
      <c r="B56" s="671" t="s">
        <v>6916</v>
      </c>
      <c r="C56" s="671" t="s">
        <v>5232</v>
      </c>
      <c r="D56" s="671" t="s">
        <v>6921</v>
      </c>
      <c r="E56" s="671" t="s">
        <v>6922</v>
      </c>
      <c r="F56" s="238">
        <v>726</v>
      </c>
      <c r="G56" s="238">
        <v>46464</v>
      </c>
      <c r="H56" s="238">
        <v>1</v>
      </c>
      <c r="I56" s="238">
        <v>64</v>
      </c>
      <c r="J56" s="238">
        <v>896</v>
      </c>
      <c r="K56" s="238">
        <v>58240</v>
      </c>
      <c r="L56" s="238">
        <v>1.2534435261707988</v>
      </c>
      <c r="M56" s="238">
        <v>65</v>
      </c>
      <c r="N56" s="238">
        <v>783</v>
      </c>
      <c r="O56" s="238">
        <v>50895</v>
      </c>
      <c r="P56" s="682">
        <v>1.0953641528925619</v>
      </c>
      <c r="Q56" s="713">
        <v>65</v>
      </c>
    </row>
    <row r="57" spans="1:17" ht="14.4" customHeight="1" x14ac:dyDescent="0.3">
      <c r="A57" s="680" t="s">
        <v>6907</v>
      </c>
      <c r="B57" s="671" t="s">
        <v>6916</v>
      </c>
      <c r="C57" s="671" t="s">
        <v>5232</v>
      </c>
      <c r="D57" s="671" t="s">
        <v>6923</v>
      </c>
      <c r="E57" s="671" t="s">
        <v>6924</v>
      </c>
      <c r="F57" s="238">
        <v>2</v>
      </c>
      <c r="G57" s="238">
        <v>1084</v>
      </c>
      <c r="H57" s="238">
        <v>1</v>
      </c>
      <c r="I57" s="238">
        <v>542</v>
      </c>
      <c r="J57" s="238"/>
      <c r="K57" s="238"/>
      <c r="L57" s="238"/>
      <c r="M57" s="238"/>
      <c r="N57" s="238">
        <v>3</v>
      </c>
      <c r="O57" s="238">
        <v>1629</v>
      </c>
      <c r="P57" s="682">
        <v>1.5027675276752768</v>
      </c>
      <c r="Q57" s="713">
        <v>543</v>
      </c>
    </row>
    <row r="58" spans="1:17" ht="14.4" customHeight="1" x14ac:dyDescent="0.3">
      <c r="A58" s="680" t="s">
        <v>6907</v>
      </c>
      <c r="B58" s="671" t="s">
        <v>6916</v>
      </c>
      <c r="C58" s="671" t="s">
        <v>5232</v>
      </c>
      <c r="D58" s="671" t="s">
        <v>6925</v>
      </c>
      <c r="E58" s="671" t="s">
        <v>6926</v>
      </c>
      <c r="F58" s="238">
        <v>6</v>
      </c>
      <c r="G58" s="238">
        <v>3534</v>
      </c>
      <c r="H58" s="238">
        <v>1</v>
      </c>
      <c r="I58" s="238">
        <v>589</v>
      </c>
      <c r="J58" s="238">
        <v>11</v>
      </c>
      <c r="K58" s="238">
        <v>6490</v>
      </c>
      <c r="L58" s="238">
        <v>1.8364459535936615</v>
      </c>
      <c r="M58" s="238">
        <v>590</v>
      </c>
      <c r="N58" s="238">
        <v>17</v>
      </c>
      <c r="O58" s="238">
        <v>10030</v>
      </c>
      <c r="P58" s="682">
        <v>2.8381437464629315</v>
      </c>
      <c r="Q58" s="713">
        <v>590</v>
      </c>
    </row>
    <row r="59" spans="1:17" ht="14.4" customHeight="1" x14ac:dyDescent="0.3">
      <c r="A59" s="680" t="s">
        <v>6907</v>
      </c>
      <c r="B59" s="671" t="s">
        <v>6916</v>
      </c>
      <c r="C59" s="671" t="s">
        <v>5232</v>
      </c>
      <c r="D59" s="671" t="s">
        <v>6927</v>
      </c>
      <c r="E59" s="671" t="s">
        <v>6928</v>
      </c>
      <c r="F59" s="238">
        <v>5</v>
      </c>
      <c r="G59" s="238">
        <v>3070</v>
      </c>
      <c r="H59" s="238">
        <v>1</v>
      </c>
      <c r="I59" s="238">
        <v>614</v>
      </c>
      <c r="J59" s="238">
        <v>9</v>
      </c>
      <c r="K59" s="238">
        <v>5535</v>
      </c>
      <c r="L59" s="238">
        <v>1.8029315960912051</v>
      </c>
      <c r="M59" s="238">
        <v>615</v>
      </c>
      <c r="N59" s="238">
        <v>8</v>
      </c>
      <c r="O59" s="238">
        <v>4920</v>
      </c>
      <c r="P59" s="682">
        <v>1.6026058631921825</v>
      </c>
      <c r="Q59" s="713">
        <v>615</v>
      </c>
    </row>
    <row r="60" spans="1:17" ht="14.4" customHeight="1" x14ac:dyDescent="0.3">
      <c r="A60" s="680" t="s">
        <v>6907</v>
      </c>
      <c r="B60" s="671" t="s">
        <v>6916</v>
      </c>
      <c r="C60" s="671" t="s">
        <v>5232</v>
      </c>
      <c r="D60" s="671" t="s">
        <v>6929</v>
      </c>
      <c r="E60" s="671" t="s">
        <v>6930</v>
      </c>
      <c r="F60" s="238"/>
      <c r="G60" s="238"/>
      <c r="H60" s="238"/>
      <c r="I60" s="238"/>
      <c r="J60" s="238"/>
      <c r="K60" s="238"/>
      <c r="L60" s="238"/>
      <c r="M60" s="238"/>
      <c r="N60" s="238">
        <v>2</v>
      </c>
      <c r="O60" s="238">
        <v>298</v>
      </c>
      <c r="P60" s="682"/>
      <c r="Q60" s="713">
        <v>149</v>
      </c>
    </row>
    <row r="61" spans="1:17" ht="14.4" customHeight="1" x14ac:dyDescent="0.3">
      <c r="A61" s="680" t="s">
        <v>6907</v>
      </c>
      <c r="B61" s="671" t="s">
        <v>6916</v>
      </c>
      <c r="C61" s="671" t="s">
        <v>5232</v>
      </c>
      <c r="D61" s="671" t="s">
        <v>6931</v>
      </c>
      <c r="E61" s="671" t="s">
        <v>6932</v>
      </c>
      <c r="F61" s="238">
        <v>32</v>
      </c>
      <c r="G61" s="238">
        <v>736</v>
      </c>
      <c r="H61" s="238">
        <v>1</v>
      </c>
      <c r="I61" s="238">
        <v>23</v>
      </c>
      <c r="J61" s="238">
        <v>19</v>
      </c>
      <c r="K61" s="238">
        <v>437</v>
      </c>
      <c r="L61" s="238">
        <v>0.59375</v>
      </c>
      <c r="M61" s="238">
        <v>23</v>
      </c>
      <c r="N61" s="238">
        <v>21</v>
      </c>
      <c r="O61" s="238">
        <v>483</v>
      </c>
      <c r="P61" s="682">
        <v>0.65625</v>
      </c>
      <c r="Q61" s="713">
        <v>23</v>
      </c>
    </row>
    <row r="62" spans="1:17" ht="14.4" customHeight="1" x14ac:dyDescent="0.3">
      <c r="A62" s="680" t="s">
        <v>6907</v>
      </c>
      <c r="B62" s="671" t="s">
        <v>6916</v>
      </c>
      <c r="C62" s="671" t="s">
        <v>5232</v>
      </c>
      <c r="D62" s="671" t="s">
        <v>6933</v>
      </c>
      <c r="E62" s="671" t="s">
        <v>6934</v>
      </c>
      <c r="F62" s="238">
        <v>3</v>
      </c>
      <c r="G62" s="238">
        <v>162</v>
      </c>
      <c r="H62" s="238">
        <v>1</v>
      </c>
      <c r="I62" s="238">
        <v>54</v>
      </c>
      <c r="J62" s="238">
        <v>3</v>
      </c>
      <c r="K62" s="238">
        <v>162</v>
      </c>
      <c r="L62" s="238">
        <v>1</v>
      </c>
      <c r="M62" s="238">
        <v>54</v>
      </c>
      <c r="N62" s="238">
        <v>3</v>
      </c>
      <c r="O62" s="238">
        <v>162</v>
      </c>
      <c r="P62" s="682">
        <v>1</v>
      </c>
      <c r="Q62" s="713">
        <v>54</v>
      </c>
    </row>
    <row r="63" spans="1:17" ht="14.4" customHeight="1" x14ac:dyDescent="0.3">
      <c r="A63" s="680" t="s">
        <v>6907</v>
      </c>
      <c r="B63" s="671" t="s">
        <v>6916</v>
      </c>
      <c r="C63" s="671" t="s">
        <v>5232</v>
      </c>
      <c r="D63" s="671" t="s">
        <v>6935</v>
      </c>
      <c r="E63" s="671" t="s">
        <v>6936</v>
      </c>
      <c r="F63" s="238">
        <v>267</v>
      </c>
      <c r="G63" s="238">
        <v>20559</v>
      </c>
      <c r="H63" s="238">
        <v>1</v>
      </c>
      <c r="I63" s="238">
        <v>77</v>
      </c>
      <c r="J63" s="238">
        <v>280</v>
      </c>
      <c r="K63" s="238">
        <v>21560</v>
      </c>
      <c r="L63" s="238">
        <v>1.0486891385767789</v>
      </c>
      <c r="M63" s="238">
        <v>77</v>
      </c>
      <c r="N63" s="238">
        <v>244</v>
      </c>
      <c r="O63" s="238">
        <v>18788</v>
      </c>
      <c r="P63" s="682">
        <v>0.91385767790262173</v>
      </c>
      <c r="Q63" s="713">
        <v>77</v>
      </c>
    </row>
    <row r="64" spans="1:17" ht="14.4" customHeight="1" x14ac:dyDescent="0.3">
      <c r="A64" s="680" t="s">
        <v>6907</v>
      </c>
      <c r="B64" s="671" t="s">
        <v>6916</v>
      </c>
      <c r="C64" s="671" t="s">
        <v>5232</v>
      </c>
      <c r="D64" s="671" t="s">
        <v>6937</v>
      </c>
      <c r="E64" s="671" t="s">
        <v>6938</v>
      </c>
      <c r="F64" s="238">
        <v>323</v>
      </c>
      <c r="G64" s="238">
        <v>7106</v>
      </c>
      <c r="H64" s="238">
        <v>1</v>
      </c>
      <c r="I64" s="238">
        <v>22</v>
      </c>
      <c r="J64" s="238">
        <v>330</v>
      </c>
      <c r="K64" s="238">
        <v>7260</v>
      </c>
      <c r="L64" s="238">
        <v>1.021671826625387</v>
      </c>
      <c r="M64" s="238">
        <v>22</v>
      </c>
      <c r="N64" s="238">
        <v>341</v>
      </c>
      <c r="O64" s="238">
        <v>7502</v>
      </c>
      <c r="P64" s="682">
        <v>1.0557275541795665</v>
      </c>
      <c r="Q64" s="713">
        <v>22</v>
      </c>
    </row>
    <row r="65" spans="1:17" ht="14.4" customHeight="1" x14ac:dyDescent="0.3">
      <c r="A65" s="680" t="s">
        <v>6907</v>
      </c>
      <c r="B65" s="671" t="s">
        <v>6916</v>
      </c>
      <c r="C65" s="671" t="s">
        <v>5232</v>
      </c>
      <c r="D65" s="671" t="s">
        <v>6939</v>
      </c>
      <c r="E65" s="671" t="s">
        <v>6940</v>
      </c>
      <c r="F65" s="238">
        <v>2</v>
      </c>
      <c r="G65" s="238">
        <v>190</v>
      </c>
      <c r="H65" s="238">
        <v>1</v>
      </c>
      <c r="I65" s="238">
        <v>95</v>
      </c>
      <c r="J65" s="238">
        <v>8</v>
      </c>
      <c r="K65" s="238">
        <v>768</v>
      </c>
      <c r="L65" s="238">
        <v>4.0421052631578949</v>
      </c>
      <c r="M65" s="238">
        <v>96</v>
      </c>
      <c r="N65" s="238"/>
      <c r="O65" s="238"/>
      <c r="P65" s="682"/>
      <c r="Q65" s="713"/>
    </row>
    <row r="66" spans="1:17" ht="14.4" customHeight="1" x14ac:dyDescent="0.3">
      <c r="A66" s="680" t="s">
        <v>6907</v>
      </c>
      <c r="B66" s="671" t="s">
        <v>6916</v>
      </c>
      <c r="C66" s="671" t="s">
        <v>5232</v>
      </c>
      <c r="D66" s="671" t="s">
        <v>6941</v>
      </c>
      <c r="E66" s="671" t="s">
        <v>6942</v>
      </c>
      <c r="F66" s="238">
        <v>1</v>
      </c>
      <c r="G66" s="238">
        <v>404</v>
      </c>
      <c r="H66" s="238">
        <v>1</v>
      </c>
      <c r="I66" s="238">
        <v>404</v>
      </c>
      <c r="J66" s="238"/>
      <c r="K66" s="238"/>
      <c r="L66" s="238"/>
      <c r="M66" s="238"/>
      <c r="N66" s="238"/>
      <c r="O66" s="238"/>
      <c r="P66" s="682"/>
      <c r="Q66" s="713"/>
    </row>
    <row r="67" spans="1:17" ht="14.4" customHeight="1" x14ac:dyDescent="0.3">
      <c r="A67" s="680" t="s">
        <v>6907</v>
      </c>
      <c r="B67" s="671" t="s">
        <v>6916</v>
      </c>
      <c r="C67" s="671" t="s">
        <v>5232</v>
      </c>
      <c r="D67" s="671" t="s">
        <v>6943</v>
      </c>
      <c r="E67" s="671" t="s">
        <v>6944</v>
      </c>
      <c r="F67" s="238">
        <v>3</v>
      </c>
      <c r="G67" s="238">
        <v>1878</v>
      </c>
      <c r="H67" s="238">
        <v>1</v>
      </c>
      <c r="I67" s="238">
        <v>626</v>
      </c>
      <c r="J67" s="238">
        <v>1</v>
      </c>
      <c r="K67" s="238">
        <v>627</v>
      </c>
      <c r="L67" s="238">
        <v>0.33386581469648563</v>
      </c>
      <c r="M67" s="238">
        <v>627</v>
      </c>
      <c r="N67" s="238">
        <v>1</v>
      </c>
      <c r="O67" s="238">
        <v>627</v>
      </c>
      <c r="P67" s="682">
        <v>0.33386581469648563</v>
      </c>
      <c r="Q67" s="713">
        <v>627</v>
      </c>
    </row>
    <row r="68" spans="1:17" ht="14.4" customHeight="1" x14ac:dyDescent="0.3">
      <c r="A68" s="680" t="s">
        <v>6907</v>
      </c>
      <c r="B68" s="671" t="s">
        <v>6916</v>
      </c>
      <c r="C68" s="671" t="s">
        <v>5232</v>
      </c>
      <c r="D68" s="671" t="s">
        <v>6945</v>
      </c>
      <c r="E68" s="671" t="s">
        <v>6946</v>
      </c>
      <c r="F68" s="238">
        <v>40</v>
      </c>
      <c r="G68" s="238">
        <v>8360</v>
      </c>
      <c r="H68" s="238">
        <v>1</v>
      </c>
      <c r="I68" s="238">
        <v>209</v>
      </c>
      <c r="J68" s="238">
        <v>57</v>
      </c>
      <c r="K68" s="238">
        <v>11913</v>
      </c>
      <c r="L68" s="238">
        <v>1.425</v>
      </c>
      <c r="M68" s="238">
        <v>209</v>
      </c>
      <c r="N68" s="238"/>
      <c r="O68" s="238"/>
      <c r="P68" s="682"/>
      <c r="Q68" s="713"/>
    </row>
    <row r="69" spans="1:17" ht="14.4" customHeight="1" x14ac:dyDescent="0.3">
      <c r="A69" s="680" t="s">
        <v>6907</v>
      </c>
      <c r="B69" s="671" t="s">
        <v>6916</v>
      </c>
      <c r="C69" s="671" t="s">
        <v>5232</v>
      </c>
      <c r="D69" s="671" t="s">
        <v>6947</v>
      </c>
      <c r="E69" s="671" t="s">
        <v>6948</v>
      </c>
      <c r="F69" s="238">
        <v>60</v>
      </c>
      <c r="G69" s="238">
        <v>3960</v>
      </c>
      <c r="H69" s="238">
        <v>1</v>
      </c>
      <c r="I69" s="238">
        <v>66</v>
      </c>
      <c r="J69" s="238">
        <v>89</v>
      </c>
      <c r="K69" s="238">
        <v>5874</v>
      </c>
      <c r="L69" s="238">
        <v>1.4833333333333334</v>
      </c>
      <c r="M69" s="238">
        <v>66</v>
      </c>
      <c r="N69" s="238">
        <v>61</v>
      </c>
      <c r="O69" s="238">
        <v>4026</v>
      </c>
      <c r="P69" s="682">
        <v>1.0166666666666666</v>
      </c>
      <c r="Q69" s="713">
        <v>66</v>
      </c>
    </row>
    <row r="70" spans="1:17" ht="14.4" customHeight="1" x14ac:dyDescent="0.3">
      <c r="A70" s="680" t="s">
        <v>6907</v>
      </c>
      <c r="B70" s="671" t="s">
        <v>6916</v>
      </c>
      <c r="C70" s="671" t="s">
        <v>5232</v>
      </c>
      <c r="D70" s="671" t="s">
        <v>6949</v>
      </c>
      <c r="E70" s="671" t="s">
        <v>6950</v>
      </c>
      <c r="F70" s="238">
        <v>115</v>
      </c>
      <c r="G70" s="238">
        <v>39905</v>
      </c>
      <c r="H70" s="238">
        <v>1</v>
      </c>
      <c r="I70" s="238">
        <v>347</v>
      </c>
      <c r="J70" s="238">
        <v>20</v>
      </c>
      <c r="K70" s="238">
        <v>6960</v>
      </c>
      <c r="L70" s="238">
        <v>0.17441423380528756</v>
      </c>
      <c r="M70" s="238">
        <v>348</v>
      </c>
      <c r="N70" s="238">
        <v>97</v>
      </c>
      <c r="O70" s="238">
        <v>33756</v>
      </c>
      <c r="P70" s="682">
        <v>0.84590903395564465</v>
      </c>
      <c r="Q70" s="713">
        <v>348</v>
      </c>
    </row>
    <row r="71" spans="1:17" ht="14.4" customHeight="1" x14ac:dyDescent="0.3">
      <c r="A71" s="680" t="s">
        <v>6907</v>
      </c>
      <c r="B71" s="671" t="s">
        <v>6916</v>
      </c>
      <c r="C71" s="671" t="s">
        <v>5232</v>
      </c>
      <c r="D71" s="671" t="s">
        <v>6951</v>
      </c>
      <c r="E71" s="671" t="s">
        <v>6952</v>
      </c>
      <c r="F71" s="238">
        <v>272</v>
      </c>
      <c r="G71" s="238">
        <v>6256</v>
      </c>
      <c r="H71" s="238">
        <v>1</v>
      </c>
      <c r="I71" s="238">
        <v>23</v>
      </c>
      <c r="J71" s="238">
        <v>298</v>
      </c>
      <c r="K71" s="238">
        <v>7152</v>
      </c>
      <c r="L71" s="238">
        <v>1.1432225063938619</v>
      </c>
      <c r="M71" s="238">
        <v>24</v>
      </c>
      <c r="N71" s="238">
        <v>304</v>
      </c>
      <c r="O71" s="238">
        <v>7296</v>
      </c>
      <c r="P71" s="682">
        <v>1.1662404092071612</v>
      </c>
      <c r="Q71" s="713">
        <v>24</v>
      </c>
    </row>
    <row r="72" spans="1:17" ht="14.4" customHeight="1" x14ac:dyDescent="0.3">
      <c r="A72" s="680" t="s">
        <v>6907</v>
      </c>
      <c r="B72" s="671" t="s">
        <v>6916</v>
      </c>
      <c r="C72" s="671" t="s">
        <v>5232</v>
      </c>
      <c r="D72" s="671" t="s">
        <v>6953</v>
      </c>
      <c r="E72" s="671" t="s">
        <v>6954</v>
      </c>
      <c r="F72" s="238">
        <v>4</v>
      </c>
      <c r="G72" s="238">
        <v>2948</v>
      </c>
      <c r="H72" s="238">
        <v>1</v>
      </c>
      <c r="I72" s="238">
        <v>737</v>
      </c>
      <c r="J72" s="238">
        <v>4</v>
      </c>
      <c r="K72" s="238">
        <v>2952</v>
      </c>
      <c r="L72" s="238">
        <v>1.0013568521031209</v>
      </c>
      <c r="M72" s="238">
        <v>738</v>
      </c>
      <c r="N72" s="238">
        <v>3</v>
      </c>
      <c r="O72" s="238">
        <v>2214</v>
      </c>
      <c r="P72" s="682">
        <v>0.75101763907734054</v>
      </c>
      <c r="Q72" s="713">
        <v>738</v>
      </c>
    </row>
    <row r="73" spans="1:17" ht="14.4" customHeight="1" x14ac:dyDescent="0.3">
      <c r="A73" s="680" t="s">
        <v>6907</v>
      </c>
      <c r="B73" s="671" t="s">
        <v>6916</v>
      </c>
      <c r="C73" s="671" t="s">
        <v>5232</v>
      </c>
      <c r="D73" s="671" t="s">
        <v>6955</v>
      </c>
      <c r="E73" s="671" t="s">
        <v>6956</v>
      </c>
      <c r="F73" s="238">
        <v>84</v>
      </c>
      <c r="G73" s="238">
        <v>15120</v>
      </c>
      <c r="H73" s="238">
        <v>1</v>
      </c>
      <c r="I73" s="238">
        <v>180</v>
      </c>
      <c r="J73" s="238">
        <v>66</v>
      </c>
      <c r="K73" s="238">
        <v>11880</v>
      </c>
      <c r="L73" s="238">
        <v>0.7857142857142857</v>
      </c>
      <c r="M73" s="238">
        <v>180</v>
      </c>
      <c r="N73" s="238">
        <v>94</v>
      </c>
      <c r="O73" s="238">
        <v>16920</v>
      </c>
      <c r="P73" s="682">
        <v>1.1190476190476191</v>
      </c>
      <c r="Q73" s="713">
        <v>180</v>
      </c>
    </row>
    <row r="74" spans="1:17" ht="14.4" customHeight="1" x14ac:dyDescent="0.3">
      <c r="A74" s="680" t="s">
        <v>6907</v>
      </c>
      <c r="B74" s="671" t="s">
        <v>6916</v>
      </c>
      <c r="C74" s="671" t="s">
        <v>5232</v>
      </c>
      <c r="D74" s="671" t="s">
        <v>6957</v>
      </c>
      <c r="E74" s="671" t="s">
        <v>6958</v>
      </c>
      <c r="F74" s="238">
        <v>10</v>
      </c>
      <c r="G74" s="238">
        <v>2530</v>
      </c>
      <c r="H74" s="238">
        <v>1</v>
      </c>
      <c r="I74" s="238">
        <v>253</v>
      </c>
      <c r="J74" s="238">
        <v>24</v>
      </c>
      <c r="K74" s="238">
        <v>6072</v>
      </c>
      <c r="L74" s="238">
        <v>2.4</v>
      </c>
      <c r="M74" s="238">
        <v>253</v>
      </c>
      <c r="N74" s="238">
        <v>78</v>
      </c>
      <c r="O74" s="238">
        <v>19734</v>
      </c>
      <c r="P74" s="682">
        <v>7.8</v>
      </c>
      <c r="Q74" s="713">
        <v>253</v>
      </c>
    </row>
    <row r="75" spans="1:17" ht="14.4" customHeight="1" x14ac:dyDescent="0.3">
      <c r="A75" s="680" t="s">
        <v>6907</v>
      </c>
      <c r="B75" s="671" t="s">
        <v>6916</v>
      </c>
      <c r="C75" s="671" t="s">
        <v>5232</v>
      </c>
      <c r="D75" s="671" t="s">
        <v>6959</v>
      </c>
      <c r="E75" s="671" t="s">
        <v>6960</v>
      </c>
      <c r="F75" s="238">
        <v>4</v>
      </c>
      <c r="G75" s="238">
        <v>1056</v>
      </c>
      <c r="H75" s="238">
        <v>1</v>
      </c>
      <c r="I75" s="238">
        <v>264</v>
      </c>
      <c r="J75" s="238">
        <v>4</v>
      </c>
      <c r="K75" s="238">
        <v>1056</v>
      </c>
      <c r="L75" s="238">
        <v>1</v>
      </c>
      <c r="M75" s="238">
        <v>264</v>
      </c>
      <c r="N75" s="238">
        <v>3</v>
      </c>
      <c r="O75" s="238">
        <v>792</v>
      </c>
      <c r="P75" s="682">
        <v>0.75</v>
      </c>
      <c r="Q75" s="713">
        <v>264</v>
      </c>
    </row>
    <row r="76" spans="1:17" ht="14.4" customHeight="1" x14ac:dyDescent="0.3">
      <c r="A76" s="680" t="s">
        <v>6907</v>
      </c>
      <c r="B76" s="671" t="s">
        <v>6916</v>
      </c>
      <c r="C76" s="671" t="s">
        <v>5232</v>
      </c>
      <c r="D76" s="671" t="s">
        <v>6961</v>
      </c>
      <c r="E76" s="671" t="s">
        <v>6962</v>
      </c>
      <c r="F76" s="238">
        <v>5</v>
      </c>
      <c r="G76" s="238">
        <v>945</v>
      </c>
      <c r="H76" s="238">
        <v>1</v>
      </c>
      <c r="I76" s="238">
        <v>189</v>
      </c>
      <c r="J76" s="238">
        <v>8</v>
      </c>
      <c r="K76" s="238">
        <v>1512</v>
      </c>
      <c r="L76" s="238">
        <v>1.6</v>
      </c>
      <c r="M76" s="238">
        <v>189</v>
      </c>
      <c r="N76" s="238"/>
      <c r="O76" s="238"/>
      <c r="P76" s="682"/>
      <c r="Q76" s="713"/>
    </row>
    <row r="77" spans="1:17" ht="14.4" customHeight="1" x14ac:dyDescent="0.3">
      <c r="A77" s="680" t="s">
        <v>6907</v>
      </c>
      <c r="B77" s="671" t="s">
        <v>6916</v>
      </c>
      <c r="C77" s="671" t="s">
        <v>5232</v>
      </c>
      <c r="D77" s="671" t="s">
        <v>6963</v>
      </c>
      <c r="E77" s="671" t="s">
        <v>6964</v>
      </c>
      <c r="F77" s="238">
        <v>61</v>
      </c>
      <c r="G77" s="238">
        <v>13176</v>
      </c>
      <c r="H77" s="238">
        <v>1</v>
      </c>
      <c r="I77" s="238">
        <v>216</v>
      </c>
      <c r="J77" s="238">
        <v>69</v>
      </c>
      <c r="K77" s="238">
        <v>14904</v>
      </c>
      <c r="L77" s="238">
        <v>1.1311475409836065</v>
      </c>
      <c r="M77" s="238">
        <v>216</v>
      </c>
      <c r="N77" s="238">
        <v>49</v>
      </c>
      <c r="O77" s="238">
        <v>10584</v>
      </c>
      <c r="P77" s="682">
        <v>0.80327868852459017</v>
      </c>
      <c r="Q77" s="713">
        <v>216</v>
      </c>
    </row>
    <row r="78" spans="1:17" ht="14.4" customHeight="1" x14ac:dyDescent="0.3">
      <c r="A78" s="680" t="s">
        <v>6907</v>
      </c>
      <c r="B78" s="671" t="s">
        <v>6916</v>
      </c>
      <c r="C78" s="671" t="s">
        <v>5232</v>
      </c>
      <c r="D78" s="671" t="s">
        <v>6965</v>
      </c>
      <c r="E78" s="671" t="s">
        <v>6966</v>
      </c>
      <c r="F78" s="238">
        <v>3</v>
      </c>
      <c r="G78" s="238">
        <v>105</v>
      </c>
      <c r="H78" s="238">
        <v>1</v>
      </c>
      <c r="I78" s="238">
        <v>35</v>
      </c>
      <c r="J78" s="238">
        <v>7</v>
      </c>
      <c r="K78" s="238">
        <v>245</v>
      </c>
      <c r="L78" s="238">
        <v>2.3333333333333335</v>
      </c>
      <c r="M78" s="238">
        <v>35</v>
      </c>
      <c r="N78" s="238"/>
      <c r="O78" s="238"/>
      <c r="P78" s="682"/>
      <c r="Q78" s="713"/>
    </row>
    <row r="79" spans="1:17" ht="14.4" customHeight="1" x14ac:dyDescent="0.3">
      <c r="A79" s="680" t="s">
        <v>6907</v>
      </c>
      <c r="B79" s="671" t="s">
        <v>6916</v>
      </c>
      <c r="C79" s="671" t="s">
        <v>5232</v>
      </c>
      <c r="D79" s="671" t="s">
        <v>6967</v>
      </c>
      <c r="E79" s="671" t="s">
        <v>6968</v>
      </c>
      <c r="F79" s="238">
        <v>5</v>
      </c>
      <c r="G79" s="238">
        <v>2945</v>
      </c>
      <c r="H79" s="238">
        <v>1</v>
      </c>
      <c r="I79" s="238">
        <v>589</v>
      </c>
      <c r="J79" s="238">
        <v>9</v>
      </c>
      <c r="K79" s="238">
        <v>5310</v>
      </c>
      <c r="L79" s="238">
        <v>1.8030560271646858</v>
      </c>
      <c r="M79" s="238">
        <v>590</v>
      </c>
      <c r="N79" s="238">
        <v>8</v>
      </c>
      <c r="O79" s="238">
        <v>4720</v>
      </c>
      <c r="P79" s="682">
        <v>1.6027164685908319</v>
      </c>
      <c r="Q79" s="713">
        <v>590</v>
      </c>
    </row>
    <row r="80" spans="1:17" ht="14.4" customHeight="1" x14ac:dyDescent="0.3">
      <c r="A80" s="680" t="s">
        <v>6907</v>
      </c>
      <c r="B80" s="671" t="s">
        <v>6916</v>
      </c>
      <c r="C80" s="671" t="s">
        <v>5232</v>
      </c>
      <c r="D80" s="671" t="s">
        <v>6969</v>
      </c>
      <c r="E80" s="671" t="s">
        <v>6970</v>
      </c>
      <c r="F80" s="238">
        <v>6</v>
      </c>
      <c r="G80" s="238">
        <v>300</v>
      </c>
      <c r="H80" s="238">
        <v>1</v>
      </c>
      <c r="I80" s="238">
        <v>50</v>
      </c>
      <c r="J80" s="238">
        <v>11</v>
      </c>
      <c r="K80" s="238">
        <v>550</v>
      </c>
      <c r="L80" s="238">
        <v>1.8333333333333333</v>
      </c>
      <c r="M80" s="238">
        <v>50</v>
      </c>
      <c r="N80" s="238">
        <v>3</v>
      </c>
      <c r="O80" s="238">
        <v>150</v>
      </c>
      <c r="P80" s="682">
        <v>0.5</v>
      </c>
      <c r="Q80" s="713">
        <v>50</v>
      </c>
    </row>
    <row r="81" spans="1:17" ht="14.4" customHeight="1" x14ac:dyDescent="0.3">
      <c r="A81" s="680" t="s">
        <v>6907</v>
      </c>
      <c r="B81" s="671" t="s">
        <v>6916</v>
      </c>
      <c r="C81" s="671" t="s">
        <v>5232</v>
      </c>
      <c r="D81" s="671" t="s">
        <v>6971</v>
      </c>
      <c r="E81" s="671" t="s">
        <v>6972</v>
      </c>
      <c r="F81" s="238">
        <v>5</v>
      </c>
      <c r="G81" s="238">
        <v>2720</v>
      </c>
      <c r="H81" s="238">
        <v>1</v>
      </c>
      <c r="I81" s="238">
        <v>544</v>
      </c>
      <c r="J81" s="238">
        <v>4</v>
      </c>
      <c r="K81" s="238">
        <v>2180</v>
      </c>
      <c r="L81" s="238">
        <v>0.80147058823529416</v>
      </c>
      <c r="M81" s="238">
        <v>545</v>
      </c>
      <c r="N81" s="238">
        <v>6</v>
      </c>
      <c r="O81" s="238">
        <v>3270</v>
      </c>
      <c r="P81" s="682">
        <v>1.2022058823529411</v>
      </c>
      <c r="Q81" s="713">
        <v>545</v>
      </c>
    </row>
    <row r="82" spans="1:17" ht="14.4" customHeight="1" x14ac:dyDescent="0.3">
      <c r="A82" s="680" t="s">
        <v>6907</v>
      </c>
      <c r="B82" s="671" t="s">
        <v>6916</v>
      </c>
      <c r="C82" s="671" t="s">
        <v>5232</v>
      </c>
      <c r="D82" s="671" t="s">
        <v>6973</v>
      </c>
      <c r="E82" s="671" t="s">
        <v>6974</v>
      </c>
      <c r="F82" s="238">
        <v>17</v>
      </c>
      <c r="G82" s="238">
        <v>8109</v>
      </c>
      <c r="H82" s="238">
        <v>1</v>
      </c>
      <c r="I82" s="238">
        <v>477</v>
      </c>
      <c r="J82" s="238">
        <v>9</v>
      </c>
      <c r="K82" s="238">
        <v>4311</v>
      </c>
      <c r="L82" s="238">
        <v>0.53163152053274143</v>
      </c>
      <c r="M82" s="238">
        <v>479</v>
      </c>
      <c r="N82" s="238">
        <v>10</v>
      </c>
      <c r="O82" s="238">
        <v>4790</v>
      </c>
      <c r="P82" s="682">
        <v>0.5907016894808238</v>
      </c>
      <c r="Q82" s="713">
        <v>479</v>
      </c>
    </row>
    <row r="83" spans="1:17" ht="14.4" customHeight="1" x14ac:dyDescent="0.3">
      <c r="A83" s="680" t="s">
        <v>6907</v>
      </c>
      <c r="B83" s="671" t="s">
        <v>6916</v>
      </c>
      <c r="C83" s="671" t="s">
        <v>5232</v>
      </c>
      <c r="D83" s="671" t="s">
        <v>6975</v>
      </c>
      <c r="E83" s="671" t="s">
        <v>6976</v>
      </c>
      <c r="F83" s="238">
        <v>4</v>
      </c>
      <c r="G83" s="238">
        <v>2936</v>
      </c>
      <c r="H83" s="238">
        <v>1</v>
      </c>
      <c r="I83" s="238">
        <v>734</v>
      </c>
      <c r="J83" s="238">
        <v>4</v>
      </c>
      <c r="K83" s="238">
        <v>2936</v>
      </c>
      <c r="L83" s="238">
        <v>1</v>
      </c>
      <c r="M83" s="238">
        <v>734</v>
      </c>
      <c r="N83" s="238">
        <v>3</v>
      </c>
      <c r="O83" s="238">
        <v>2202</v>
      </c>
      <c r="P83" s="682">
        <v>0.75</v>
      </c>
      <c r="Q83" s="713">
        <v>734</v>
      </c>
    </row>
    <row r="84" spans="1:17" ht="14.4" customHeight="1" x14ac:dyDescent="0.3">
      <c r="A84" s="680" t="s">
        <v>6907</v>
      </c>
      <c r="B84" s="671" t="s">
        <v>6916</v>
      </c>
      <c r="C84" s="671" t="s">
        <v>5232</v>
      </c>
      <c r="D84" s="671" t="s">
        <v>6977</v>
      </c>
      <c r="E84" s="671" t="s">
        <v>6978</v>
      </c>
      <c r="F84" s="238">
        <v>4</v>
      </c>
      <c r="G84" s="238">
        <v>1304</v>
      </c>
      <c r="H84" s="238">
        <v>1</v>
      </c>
      <c r="I84" s="238">
        <v>326</v>
      </c>
      <c r="J84" s="238">
        <v>2</v>
      </c>
      <c r="K84" s="238">
        <v>652</v>
      </c>
      <c r="L84" s="238">
        <v>0.5</v>
      </c>
      <c r="M84" s="238">
        <v>326</v>
      </c>
      <c r="N84" s="238">
        <v>2</v>
      </c>
      <c r="O84" s="238">
        <v>652</v>
      </c>
      <c r="P84" s="682">
        <v>0.5</v>
      </c>
      <c r="Q84" s="713">
        <v>326</v>
      </c>
    </row>
    <row r="85" spans="1:17" ht="14.4" customHeight="1" x14ac:dyDescent="0.3">
      <c r="A85" s="680" t="s">
        <v>6907</v>
      </c>
      <c r="B85" s="671" t="s">
        <v>6916</v>
      </c>
      <c r="C85" s="671" t="s">
        <v>5232</v>
      </c>
      <c r="D85" s="671" t="s">
        <v>6979</v>
      </c>
      <c r="E85" s="671" t="s">
        <v>6980</v>
      </c>
      <c r="F85" s="238">
        <v>4</v>
      </c>
      <c r="G85" s="238">
        <v>1376</v>
      </c>
      <c r="H85" s="238">
        <v>1</v>
      </c>
      <c r="I85" s="238">
        <v>344</v>
      </c>
      <c r="J85" s="238">
        <v>4</v>
      </c>
      <c r="K85" s="238">
        <v>1376</v>
      </c>
      <c r="L85" s="238">
        <v>1</v>
      </c>
      <c r="M85" s="238">
        <v>344</v>
      </c>
      <c r="N85" s="238">
        <v>3</v>
      </c>
      <c r="O85" s="238">
        <v>1032</v>
      </c>
      <c r="P85" s="682">
        <v>0.75</v>
      </c>
      <c r="Q85" s="713">
        <v>344</v>
      </c>
    </row>
    <row r="86" spans="1:17" ht="14.4" customHeight="1" x14ac:dyDescent="0.3">
      <c r="A86" s="680" t="s">
        <v>6907</v>
      </c>
      <c r="B86" s="671" t="s">
        <v>6916</v>
      </c>
      <c r="C86" s="671" t="s">
        <v>5232</v>
      </c>
      <c r="D86" s="671" t="s">
        <v>6981</v>
      </c>
      <c r="E86" s="671" t="s">
        <v>6982</v>
      </c>
      <c r="F86" s="238">
        <v>2</v>
      </c>
      <c r="G86" s="238">
        <v>1500</v>
      </c>
      <c r="H86" s="238">
        <v>1</v>
      </c>
      <c r="I86" s="238">
        <v>750</v>
      </c>
      <c r="J86" s="238">
        <v>5</v>
      </c>
      <c r="K86" s="238">
        <v>3755</v>
      </c>
      <c r="L86" s="238">
        <v>2.5033333333333334</v>
      </c>
      <c r="M86" s="238">
        <v>751</v>
      </c>
      <c r="N86" s="238">
        <v>5</v>
      </c>
      <c r="O86" s="238">
        <v>3755</v>
      </c>
      <c r="P86" s="682">
        <v>2.5033333333333334</v>
      </c>
      <c r="Q86" s="713">
        <v>751</v>
      </c>
    </row>
    <row r="87" spans="1:17" ht="14.4" customHeight="1" x14ac:dyDescent="0.3">
      <c r="A87" s="680" t="s">
        <v>6907</v>
      </c>
      <c r="B87" s="671" t="s">
        <v>6916</v>
      </c>
      <c r="C87" s="671" t="s">
        <v>5232</v>
      </c>
      <c r="D87" s="671" t="s">
        <v>6983</v>
      </c>
      <c r="E87" s="671" t="s">
        <v>6984</v>
      </c>
      <c r="F87" s="238"/>
      <c r="G87" s="238"/>
      <c r="H87" s="238"/>
      <c r="I87" s="238"/>
      <c r="J87" s="238"/>
      <c r="K87" s="238"/>
      <c r="L87" s="238"/>
      <c r="M87" s="238"/>
      <c r="N87" s="238">
        <v>5</v>
      </c>
      <c r="O87" s="238">
        <v>1150</v>
      </c>
      <c r="P87" s="682"/>
      <c r="Q87" s="713">
        <v>230</v>
      </c>
    </row>
    <row r="88" spans="1:17" ht="14.4" customHeight="1" x14ac:dyDescent="0.3">
      <c r="A88" s="680" t="s">
        <v>6907</v>
      </c>
      <c r="B88" s="671" t="s">
        <v>6916</v>
      </c>
      <c r="C88" s="671" t="s">
        <v>5232</v>
      </c>
      <c r="D88" s="671" t="s">
        <v>6985</v>
      </c>
      <c r="E88" s="671" t="s">
        <v>6986</v>
      </c>
      <c r="F88" s="238"/>
      <c r="G88" s="238"/>
      <c r="H88" s="238"/>
      <c r="I88" s="238"/>
      <c r="J88" s="238"/>
      <c r="K88" s="238"/>
      <c r="L88" s="238"/>
      <c r="M88" s="238"/>
      <c r="N88" s="238">
        <v>2</v>
      </c>
      <c r="O88" s="238">
        <v>458</v>
      </c>
      <c r="P88" s="682"/>
      <c r="Q88" s="713">
        <v>229</v>
      </c>
    </row>
    <row r="89" spans="1:17" ht="14.4" customHeight="1" x14ac:dyDescent="0.3">
      <c r="A89" s="680" t="s">
        <v>6907</v>
      </c>
      <c r="B89" s="671" t="s">
        <v>6916</v>
      </c>
      <c r="C89" s="671" t="s">
        <v>5232</v>
      </c>
      <c r="D89" s="671" t="s">
        <v>6987</v>
      </c>
      <c r="E89" s="671" t="s">
        <v>6988</v>
      </c>
      <c r="F89" s="238"/>
      <c r="G89" s="238"/>
      <c r="H89" s="238"/>
      <c r="I89" s="238"/>
      <c r="J89" s="238"/>
      <c r="K89" s="238"/>
      <c r="L89" s="238"/>
      <c r="M89" s="238"/>
      <c r="N89" s="238">
        <v>1</v>
      </c>
      <c r="O89" s="238">
        <v>406</v>
      </c>
      <c r="P89" s="682"/>
      <c r="Q89" s="713">
        <v>406</v>
      </c>
    </row>
    <row r="90" spans="1:17" ht="14.4" customHeight="1" x14ac:dyDescent="0.3">
      <c r="A90" s="680" t="s">
        <v>6907</v>
      </c>
      <c r="B90" s="671" t="s">
        <v>6916</v>
      </c>
      <c r="C90" s="671" t="s">
        <v>5232</v>
      </c>
      <c r="D90" s="671" t="s">
        <v>6989</v>
      </c>
      <c r="E90" s="671" t="s">
        <v>6990</v>
      </c>
      <c r="F90" s="238">
        <v>2</v>
      </c>
      <c r="G90" s="238">
        <v>1298</v>
      </c>
      <c r="H90" s="238">
        <v>1</v>
      </c>
      <c r="I90" s="238">
        <v>649</v>
      </c>
      <c r="J90" s="238"/>
      <c r="K90" s="238"/>
      <c r="L90" s="238"/>
      <c r="M90" s="238"/>
      <c r="N90" s="238">
        <v>5</v>
      </c>
      <c r="O90" s="238">
        <v>3250</v>
      </c>
      <c r="P90" s="682">
        <v>2.5038520801232664</v>
      </c>
      <c r="Q90" s="713">
        <v>650</v>
      </c>
    </row>
    <row r="91" spans="1:17" ht="14.4" customHeight="1" x14ac:dyDescent="0.3">
      <c r="A91" s="680" t="s">
        <v>6907</v>
      </c>
      <c r="B91" s="671" t="s">
        <v>6916</v>
      </c>
      <c r="C91" s="671" t="s">
        <v>5232</v>
      </c>
      <c r="D91" s="671" t="s">
        <v>6991</v>
      </c>
      <c r="E91" s="671" t="s">
        <v>6992</v>
      </c>
      <c r="F91" s="238"/>
      <c r="G91" s="238"/>
      <c r="H91" s="238"/>
      <c r="I91" s="238"/>
      <c r="J91" s="238"/>
      <c r="K91" s="238"/>
      <c r="L91" s="238"/>
      <c r="M91" s="238"/>
      <c r="N91" s="238">
        <v>1</v>
      </c>
      <c r="O91" s="238">
        <v>586</v>
      </c>
      <c r="P91" s="682"/>
      <c r="Q91" s="713">
        <v>586</v>
      </c>
    </row>
    <row r="92" spans="1:17" ht="14.4" customHeight="1" x14ac:dyDescent="0.3">
      <c r="A92" s="680" t="s">
        <v>6907</v>
      </c>
      <c r="B92" s="671" t="s">
        <v>6916</v>
      </c>
      <c r="C92" s="671" t="s">
        <v>5232</v>
      </c>
      <c r="D92" s="671" t="s">
        <v>6993</v>
      </c>
      <c r="E92" s="671" t="s">
        <v>6994</v>
      </c>
      <c r="F92" s="238">
        <v>1</v>
      </c>
      <c r="G92" s="238">
        <v>414</v>
      </c>
      <c r="H92" s="238">
        <v>1</v>
      </c>
      <c r="I92" s="238">
        <v>414</v>
      </c>
      <c r="J92" s="238">
        <v>1</v>
      </c>
      <c r="K92" s="238">
        <v>415</v>
      </c>
      <c r="L92" s="238">
        <v>1.0024154589371981</v>
      </c>
      <c r="M92" s="238">
        <v>415</v>
      </c>
      <c r="N92" s="238">
        <v>1</v>
      </c>
      <c r="O92" s="238">
        <v>415</v>
      </c>
      <c r="P92" s="682">
        <v>1.0024154589371981</v>
      </c>
      <c r="Q92" s="713">
        <v>415</v>
      </c>
    </row>
    <row r="93" spans="1:17" ht="14.4" customHeight="1" x14ac:dyDescent="0.3">
      <c r="A93" s="680" t="s">
        <v>6907</v>
      </c>
      <c r="B93" s="671" t="s">
        <v>6916</v>
      </c>
      <c r="C93" s="671" t="s">
        <v>5232</v>
      </c>
      <c r="D93" s="671" t="s">
        <v>6995</v>
      </c>
      <c r="E93" s="671" t="s">
        <v>6996</v>
      </c>
      <c r="F93" s="238">
        <v>1</v>
      </c>
      <c r="G93" s="238">
        <v>163</v>
      </c>
      <c r="H93" s="238">
        <v>1</v>
      </c>
      <c r="I93" s="238">
        <v>163</v>
      </c>
      <c r="J93" s="238">
        <v>1</v>
      </c>
      <c r="K93" s="238">
        <v>164</v>
      </c>
      <c r="L93" s="238">
        <v>1.0061349693251533</v>
      </c>
      <c r="M93" s="238">
        <v>164</v>
      </c>
      <c r="N93" s="238"/>
      <c r="O93" s="238"/>
      <c r="P93" s="682"/>
      <c r="Q93" s="713"/>
    </row>
    <row r="94" spans="1:17" ht="14.4" customHeight="1" x14ac:dyDescent="0.3">
      <c r="A94" s="680" t="s">
        <v>6907</v>
      </c>
      <c r="B94" s="671" t="s">
        <v>6916</v>
      </c>
      <c r="C94" s="671" t="s">
        <v>5232</v>
      </c>
      <c r="D94" s="671" t="s">
        <v>6997</v>
      </c>
      <c r="E94" s="671" t="s">
        <v>6998</v>
      </c>
      <c r="F94" s="238"/>
      <c r="G94" s="238"/>
      <c r="H94" s="238"/>
      <c r="I94" s="238"/>
      <c r="J94" s="238"/>
      <c r="K94" s="238"/>
      <c r="L94" s="238"/>
      <c r="M94" s="238"/>
      <c r="N94" s="238">
        <v>2</v>
      </c>
      <c r="O94" s="238">
        <v>1570</v>
      </c>
      <c r="P94" s="682"/>
      <c r="Q94" s="713">
        <v>785</v>
      </c>
    </row>
    <row r="95" spans="1:17" ht="14.4" customHeight="1" x14ac:dyDescent="0.3">
      <c r="A95" s="680" t="s">
        <v>6907</v>
      </c>
      <c r="B95" s="671" t="s">
        <v>6916</v>
      </c>
      <c r="C95" s="671" t="s">
        <v>5232</v>
      </c>
      <c r="D95" s="671" t="s">
        <v>6999</v>
      </c>
      <c r="E95" s="671" t="s">
        <v>7000</v>
      </c>
      <c r="F95" s="238"/>
      <c r="G95" s="238"/>
      <c r="H95" s="238"/>
      <c r="I95" s="238"/>
      <c r="J95" s="238"/>
      <c r="K95" s="238"/>
      <c r="L95" s="238"/>
      <c r="M95" s="238"/>
      <c r="N95" s="238">
        <v>2</v>
      </c>
      <c r="O95" s="238">
        <v>442</v>
      </c>
      <c r="P95" s="682"/>
      <c r="Q95" s="713">
        <v>221</v>
      </c>
    </row>
    <row r="96" spans="1:17" ht="14.4" customHeight="1" x14ac:dyDescent="0.3">
      <c r="A96" s="680" t="s">
        <v>6907</v>
      </c>
      <c r="B96" s="671" t="s">
        <v>6916</v>
      </c>
      <c r="C96" s="671" t="s">
        <v>5232</v>
      </c>
      <c r="D96" s="671" t="s">
        <v>7001</v>
      </c>
      <c r="E96" s="671" t="s">
        <v>7002</v>
      </c>
      <c r="F96" s="238">
        <v>2</v>
      </c>
      <c r="G96" s="238">
        <v>1126</v>
      </c>
      <c r="H96" s="238">
        <v>1</v>
      </c>
      <c r="I96" s="238">
        <v>563</v>
      </c>
      <c r="J96" s="238"/>
      <c r="K96" s="238"/>
      <c r="L96" s="238"/>
      <c r="M96" s="238"/>
      <c r="N96" s="238">
        <v>3</v>
      </c>
      <c r="O96" s="238">
        <v>1692</v>
      </c>
      <c r="P96" s="682">
        <v>1.5026642984014209</v>
      </c>
      <c r="Q96" s="713">
        <v>564</v>
      </c>
    </row>
    <row r="97" spans="1:17" ht="14.4" customHeight="1" x14ac:dyDescent="0.3">
      <c r="A97" s="680" t="s">
        <v>6907</v>
      </c>
      <c r="B97" s="671" t="s">
        <v>6916</v>
      </c>
      <c r="C97" s="671" t="s">
        <v>5232</v>
      </c>
      <c r="D97" s="671" t="s">
        <v>7003</v>
      </c>
      <c r="E97" s="671" t="s">
        <v>7004</v>
      </c>
      <c r="F97" s="238">
        <v>2</v>
      </c>
      <c r="G97" s="238">
        <v>1828</v>
      </c>
      <c r="H97" s="238">
        <v>1</v>
      </c>
      <c r="I97" s="238">
        <v>914</v>
      </c>
      <c r="J97" s="238">
        <v>1</v>
      </c>
      <c r="K97" s="238">
        <v>915</v>
      </c>
      <c r="L97" s="238">
        <v>0.50054704595185995</v>
      </c>
      <c r="M97" s="238">
        <v>915</v>
      </c>
      <c r="N97" s="238">
        <v>2</v>
      </c>
      <c r="O97" s="238">
        <v>1830</v>
      </c>
      <c r="P97" s="682">
        <v>1.0010940919037199</v>
      </c>
      <c r="Q97" s="713">
        <v>915</v>
      </c>
    </row>
    <row r="98" spans="1:17" ht="14.4" customHeight="1" x14ac:dyDescent="0.3">
      <c r="A98" s="680" t="s">
        <v>6907</v>
      </c>
      <c r="B98" s="671" t="s">
        <v>6916</v>
      </c>
      <c r="C98" s="671" t="s">
        <v>5232</v>
      </c>
      <c r="D98" s="671" t="s">
        <v>7005</v>
      </c>
      <c r="E98" s="671" t="s">
        <v>7006</v>
      </c>
      <c r="F98" s="238">
        <v>2</v>
      </c>
      <c r="G98" s="238">
        <v>1782</v>
      </c>
      <c r="H98" s="238">
        <v>1</v>
      </c>
      <c r="I98" s="238">
        <v>891</v>
      </c>
      <c r="J98" s="238">
        <v>1</v>
      </c>
      <c r="K98" s="238">
        <v>892</v>
      </c>
      <c r="L98" s="238">
        <v>0.50056116722783395</v>
      </c>
      <c r="M98" s="238">
        <v>892</v>
      </c>
      <c r="N98" s="238">
        <v>2</v>
      </c>
      <c r="O98" s="238">
        <v>1784</v>
      </c>
      <c r="P98" s="682">
        <v>1.0011223344556679</v>
      </c>
      <c r="Q98" s="713">
        <v>892</v>
      </c>
    </row>
    <row r="99" spans="1:17" ht="14.4" customHeight="1" x14ac:dyDescent="0.3">
      <c r="A99" s="680" t="s">
        <v>7007</v>
      </c>
      <c r="B99" s="671" t="s">
        <v>7008</v>
      </c>
      <c r="C99" s="671" t="s">
        <v>5232</v>
      </c>
      <c r="D99" s="671" t="s">
        <v>7009</v>
      </c>
      <c r="E99" s="671" t="s">
        <v>7010</v>
      </c>
      <c r="F99" s="238">
        <v>313</v>
      </c>
      <c r="G99" s="238">
        <v>8451</v>
      </c>
      <c r="H99" s="238">
        <v>1</v>
      </c>
      <c r="I99" s="238">
        <v>27</v>
      </c>
      <c r="J99" s="238">
        <v>392</v>
      </c>
      <c r="K99" s="238">
        <v>10584</v>
      </c>
      <c r="L99" s="238">
        <v>1.2523961661341854</v>
      </c>
      <c r="M99" s="238">
        <v>27</v>
      </c>
      <c r="N99" s="238">
        <v>334</v>
      </c>
      <c r="O99" s="238">
        <v>9018</v>
      </c>
      <c r="P99" s="682">
        <v>1.0670926517571886</v>
      </c>
      <c r="Q99" s="713">
        <v>27</v>
      </c>
    </row>
    <row r="100" spans="1:17" ht="14.4" customHeight="1" x14ac:dyDescent="0.3">
      <c r="A100" s="680" t="s">
        <v>7007</v>
      </c>
      <c r="B100" s="671" t="s">
        <v>7008</v>
      </c>
      <c r="C100" s="671" t="s">
        <v>5232</v>
      </c>
      <c r="D100" s="671" t="s">
        <v>7011</v>
      </c>
      <c r="E100" s="671" t="s">
        <v>7012</v>
      </c>
      <c r="F100" s="238">
        <v>135</v>
      </c>
      <c r="G100" s="238">
        <v>7290</v>
      </c>
      <c r="H100" s="238">
        <v>1</v>
      </c>
      <c r="I100" s="238">
        <v>54</v>
      </c>
      <c r="J100" s="238">
        <v>138</v>
      </c>
      <c r="K100" s="238">
        <v>7452</v>
      </c>
      <c r="L100" s="238">
        <v>1.0222222222222221</v>
      </c>
      <c r="M100" s="238">
        <v>54</v>
      </c>
      <c r="N100" s="238">
        <v>100</v>
      </c>
      <c r="O100" s="238">
        <v>5400</v>
      </c>
      <c r="P100" s="682">
        <v>0.7407407407407407</v>
      </c>
      <c r="Q100" s="713">
        <v>54</v>
      </c>
    </row>
    <row r="101" spans="1:17" ht="14.4" customHeight="1" x14ac:dyDescent="0.3">
      <c r="A101" s="680" t="s">
        <v>7007</v>
      </c>
      <c r="B101" s="671" t="s">
        <v>7008</v>
      </c>
      <c r="C101" s="671" t="s">
        <v>5232</v>
      </c>
      <c r="D101" s="671" t="s">
        <v>7013</v>
      </c>
      <c r="E101" s="671" t="s">
        <v>7014</v>
      </c>
      <c r="F101" s="238">
        <v>109</v>
      </c>
      <c r="G101" s="238">
        <v>2616</v>
      </c>
      <c r="H101" s="238">
        <v>1</v>
      </c>
      <c r="I101" s="238">
        <v>24</v>
      </c>
      <c r="J101" s="238">
        <v>124</v>
      </c>
      <c r="K101" s="238">
        <v>2976</v>
      </c>
      <c r="L101" s="238">
        <v>1.1376146788990826</v>
      </c>
      <c r="M101" s="238">
        <v>24</v>
      </c>
      <c r="N101" s="238">
        <v>98</v>
      </c>
      <c r="O101" s="238">
        <v>2352</v>
      </c>
      <c r="P101" s="682">
        <v>0.8990825688073395</v>
      </c>
      <c r="Q101" s="713">
        <v>24</v>
      </c>
    </row>
    <row r="102" spans="1:17" ht="14.4" customHeight="1" x14ac:dyDescent="0.3">
      <c r="A102" s="680" t="s">
        <v>7007</v>
      </c>
      <c r="B102" s="671" t="s">
        <v>7008</v>
      </c>
      <c r="C102" s="671" t="s">
        <v>5232</v>
      </c>
      <c r="D102" s="671" t="s">
        <v>7015</v>
      </c>
      <c r="E102" s="671" t="s">
        <v>7016</v>
      </c>
      <c r="F102" s="238">
        <v>349</v>
      </c>
      <c r="G102" s="238">
        <v>9423</v>
      </c>
      <c r="H102" s="238">
        <v>1</v>
      </c>
      <c r="I102" s="238">
        <v>27</v>
      </c>
      <c r="J102" s="238">
        <v>386</v>
      </c>
      <c r="K102" s="238">
        <v>10422</v>
      </c>
      <c r="L102" s="238">
        <v>1.1060171919770774</v>
      </c>
      <c r="M102" s="238">
        <v>27</v>
      </c>
      <c r="N102" s="238">
        <v>351</v>
      </c>
      <c r="O102" s="238">
        <v>9477</v>
      </c>
      <c r="P102" s="682">
        <v>1.005730659025788</v>
      </c>
      <c r="Q102" s="713">
        <v>27</v>
      </c>
    </row>
    <row r="103" spans="1:17" ht="14.4" customHeight="1" x14ac:dyDescent="0.3">
      <c r="A103" s="680" t="s">
        <v>7007</v>
      </c>
      <c r="B103" s="671" t="s">
        <v>7008</v>
      </c>
      <c r="C103" s="671" t="s">
        <v>5232</v>
      </c>
      <c r="D103" s="671" t="s">
        <v>7017</v>
      </c>
      <c r="E103" s="671" t="s">
        <v>7018</v>
      </c>
      <c r="F103" s="238">
        <v>1655</v>
      </c>
      <c r="G103" s="238">
        <v>92680</v>
      </c>
      <c r="H103" s="238">
        <v>1</v>
      </c>
      <c r="I103" s="238">
        <v>56</v>
      </c>
      <c r="J103" s="238">
        <v>962</v>
      </c>
      <c r="K103" s="238">
        <v>53872</v>
      </c>
      <c r="L103" s="238">
        <v>0.58126888217522654</v>
      </c>
      <c r="M103" s="238">
        <v>56</v>
      </c>
      <c r="N103" s="238">
        <v>797</v>
      </c>
      <c r="O103" s="238">
        <v>44632</v>
      </c>
      <c r="P103" s="682">
        <v>0.48157099697885197</v>
      </c>
      <c r="Q103" s="713">
        <v>56</v>
      </c>
    </row>
    <row r="104" spans="1:17" ht="14.4" customHeight="1" x14ac:dyDescent="0.3">
      <c r="A104" s="680" t="s">
        <v>7007</v>
      </c>
      <c r="B104" s="671" t="s">
        <v>7008</v>
      </c>
      <c r="C104" s="671" t="s">
        <v>5232</v>
      </c>
      <c r="D104" s="671" t="s">
        <v>7019</v>
      </c>
      <c r="E104" s="671" t="s">
        <v>7020</v>
      </c>
      <c r="F104" s="238">
        <v>61</v>
      </c>
      <c r="G104" s="238">
        <v>1647</v>
      </c>
      <c r="H104" s="238">
        <v>1</v>
      </c>
      <c r="I104" s="238">
        <v>27</v>
      </c>
      <c r="J104" s="238">
        <v>73</v>
      </c>
      <c r="K104" s="238">
        <v>1971</v>
      </c>
      <c r="L104" s="238">
        <v>1.1967213114754098</v>
      </c>
      <c r="M104" s="238">
        <v>27</v>
      </c>
      <c r="N104" s="238">
        <v>69</v>
      </c>
      <c r="O104" s="238">
        <v>1863</v>
      </c>
      <c r="P104" s="682">
        <v>1.1311475409836065</v>
      </c>
      <c r="Q104" s="713">
        <v>27</v>
      </c>
    </row>
    <row r="105" spans="1:17" ht="14.4" customHeight="1" x14ac:dyDescent="0.3">
      <c r="A105" s="680" t="s">
        <v>7007</v>
      </c>
      <c r="B105" s="671" t="s">
        <v>7008</v>
      </c>
      <c r="C105" s="671" t="s">
        <v>5232</v>
      </c>
      <c r="D105" s="671" t="s">
        <v>7021</v>
      </c>
      <c r="E105" s="671" t="s">
        <v>7022</v>
      </c>
      <c r="F105" s="238">
        <v>208</v>
      </c>
      <c r="G105" s="238">
        <v>4576</v>
      </c>
      <c r="H105" s="238">
        <v>1</v>
      </c>
      <c r="I105" s="238">
        <v>22</v>
      </c>
      <c r="J105" s="238">
        <v>229</v>
      </c>
      <c r="K105" s="238">
        <v>5038</v>
      </c>
      <c r="L105" s="238">
        <v>1.1009615384615385</v>
      </c>
      <c r="M105" s="238">
        <v>22</v>
      </c>
      <c r="N105" s="238">
        <v>685</v>
      </c>
      <c r="O105" s="238">
        <v>15070</v>
      </c>
      <c r="P105" s="682">
        <v>3.2932692307692308</v>
      </c>
      <c r="Q105" s="713">
        <v>22</v>
      </c>
    </row>
    <row r="106" spans="1:17" ht="14.4" customHeight="1" x14ac:dyDescent="0.3">
      <c r="A106" s="680" t="s">
        <v>7007</v>
      </c>
      <c r="B106" s="671" t="s">
        <v>7008</v>
      </c>
      <c r="C106" s="671" t="s">
        <v>5232</v>
      </c>
      <c r="D106" s="671" t="s">
        <v>7023</v>
      </c>
      <c r="E106" s="671" t="s">
        <v>7024</v>
      </c>
      <c r="F106" s="238">
        <v>6</v>
      </c>
      <c r="G106" s="238">
        <v>408</v>
      </c>
      <c r="H106" s="238">
        <v>1</v>
      </c>
      <c r="I106" s="238">
        <v>68</v>
      </c>
      <c r="J106" s="238">
        <v>3</v>
      </c>
      <c r="K106" s="238">
        <v>204</v>
      </c>
      <c r="L106" s="238">
        <v>0.5</v>
      </c>
      <c r="M106" s="238">
        <v>68</v>
      </c>
      <c r="N106" s="238">
        <v>7</v>
      </c>
      <c r="O106" s="238">
        <v>476</v>
      </c>
      <c r="P106" s="682">
        <v>1.1666666666666667</v>
      </c>
      <c r="Q106" s="713">
        <v>68</v>
      </c>
    </row>
    <row r="107" spans="1:17" ht="14.4" customHeight="1" x14ac:dyDescent="0.3">
      <c r="A107" s="680" t="s">
        <v>7007</v>
      </c>
      <c r="B107" s="671" t="s">
        <v>7008</v>
      </c>
      <c r="C107" s="671" t="s">
        <v>5232</v>
      </c>
      <c r="D107" s="671" t="s">
        <v>7025</v>
      </c>
      <c r="E107" s="671" t="s">
        <v>7026</v>
      </c>
      <c r="F107" s="238"/>
      <c r="G107" s="238"/>
      <c r="H107" s="238"/>
      <c r="I107" s="238"/>
      <c r="J107" s="238">
        <v>2</v>
      </c>
      <c r="K107" s="238">
        <v>124</v>
      </c>
      <c r="L107" s="238"/>
      <c r="M107" s="238">
        <v>62</v>
      </c>
      <c r="N107" s="238">
        <v>4</v>
      </c>
      <c r="O107" s="238">
        <v>248</v>
      </c>
      <c r="P107" s="682"/>
      <c r="Q107" s="713">
        <v>62</v>
      </c>
    </row>
    <row r="108" spans="1:17" ht="14.4" customHeight="1" x14ac:dyDescent="0.3">
      <c r="A108" s="680" t="s">
        <v>7007</v>
      </c>
      <c r="B108" s="671" t="s">
        <v>7008</v>
      </c>
      <c r="C108" s="671" t="s">
        <v>5232</v>
      </c>
      <c r="D108" s="671" t="s">
        <v>7027</v>
      </c>
      <c r="E108" s="671" t="s">
        <v>7028</v>
      </c>
      <c r="F108" s="238">
        <v>943</v>
      </c>
      <c r="G108" s="238">
        <v>57523</v>
      </c>
      <c r="H108" s="238">
        <v>1</v>
      </c>
      <c r="I108" s="238">
        <v>61</v>
      </c>
      <c r="J108" s="238">
        <v>986</v>
      </c>
      <c r="K108" s="238">
        <v>60146</v>
      </c>
      <c r="L108" s="238">
        <v>1.0455991516436904</v>
      </c>
      <c r="M108" s="238">
        <v>61</v>
      </c>
      <c r="N108" s="238">
        <v>805</v>
      </c>
      <c r="O108" s="238">
        <v>49105</v>
      </c>
      <c r="P108" s="682">
        <v>0.85365853658536583</v>
      </c>
      <c r="Q108" s="713">
        <v>61</v>
      </c>
    </row>
    <row r="109" spans="1:17" ht="14.4" customHeight="1" x14ac:dyDescent="0.3">
      <c r="A109" s="680" t="s">
        <v>7007</v>
      </c>
      <c r="B109" s="671" t="s">
        <v>7008</v>
      </c>
      <c r="C109" s="671" t="s">
        <v>5232</v>
      </c>
      <c r="D109" s="671" t="s">
        <v>7029</v>
      </c>
      <c r="E109" s="671" t="s">
        <v>7030</v>
      </c>
      <c r="F109" s="238">
        <v>36</v>
      </c>
      <c r="G109" s="238">
        <v>5832</v>
      </c>
      <c r="H109" s="238">
        <v>1</v>
      </c>
      <c r="I109" s="238">
        <v>162</v>
      </c>
      <c r="J109" s="238">
        <v>12</v>
      </c>
      <c r="K109" s="238">
        <v>1944</v>
      </c>
      <c r="L109" s="238">
        <v>0.33333333333333331</v>
      </c>
      <c r="M109" s="238">
        <v>162</v>
      </c>
      <c r="N109" s="238">
        <v>5</v>
      </c>
      <c r="O109" s="238">
        <v>810</v>
      </c>
      <c r="P109" s="682">
        <v>0.1388888888888889</v>
      </c>
      <c r="Q109" s="713">
        <v>162</v>
      </c>
    </row>
    <row r="110" spans="1:17" ht="14.4" customHeight="1" x14ac:dyDescent="0.3">
      <c r="A110" s="680" t="s">
        <v>7007</v>
      </c>
      <c r="B110" s="671" t="s">
        <v>7008</v>
      </c>
      <c r="C110" s="671" t="s">
        <v>5232</v>
      </c>
      <c r="D110" s="671" t="s">
        <v>7031</v>
      </c>
      <c r="E110" s="671" t="s">
        <v>7032</v>
      </c>
      <c r="F110" s="238"/>
      <c r="G110" s="238"/>
      <c r="H110" s="238"/>
      <c r="I110" s="238"/>
      <c r="J110" s="238"/>
      <c r="K110" s="238"/>
      <c r="L110" s="238"/>
      <c r="M110" s="238"/>
      <c r="N110" s="238">
        <v>459</v>
      </c>
      <c r="O110" s="238">
        <v>37179</v>
      </c>
      <c r="P110" s="682"/>
      <c r="Q110" s="713">
        <v>81</v>
      </c>
    </row>
    <row r="111" spans="1:17" ht="14.4" customHeight="1" x14ac:dyDescent="0.3">
      <c r="A111" s="680" t="s">
        <v>7007</v>
      </c>
      <c r="B111" s="671" t="s">
        <v>7008</v>
      </c>
      <c r="C111" s="671" t="s">
        <v>5232</v>
      </c>
      <c r="D111" s="671" t="s">
        <v>7033</v>
      </c>
      <c r="E111" s="671" t="s">
        <v>7034</v>
      </c>
      <c r="F111" s="238">
        <v>16</v>
      </c>
      <c r="G111" s="238">
        <v>15792</v>
      </c>
      <c r="H111" s="238">
        <v>1</v>
      </c>
      <c r="I111" s="238">
        <v>987</v>
      </c>
      <c r="J111" s="238">
        <v>26</v>
      </c>
      <c r="K111" s="238">
        <v>25662</v>
      </c>
      <c r="L111" s="238">
        <v>1.625</v>
      </c>
      <c r="M111" s="238">
        <v>987</v>
      </c>
      <c r="N111" s="238">
        <v>26</v>
      </c>
      <c r="O111" s="238">
        <v>25662</v>
      </c>
      <c r="P111" s="682">
        <v>1.625</v>
      </c>
      <c r="Q111" s="713">
        <v>987</v>
      </c>
    </row>
    <row r="112" spans="1:17" ht="14.4" customHeight="1" x14ac:dyDescent="0.3">
      <c r="A112" s="680" t="s">
        <v>7007</v>
      </c>
      <c r="B112" s="671" t="s">
        <v>7008</v>
      </c>
      <c r="C112" s="671" t="s">
        <v>5232</v>
      </c>
      <c r="D112" s="671" t="s">
        <v>7035</v>
      </c>
      <c r="E112" s="671" t="s">
        <v>7036</v>
      </c>
      <c r="F112" s="238">
        <v>15</v>
      </c>
      <c r="G112" s="238">
        <v>450</v>
      </c>
      <c r="H112" s="238">
        <v>1</v>
      </c>
      <c r="I112" s="238">
        <v>30</v>
      </c>
      <c r="J112" s="238">
        <v>21</v>
      </c>
      <c r="K112" s="238">
        <v>630</v>
      </c>
      <c r="L112" s="238">
        <v>1.4</v>
      </c>
      <c r="M112" s="238">
        <v>30</v>
      </c>
      <c r="N112" s="238">
        <v>7</v>
      </c>
      <c r="O112" s="238">
        <v>210</v>
      </c>
      <c r="P112" s="682">
        <v>0.46666666666666667</v>
      </c>
      <c r="Q112" s="713">
        <v>30</v>
      </c>
    </row>
    <row r="113" spans="1:17" ht="14.4" customHeight="1" x14ac:dyDescent="0.3">
      <c r="A113" s="680" t="s">
        <v>7007</v>
      </c>
      <c r="B113" s="671" t="s">
        <v>7008</v>
      </c>
      <c r="C113" s="671" t="s">
        <v>5232</v>
      </c>
      <c r="D113" s="671" t="s">
        <v>7037</v>
      </c>
      <c r="E113" s="671" t="s">
        <v>7038</v>
      </c>
      <c r="F113" s="238">
        <v>6</v>
      </c>
      <c r="G113" s="238">
        <v>10554</v>
      </c>
      <c r="H113" s="238">
        <v>1</v>
      </c>
      <c r="I113" s="238">
        <v>1759</v>
      </c>
      <c r="J113" s="238">
        <v>2</v>
      </c>
      <c r="K113" s="238">
        <v>3526</v>
      </c>
      <c r="L113" s="238">
        <v>0.33409133977638811</v>
      </c>
      <c r="M113" s="238">
        <v>1763</v>
      </c>
      <c r="N113" s="238">
        <v>2</v>
      </c>
      <c r="O113" s="238">
        <v>3526</v>
      </c>
      <c r="P113" s="682">
        <v>0.33409133977638811</v>
      </c>
      <c r="Q113" s="713">
        <v>1763</v>
      </c>
    </row>
    <row r="114" spans="1:17" ht="14.4" customHeight="1" x14ac:dyDescent="0.3">
      <c r="A114" s="680" t="s">
        <v>7007</v>
      </c>
      <c r="B114" s="671" t="s">
        <v>7008</v>
      </c>
      <c r="C114" s="671" t="s">
        <v>5232</v>
      </c>
      <c r="D114" s="671" t="s">
        <v>7039</v>
      </c>
      <c r="E114" s="671" t="s">
        <v>7040</v>
      </c>
      <c r="F114" s="238">
        <v>2</v>
      </c>
      <c r="G114" s="238">
        <v>382</v>
      </c>
      <c r="H114" s="238">
        <v>1</v>
      </c>
      <c r="I114" s="238">
        <v>191</v>
      </c>
      <c r="J114" s="238"/>
      <c r="K114" s="238"/>
      <c r="L114" s="238"/>
      <c r="M114" s="238"/>
      <c r="N114" s="238">
        <v>3</v>
      </c>
      <c r="O114" s="238">
        <v>573</v>
      </c>
      <c r="P114" s="682">
        <v>1.5</v>
      </c>
      <c r="Q114" s="713">
        <v>191</v>
      </c>
    </row>
    <row r="115" spans="1:17" ht="14.4" customHeight="1" x14ac:dyDescent="0.3">
      <c r="A115" s="680" t="s">
        <v>7007</v>
      </c>
      <c r="B115" s="671" t="s">
        <v>7008</v>
      </c>
      <c r="C115" s="671" t="s">
        <v>5232</v>
      </c>
      <c r="D115" s="671" t="s">
        <v>7041</v>
      </c>
      <c r="E115" s="671" t="s">
        <v>7042</v>
      </c>
      <c r="F115" s="238">
        <v>5</v>
      </c>
      <c r="G115" s="238">
        <v>410</v>
      </c>
      <c r="H115" s="238">
        <v>1</v>
      </c>
      <c r="I115" s="238">
        <v>82</v>
      </c>
      <c r="J115" s="238">
        <v>8</v>
      </c>
      <c r="K115" s="238">
        <v>656</v>
      </c>
      <c r="L115" s="238">
        <v>1.6</v>
      </c>
      <c r="M115" s="238">
        <v>82</v>
      </c>
      <c r="N115" s="238">
        <v>2</v>
      </c>
      <c r="O115" s="238">
        <v>164</v>
      </c>
      <c r="P115" s="682">
        <v>0.4</v>
      </c>
      <c r="Q115" s="713">
        <v>82</v>
      </c>
    </row>
    <row r="116" spans="1:17" ht="14.4" customHeight="1" x14ac:dyDescent="0.3">
      <c r="A116" s="680" t="s">
        <v>7007</v>
      </c>
      <c r="B116" s="671" t="s">
        <v>7008</v>
      </c>
      <c r="C116" s="671" t="s">
        <v>5232</v>
      </c>
      <c r="D116" s="671" t="s">
        <v>7043</v>
      </c>
      <c r="E116" s="671" t="s">
        <v>7044</v>
      </c>
      <c r="F116" s="238"/>
      <c r="G116" s="238"/>
      <c r="H116" s="238"/>
      <c r="I116" s="238"/>
      <c r="J116" s="238"/>
      <c r="K116" s="238"/>
      <c r="L116" s="238"/>
      <c r="M116" s="238"/>
      <c r="N116" s="238">
        <v>1</v>
      </c>
      <c r="O116" s="238">
        <v>262</v>
      </c>
      <c r="P116" s="682"/>
      <c r="Q116" s="713">
        <v>262</v>
      </c>
    </row>
    <row r="117" spans="1:17" ht="14.4" customHeight="1" x14ac:dyDescent="0.3">
      <c r="A117" s="680" t="s">
        <v>7007</v>
      </c>
      <c r="B117" s="671" t="s">
        <v>7008</v>
      </c>
      <c r="C117" s="671" t="s">
        <v>5232</v>
      </c>
      <c r="D117" s="671" t="s">
        <v>7045</v>
      </c>
      <c r="E117" s="671" t="s">
        <v>7046</v>
      </c>
      <c r="F117" s="238">
        <v>6</v>
      </c>
      <c r="G117" s="238">
        <v>1596</v>
      </c>
      <c r="H117" s="238">
        <v>1</v>
      </c>
      <c r="I117" s="238">
        <v>266</v>
      </c>
      <c r="J117" s="238">
        <v>11</v>
      </c>
      <c r="K117" s="238">
        <v>2926</v>
      </c>
      <c r="L117" s="238">
        <v>1.8333333333333333</v>
      </c>
      <c r="M117" s="238">
        <v>266</v>
      </c>
      <c r="N117" s="238">
        <v>7</v>
      </c>
      <c r="O117" s="238">
        <v>1862</v>
      </c>
      <c r="P117" s="682">
        <v>1.1666666666666667</v>
      </c>
      <c r="Q117" s="713">
        <v>266</v>
      </c>
    </row>
    <row r="118" spans="1:17" ht="14.4" customHeight="1" x14ac:dyDescent="0.3">
      <c r="A118" s="680" t="s">
        <v>7007</v>
      </c>
      <c r="B118" s="671" t="s">
        <v>7008</v>
      </c>
      <c r="C118" s="671" t="s">
        <v>5232</v>
      </c>
      <c r="D118" s="671" t="s">
        <v>7047</v>
      </c>
      <c r="E118" s="671" t="s">
        <v>7048</v>
      </c>
      <c r="F118" s="238">
        <v>6</v>
      </c>
      <c r="G118" s="238">
        <v>1380</v>
      </c>
      <c r="H118" s="238">
        <v>1</v>
      </c>
      <c r="I118" s="238">
        <v>230</v>
      </c>
      <c r="J118" s="238">
        <v>11</v>
      </c>
      <c r="K118" s="238">
        <v>2530</v>
      </c>
      <c r="L118" s="238">
        <v>1.8333333333333333</v>
      </c>
      <c r="M118" s="238">
        <v>230</v>
      </c>
      <c r="N118" s="238">
        <v>7</v>
      </c>
      <c r="O118" s="238">
        <v>1610</v>
      </c>
      <c r="P118" s="682">
        <v>1.1666666666666667</v>
      </c>
      <c r="Q118" s="713">
        <v>230</v>
      </c>
    </row>
    <row r="119" spans="1:17" ht="14.4" customHeight="1" x14ac:dyDescent="0.3">
      <c r="A119" s="680" t="s">
        <v>7007</v>
      </c>
      <c r="B119" s="671" t="s">
        <v>7008</v>
      </c>
      <c r="C119" s="671" t="s">
        <v>5232</v>
      </c>
      <c r="D119" s="671" t="s">
        <v>7049</v>
      </c>
      <c r="E119" s="671" t="s">
        <v>7050</v>
      </c>
      <c r="F119" s="238">
        <v>3</v>
      </c>
      <c r="G119" s="238">
        <v>189</v>
      </c>
      <c r="H119" s="238">
        <v>1</v>
      </c>
      <c r="I119" s="238">
        <v>63</v>
      </c>
      <c r="J119" s="238">
        <v>4</v>
      </c>
      <c r="K119" s="238">
        <v>252</v>
      </c>
      <c r="L119" s="238">
        <v>1.3333333333333333</v>
      </c>
      <c r="M119" s="238">
        <v>63</v>
      </c>
      <c r="N119" s="238">
        <v>1</v>
      </c>
      <c r="O119" s="238">
        <v>63</v>
      </c>
      <c r="P119" s="682">
        <v>0.33333333333333331</v>
      </c>
      <c r="Q119" s="713">
        <v>63</v>
      </c>
    </row>
    <row r="120" spans="1:17" ht="14.4" customHeight="1" x14ac:dyDescent="0.3">
      <c r="A120" s="680" t="s">
        <v>7007</v>
      </c>
      <c r="B120" s="671" t="s">
        <v>7008</v>
      </c>
      <c r="C120" s="671" t="s">
        <v>5232</v>
      </c>
      <c r="D120" s="671" t="s">
        <v>7051</v>
      </c>
      <c r="E120" s="671" t="s">
        <v>7052</v>
      </c>
      <c r="F120" s="238">
        <v>72</v>
      </c>
      <c r="G120" s="238">
        <v>1224</v>
      </c>
      <c r="H120" s="238">
        <v>1</v>
      </c>
      <c r="I120" s="238">
        <v>17</v>
      </c>
      <c r="J120" s="238">
        <v>84</v>
      </c>
      <c r="K120" s="238">
        <v>1428</v>
      </c>
      <c r="L120" s="238">
        <v>1.1666666666666667</v>
      </c>
      <c r="M120" s="238">
        <v>17</v>
      </c>
      <c r="N120" s="238">
        <v>120</v>
      </c>
      <c r="O120" s="238">
        <v>2040</v>
      </c>
      <c r="P120" s="682">
        <v>1.6666666666666667</v>
      </c>
      <c r="Q120" s="713">
        <v>17</v>
      </c>
    </row>
    <row r="121" spans="1:17" ht="14.4" customHeight="1" x14ac:dyDescent="0.3">
      <c r="A121" s="680" t="s">
        <v>7007</v>
      </c>
      <c r="B121" s="671" t="s">
        <v>7008</v>
      </c>
      <c r="C121" s="671" t="s">
        <v>5232</v>
      </c>
      <c r="D121" s="671" t="s">
        <v>7053</v>
      </c>
      <c r="E121" s="671" t="s">
        <v>7054</v>
      </c>
      <c r="F121" s="238">
        <v>2</v>
      </c>
      <c r="G121" s="238">
        <v>214</v>
      </c>
      <c r="H121" s="238">
        <v>1</v>
      </c>
      <c r="I121" s="238">
        <v>107</v>
      </c>
      <c r="J121" s="238"/>
      <c r="K121" s="238"/>
      <c r="L121" s="238"/>
      <c r="M121" s="238"/>
      <c r="N121" s="238">
        <v>3</v>
      </c>
      <c r="O121" s="238">
        <v>321</v>
      </c>
      <c r="P121" s="682">
        <v>1.5</v>
      </c>
      <c r="Q121" s="713">
        <v>107</v>
      </c>
    </row>
    <row r="122" spans="1:17" ht="14.4" customHeight="1" x14ac:dyDescent="0.3">
      <c r="A122" s="680" t="s">
        <v>7007</v>
      </c>
      <c r="B122" s="671" t="s">
        <v>7008</v>
      </c>
      <c r="C122" s="671" t="s">
        <v>5232</v>
      </c>
      <c r="D122" s="671" t="s">
        <v>7055</v>
      </c>
      <c r="E122" s="671" t="s">
        <v>7056</v>
      </c>
      <c r="F122" s="238">
        <v>22</v>
      </c>
      <c r="G122" s="238">
        <v>1364</v>
      </c>
      <c r="H122" s="238">
        <v>1</v>
      </c>
      <c r="I122" s="238">
        <v>62</v>
      </c>
      <c r="J122" s="238">
        <v>12</v>
      </c>
      <c r="K122" s="238">
        <v>756</v>
      </c>
      <c r="L122" s="238">
        <v>0.55425219941348969</v>
      </c>
      <c r="M122" s="238">
        <v>63</v>
      </c>
      <c r="N122" s="238">
        <v>5</v>
      </c>
      <c r="O122" s="238">
        <v>315</v>
      </c>
      <c r="P122" s="682">
        <v>0.23093841642228738</v>
      </c>
      <c r="Q122" s="713">
        <v>63</v>
      </c>
    </row>
    <row r="123" spans="1:17" ht="14.4" customHeight="1" x14ac:dyDescent="0.3">
      <c r="A123" s="680" t="s">
        <v>7007</v>
      </c>
      <c r="B123" s="671" t="s">
        <v>7008</v>
      </c>
      <c r="C123" s="671" t="s">
        <v>5232</v>
      </c>
      <c r="D123" s="671" t="s">
        <v>7057</v>
      </c>
      <c r="E123" s="671" t="s">
        <v>7058</v>
      </c>
      <c r="F123" s="238">
        <v>4</v>
      </c>
      <c r="G123" s="238">
        <v>1900</v>
      </c>
      <c r="H123" s="238">
        <v>1</v>
      </c>
      <c r="I123" s="238">
        <v>475</v>
      </c>
      <c r="J123" s="238">
        <v>4</v>
      </c>
      <c r="K123" s="238">
        <v>1904</v>
      </c>
      <c r="L123" s="238">
        <v>1.0021052631578948</v>
      </c>
      <c r="M123" s="238">
        <v>476</v>
      </c>
      <c r="N123" s="238">
        <v>1</v>
      </c>
      <c r="O123" s="238">
        <v>476</v>
      </c>
      <c r="P123" s="682">
        <v>0.25052631578947371</v>
      </c>
      <c r="Q123" s="713">
        <v>476</v>
      </c>
    </row>
    <row r="124" spans="1:17" ht="14.4" customHeight="1" x14ac:dyDescent="0.3">
      <c r="A124" s="680" t="s">
        <v>7007</v>
      </c>
      <c r="B124" s="671" t="s">
        <v>7008</v>
      </c>
      <c r="C124" s="671" t="s">
        <v>5232</v>
      </c>
      <c r="D124" s="671" t="s">
        <v>7059</v>
      </c>
      <c r="E124" s="671" t="s">
        <v>7060</v>
      </c>
      <c r="F124" s="238">
        <v>7</v>
      </c>
      <c r="G124" s="238">
        <v>329</v>
      </c>
      <c r="H124" s="238">
        <v>1</v>
      </c>
      <c r="I124" s="238">
        <v>47</v>
      </c>
      <c r="J124" s="238">
        <v>9</v>
      </c>
      <c r="K124" s="238">
        <v>423</v>
      </c>
      <c r="L124" s="238">
        <v>1.2857142857142858</v>
      </c>
      <c r="M124" s="238">
        <v>47</v>
      </c>
      <c r="N124" s="238">
        <v>2</v>
      </c>
      <c r="O124" s="238">
        <v>94</v>
      </c>
      <c r="P124" s="682">
        <v>0.2857142857142857</v>
      </c>
      <c r="Q124" s="713">
        <v>47</v>
      </c>
    </row>
    <row r="125" spans="1:17" ht="14.4" customHeight="1" x14ac:dyDescent="0.3">
      <c r="A125" s="680" t="s">
        <v>7007</v>
      </c>
      <c r="B125" s="671" t="s">
        <v>7008</v>
      </c>
      <c r="C125" s="671" t="s">
        <v>5232</v>
      </c>
      <c r="D125" s="671" t="s">
        <v>7061</v>
      </c>
      <c r="E125" s="671" t="s">
        <v>7062</v>
      </c>
      <c r="F125" s="238">
        <v>16</v>
      </c>
      <c r="G125" s="238">
        <v>5456</v>
      </c>
      <c r="H125" s="238">
        <v>1</v>
      </c>
      <c r="I125" s="238">
        <v>341</v>
      </c>
      <c r="J125" s="238"/>
      <c r="K125" s="238"/>
      <c r="L125" s="238"/>
      <c r="M125" s="238"/>
      <c r="N125" s="238"/>
      <c r="O125" s="238"/>
      <c r="P125" s="682"/>
      <c r="Q125" s="713"/>
    </row>
    <row r="126" spans="1:17" ht="14.4" customHeight="1" x14ac:dyDescent="0.3">
      <c r="A126" s="680" t="s">
        <v>7007</v>
      </c>
      <c r="B126" s="671" t="s">
        <v>7008</v>
      </c>
      <c r="C126" s="671" t="s">
        <v>5232</v>
      </c>
      <c r="D126" s="671" t="s">
        <v>7063</v>
      </c>
      <c r="E126" s="671" t="s">
        <v>7064</v>
      </c>
      <c r="F126" s="238">
        <v>3</v>
      </c>
      <c r="G126" s="238">
        <v>159</v>
      </c>
      <c r="H126" s="238">
        <v>1</v>
      </c>
      <c r="I126" s="238">
        <v>53</v>
      </c>
      <c r="J126" s="238">
        <v>1</v>
      </c>
      <c r="K126" s="238">
        <v>53</v>
      </c>
      <c r="L126" s="238">
        <v>0.33333333333333331</v>
      </c>
      <c r="M126" s="238">
        <v>53</v>
      </c>
      <c r="N126" s="238">
        <v>5</v>
      </c>
      <c r="O126" s="238">
        <v>265</v>
      </c>
      <c r="P126" s="682">
        <v>1.6666666666666667</v>
      </c>
      <c r="Q126" s="713">
        <v>53</v>
      </c>
    </row>
    <row r="127" spans="1:17" ht="14.4" customHeight="1" x14ac:dyDescent="0.3">
      <c r="A127" s="680" t="s">
        <v>7007</v>
      </c>
      <c r="B127" s="671" t="s">
        <v>7008</v>
      </c>
      <c r="C127" s="671" t="s">
        <v>5232</v>
      </c>
      <c r="D127" s="671" t="s">
        <v>7065</v>
      </c>
      <c r="E127" s="671" t="s">
        <v>7066</v>
      </c>
      <c r="F127" s="238">
        <v>17</v>
      </c>
      <c r="G127" s="238">
        <v>1020</v>
      </c>
      <c r="H127" s="238">
        <v>1</v>
      </c>
      <c r="I127" s="238">
        <v>60</v>
      </c>
      <c r="J127" s="238">
        <v>14</v>
      </c>
      <c r="K127" s="238">
        <v>840</v>
      </c>
      <c r="L127" s="238">
        <v>0.82352941176470584</v>
      </c>
      <c r="M127" s="238">
        <v>60</v>
      </c>
      <c r="N127" s="238">
        <v>9</v>
      </c>
      <c r="O127" s="238">
        <v>540</v>
      </c>
      <c r="P127" s="682">
        <v>0.52941176470588236</v>
      </c>
      <c r="Q127" s="713">
        <v>60</v>
      </c>
    </row>
    <row r="128" spans="1:17" ht="14.4" customHeight="1" x14ac:dyDescent="0.3">
      <c r="A128" s="680" t="s">
        <v>7007</v>
      </c>
      <c r="B128" s="671" t="s">
        <v>7008</v>
      </c>
      <c r="C128" s="671" t="s">
        <v>5232</v>
      </c>
      <c r="D128" s="671" t="s">
        <v>7067</v>
      </c>
      <c r="E128" s="671" t="s">
        <v>7068</v>
      </c>
      <c r="F128" s="238">
        <v>2</v>
      </c>
      <c r="G128" s="238">
        <v>192</v>
      </c>
      <c r="H128" s="238">
        <v>1</v>
      </c>
      <c r="I128" s="238">
        <v>96</v>
      </c>
      <c r="J128" s="238">
        <v>1</v>
      </c>
      <c r="K128" s="238">
        <v>96</v>
      </c>
      <c r="L128" s="238">
        <v>0.5</v>
      </c>
      <c r="M128" s="238">
        <v>96</v>
      </c>
      <c r="N128" s="238"/>
      <c r="O128" s="238"/>
      <c r="P128" s="682"/>
      <c r="Q128" s="713"/>
    </row>
    <row r="129" spans="1:17" ht="14.4" customHeight="1" x14ac:dyDescent="0.3">
      <c r="A129" s="680" t="s">
        <v>7007</v>
      </c>
      <c r="B129" s="671" t="s">
        <v>7008</v>
      </c>
      <c r="C129" s="671" t="s">
        <v>5232</v>
      </c>
      <c r="D129" s="671" t="s">
        <v>7069</v>
      </c>
      <c r="E129" s="671" t="s">
        <v>7070</v>
      </c>
      <c r="F129" s="238">
        <v>2</v>
      </c>
      <c r="G129" s="238">
        <v>120</v>
      </c>
      <c r="H129" s="238">
        <v>1</v>
      </c>
      <c r="I129" s="238">
        <v>60</v>
      </c>
      <c r="J129" s="238">
        <v>4</v>
      </c>
      <c r="K129" s="238">
        <v>240</v>
      </c>
      <c r="L129" s="238">
        <v>2</v>
      </c>
      <c r="M129" s="238">
        <v>60</v>
      </c>
      <c r="N129" s="238"/>
      <c r="O129" s="238"/>
      <c r="P129" s="682"/>
      <c r="Q129" s="713"/>
    </row>
    <row r="130" spans="1:17" ht="14.4" customHeight="1" x14ac:dyDescent="0.3">
      <c r="A130" s="680" t="s">
        <v>7007</v>
      </c>
      <c r="B130" s="671" t="s">
        <v>7008</v>
      </c>
      <c r="C130" s="671" t="s">
        <v>5232</v>
      </c>
      <c r="D130" s="671" t="s">
        <v>7071</v>
      </c>
      <c r="E130" s="671" t="s">
        <v>7072</v>
      </c>
      <c r="F130" s="238">
        <v>7</v>
      </c>
      <c r="G130" s="238">
        <v>427</v>
      </c>
      <c r="H130" s="238">
        <v>1</v>
      </c>
      <c r="I130" s="238">
        <v>61</v>
      </c>
      <c r="J130" s="238">
        <v>2</v>
      </c>
      <c r="K130" s="238">
        <v>122</v>
      </c>
      <c r="L130" s="238">
        <v>0.2857142857142857</v>
      </c>
      <c r="M130" s="238">
        <v>61</v>
      </c>
      <c r="N130" s="238"/>
      <c r="O130" s="238"/>
      <c r="P130" s="682"/>
      <c r="Q130" s="713"/>
    </row>
    <row r="131" spans="1:17" ht="14.4" customHeight="1" x14ac:dyDescent="0.3">
      <c r="A131" s="680" t="s">
        <v>7007</v>
      </c>
      <c r="B131" s="671" t="s">
        <v>7008</v>
      </c>
      <c r="C131" s="671" t="s">
        <v>5232</v>
      </c>
      <c r="D131" s="671" t="s">
        <v>7073</v>
      </c>
      <c r="E131" s="671" t="s">
        <v>7074</v>
      </c>
      <c r="F131" s="238">
        <v>1</v>
      </c>
      <c r="G131" s="238">
        <v>32</v>
      </c>
      <c r="H131" s="238">
        <v>1</v>
      </c>
      <c r="I131" s="238">
        <v>32</v>
      </c>
      <c r="J131" s="238"/>
      <c r="K131" s="238"/>
      <c r="L131" s="238"/>
      <c r="M131" s="238"/>
      <c r="N131" s="238"/>
      <c r="O131" s="238"/>
      <c r="P131" s="682"/>
      <c r="Q131" s="713"/>
    </row>
    <row r="132" spans="1:17" ht="14.4" customHeight="1" x14ac:dyDescent="0.3">
      <c r="A132" s="680" t="s">
        <v>7007</v>
      </c>
      <c r="B132" s="671" t="s">
        <v>7008</v>
      </c>
      <c r="C132" s="671" t="s">
        <v>5232</v>
      </c>
      <c r="D132" s="671" t="s">
        <v>7075</v>
      </c>
      <c r="E132" s="671" t="s">
        <v>7076</v>
      </c>
      <c r="F132" s="238">
        <v>21</v>
      </c>
      <c r="G132" s="238">
        <v>399</v>
      </c>
      <c r="H132" s="238">
        <v>1</v>
      </c>
      <c r="I132" s="238">
        <v>19</v>
      </c>
      <c r="J132" s="238">
        <v>13</v>
      </c>
      <c r="K132" s="238">
        <v>247</v>
      </c>
      <c r="L132" s="238">
        <v>0.61904761904761907</v>
      </c>
      <c r="M132" s="238">
        <v>19</v>
      </c>
      <c r="N132" s="238">
        <v>21</v>
      </c>
      <c r="O132" s="238">
        <v>399</v>
      </c>
      <c r="P132" s="682">
        <v>1</v>
      </c>
      <c r="Q132" s="713">
        <v>19</v>
      </c>
    </row>
    <row r="133" spans="1:17" ht="14.4" customHeight="1" x14ac:dyDescent="0.3">
      <c r="A133" s="680" t="s">
        <v>7007</v>
      </c>
      <c r="B133" s="671" t="s">
        <v>7008</v>
      </c>
      <c r="C133" s="671" t="s">
        <v>5232</v>
      </c>
      <c r="D133" s="671" t="s">
        <v>7077</v>
      </c>
      <c r="E133" s="671" t="s">
        <v>7078</v>
      </c>
      <c r="F133" s="238">
        <v>10</v>
      </c>
      <c r="G133" s="238">
        <v>1050</v>
      </c>
      <c r="H133" s="238">
        <v>1</v>
      </c>
      <c r="I133" s="238">
        <v>105</v>
      </c>
      <c r="J133" s="238">
        <v>30</v>
      </c>
      <c r="K133" s="238">
        <v>3150</v>
      </c>
      <c r="L133" s="238">
        <v>3</v>
      </c>
      <c r="M133" s="238">
        <v>105</v>
      </c>
      <c r="N133" s="238">
        <v>17</v>
      </c>
      <c r="O133" s="238">
        <v>1785</v>
      </c>
      <c r="P133" s="682">
        <v>1.7</v>
      </c>
      <c r="Q133" s="713">
        <v>105</v>
      </c>
    </row>
    <row r="134" spans="1:17" ht="14.4" customHeight="1" x14ac:dyDescent="0.3">
      <c r="A134" s="680" t="s">
        <v>7007</v>
      </c>
      <c r="B134" s="671" t="s">
        <v>7008</v>
      </c>
      <c r="C134" s="671" t="s">
        <v>5232</v>
      </c>
      <c r="D134" s="671" t="s">
        <v>7079</v>
      </c>
      <c r="E134" s="671" t="s">
        <v>7080</v>
      </c>
      <c r="F134" s="238">
        <v>1</v>
      </c>
      <c r="G134" s="238">
        <v>1443</v>
      </c>
      <c r="H134" s="238">
        <v>1</v>
      </c>
      <c r="I134" s="238">
        <v>1443</v>
      </c>
      <c r="J134" s="238">
        <v>1</v>
      </c>
      <c r="K134" s="238">
        <v>1447</v>
      </c>
      <c r="L134" s="238">
        <v>1.0027720027720028</v>
      </c>
      <c r="M134" s="238">
        <v>1447</v>
      </c>
      <c r="N134" s="238">
        <v>2</v>
      </c>
      <c r="O134" s="238">
        <v>2894</v>
      </c>
      <c r="P134" s="682">
        <v>2.0055440055440057</v>
      </c>
      <c r="Q134" s="713">
        <v>1447</v>
      </c>
    </row>
    <row r="135" spans="1:17" ht="14.4" customHeight="1" x14ac:dyDescent="0.3">
      <c r="A135" s="680" t="s">
        <v>7007</v>
      </c>
      <c r="B135" s="671" t="s">
        <v>7008</v>
      </c>
      <c r="C135" s="671" t="s">
        <v>5232</v>
      </c>
      <c r="D135" s="671" t="s">
        <v>7081</v>
      </c>
      <c r="E135" s="671" t="s">
        <v>7082</v>
      </c>
      <c r="F135" s="238">
        <v>1</v>
      </c>
      <c r="G135" s="238">
        <v>391</v>
      </c>
      <c r="H135" s="238">
        <v>1</v>
      </c>
      <c r="I135" s="238">
        <v>391</v>
      </c>
      <c r="J135" s="238"/>
      <c r="K135" s="238"/>
      <c r="L135" s="238"/>
      <c r="M135" s="238"/>
      <c r="N135" s="238">
        <v>1</v>
      </c>
      <c r="O135" s="238">
        <v>391</v>
      </c>
      <c r="P135" s="682">
        <v>1</v>
      </c>
      <c r="Q135" s="713">
        <v>391</v>
      </c>
    </row>
    <row r="136" spans="1:17" ht="14.4" customHeight="1" x14ac:dyDescent="0.3">
      <c r="A136" s="680" t="s">
        <v>7007</v>
      </c>
      <c r="B136" s="671" t="s">
        <v>7008</v>
      </c>
      <c r="C136" s="671" t="s">
        <v>5232</v>
      </c>
      <c r="D136" s="671" t="s">
        <v>7083</v>
      </c>
      <c r="E136" s="671" t="s">
        <v>7084</v>
      </c>
      <c r="F136" s="238"/>
      <c r="G136" s="238"/>
      <c r="H136" s="238"/>
      <c r="I136" s="238"/>
      <c r="J136" s="238">
        <v>1</v>
      </c>
      <c r="K136" s="238">
        <v>461</v>
      </c>
      <c r="L136" s="238"/>
      <c r="M136" s="238">
        <v>461</v>
      </c>
      <c r="N136" s="238">
        <v>2</v>
      </c>
      <c r="O136" s="238">
        <v>922</v>
      </c>
      <c r="P136" s="682"/>
      <c r="Q136" s="713">
        <v>461</v>
      </c>
    </row>
    <row r="137" spans="1:17" ht="14.4" customHeight="1" x14ac:dyDescent="0.3">
      <c r="A137" s="680" t="s">
        <v>7007</v>
      </c>
      <c r="B137" s="671" t="s">
        <v>7008</v>
      </c>
      <c r="C137" s="671" t="s">
        <v>5232</v>
      </c>
      <c r="D137" s="671" t="s">
        <v>7085</v>
      </c>
      <c r="E137" s="671" t="s">
        <v>7086</v>
      </c>
      <c r="F137" s="238">
        <v>18</v>
      </c>
      <c r="G137" s="238">
        <v>5616</v>
      </c>
      <c r="H137" s="238">
        <v>1</v>
      </c>
      <c r="I137" s="238">
        <v>312</v>
      </c>
      <c r="J137" s="238">
        <v>8</v>
      </c>
      <c r="K137" s="238">
        <v>2496</v>
      </c>
      <c r="L137" s="238">
        <v>0.44444444444444442</v>
      </c>
      <c r="M137" s="238">
        <v>312</v>
      </c>
      <c r="N137" s="238">
        <v>17</v>
      </c>
      <c r="O137" s="238">
        <v>5304</v>
      </c>
      <c r="P137" s="682">
        <v>0.94444444444444442</v>
      </c>
      <c r="Q137" s="713">
        <v>312</v>
      </c>
    </row>
    <row r="138" spans="1:17" ht="14.4" customHeight="1" x14ac:dyDescent="0.3">
      <c r="A138" s="680" t="s">
        <v>7007</v>
      </c>
      <c r="B138" s="671" t="s">
        <v>7008</v>
      </c>
      <c r="C138" s="671" t="s">
        <v>5232</v>
      </c>
      <c r="D138" s="671" t="s">
        <v>7087</v>
      </c>
      <c r="E138" s="671" t="s">
        <v>7088</v>
      </c>
      <c r="F138" s="238"/>
      <c r="G138" s="238"/>
      <c r="H138" s="238"/>
      <c r="I138" s="238"/>
      <c r="J138" s="238">
        <v>2</v>
      </c>
      <c r="K138" s="238">
        <v>1702</v>
      </c>
      <c r="L138" s="238"/>
      <c r="M138" s="238">
        <v>851</v>
      </c>
      <c r="N138" s="238"/>
      <c r="O138" s="238"/>
      <c r="P138" s="682"/>
      <c r="Q138" s="713"/>
    </row>
    <row r="139" spans="1:17" ht="14.4" customHeight="1" x14ac:dyDescent="0.3">
      <c r="A139" s="680" t="s">
        <v>7007</v>
      </c>
      <c r="B139" s="671" t="s">
        <v>7008</v>
      </c>
      <c r="C139" s="671" t="s">
        <v>5232</v>
      </c>
      <c r="D139" s="671" t="s">
        <v>7089</v>
      </c>
      <c r="E139" s="671" t="s">
        <v>7090</v>
      </c>
      <c r="F139" s="238"/>
      <c r="G139" s="238"/>
      <c r="H139" s="238"/>
      <c r="I139" s="238"/>
      <c r="J139" s="238">
        <v>4</v>
      </c>
      <c r="K139" s="238">
        <v>740</v>
      </c>
      <c r="L139" s="238"/>
      <c r="M139" s="238">
        <v>185</v>
      </c>
      <c r="N139" s="238"/>
      <c r="O139" s="238"/>
      <c r="P139" s="682"/>
      <c r="Q139" s="713"/>
    </row>
    <row r="140" spans="1:17" ht="14.4" customHeight="1" x14ac:dyDescent="0.3">
      <c r="A140" s="680" t="s">
        <v>7007</v>
      </c>
      <c r="B140" s="671" t="s">
        <v>7008</v>
      </c>
      <c r="C140" s="671" t="s">
        <v>5232</v>
      </c>
      <c r="D140" s="671" t="s">
        <v>7091</v>
      </c>
      <c r="E140" s="671" t="s">
        <v>7092</v>
      </c>
      <c r="F140" s="238">
        <v>5</v>
      </c>
      <c r="G140" s="238">
        <v>630</v>
      </c>
      <c r="H140" s="238">
        <v>1</v>
      </c>
      <c r="I140" s="238">
        <v>126</v>
      </c>
      <c r="J140" s="238">
        <v>1</v>
      </c>
      <c r="K140" s="238">
        <v>127</v>
      </c>
      <c r="L140" s="238">
        <v>0.20158730158730159</v>
      </c>
      <c r="M140" s="238">
        <v>127</v>
      </c>
      <c r="N140" s="238"/>
      <c r="O140" s="238"/>
      <c r="P140" s="682"/>
      <c r="Q140" s="713"/>
    </row>
    <row r="141" spans="1:17" ht="14.4" customHeight="1" x14ac:dyDescent="0.3">
      <c r="A141" s="680" t="s">
        <v>7007</v>
      </c>
      <c r="B141" s="671" t="s">
        <v>7008</v>
      </c>
      <c r="C141" s="671" t="s">
        <v>5232</v>
      </c>
      <c r="D141" s="671" t="s">
        <v>7093</v>
      </c>
      <c r="E141" s="671" t="s">
        <v>7094</v>
      </c>
      <c r="F141" s="238">
        <v>5</v>
      </c>
      <c r="G141" s="238">
        <v>180</v>
      </c>
      <c r="H141" s="238">
        <v>1</v>
      </c>
      <c r="I141" s="238">
        <v>36</v>
      </c>
      <c r="J141" s="238">
        <v>1</v>
      </c>
      <c r="K141" s="238">
        <v>37</v>
      </c>
      <c r="L141" s="238">
        <v>0.20555555555555555</v>
      </c>
      <c r="M141" s="238">
        <v>37</v>
      </c>
      <c r="N141" s="238"/>
      <c r="O141" s="238"/>
      <c r="P141" s="682"/>
      <c r="Q141" s="713"/>
    </row>
    <row r="142" spans="1:17" ht="14.4" customHeight="1" x14ac:dyDescent="0.3">
      <c r="A142" s="680" t="s">
        <v>7007</v>
      </c>
      <c r="B142" s="671" t="s">
        <v>7008</v>
      </c>
      <c r="C142" s="671" t="s">
        <v>5232</v>
      </c>
      <c r="D142" s="671" t="s">
        <v>7095</v>
      </c>
      <c r="E142" s="671" t="s">
        <v>7096</v>
      </c>
      <c r="F142" s="238">
        <v>4</v>
      </c>
      <c r="G142" s="238">
        <v>664</v>
      </c>
      <c r="H142" s="238">
        <v>1</v>
      </c>
      <c r="I142" s="238">
        <v>166</v>
      </c>
      <c r="J142" s="238">
        <v>1</v>
      </c>
      <c r="K142" s="238">
        <v>166</v>
      </c>
      <c r="L142" s="238">
        <v>0.25</v>
      </c>
      <c r="M142" s="238">
        <v>166</v>
      </c>
      <c r="N142" s="238">
        <v>1</v>
      </c>
      <c r="O142" s="238">
        <v>166</v>
      </c>
      <c r="P142" s="682">
        <v>0.25</v>
      </c>
      <c r="Q142" s="713">
        <v>166</v>
      </c>
    </row>
    <row r="143" spans="1:17" ht="14.4" customHeight="1" x14ac:dyDescent="0.3">
      <c r="A143" s="680" t="s">
        <v>7007</v>
      </c>
      <c r="B143" s="671" t="s">
        <v>7008</v>
      </c>
      <c r="C143" s="671" t="s">
        <v>5232</v>
      </c>
      <c r="D143" s="671" t="s">
        <v>7097</v>
      </c>
      <c r="E143" s="671" t="s">
        <v>7098</v>
      </c>
      <c r="F143" s="238">
        <v>5</v>
      </c>
      <c r="G143" s="238">
        <v>825</v>
      </c>
      <c r="H143" s="238">
        <v>1</v>
      </c>
      <c r="I143" s="238">
        <v>165</v>
      </c>
      <c r="J143" s="238"/>
      <c r="K143" s="238"/>
      <c r="L143" s="238"/>
      <c r="M143" s="238"/>
      <c r="N143" s="238">
        <v>7</v>
      </c>
      <c r="O143" s="238">
        <v>1155</v>
      </c>
      <c r="P143" s="682">
        <v>1.4</v>
      </c>
      <c r="Q143" s="713">
        <v>165</v>
      </c>
    </row>
    <row r="144" spans="1:17" ht="14.4" customHeight="1" x14ac:dyDescent="0.3">
      <c r="A144" s="680" t="s">
        <v>7007</v>
      </c>
      <c r="B144" s="671" t="s">
        <v>7008</v>
      </c>
      <c r="C144" s="671" t="s">
        <v>5232</v>
      </c>
      <c r="D144" s="671" t="s">
        <v>7099</v>
      </c>
      <c r="E144" s="671" t="s">
        <v>7100</v>
      </c>
      <c r="F144" s="238">
        <v>5</v>
      </c>
      <c r="G144" s="238">
        <v>1180</v>
      </c>
      <c r="H144" s="238">
        <v>1</v>
      </c>
      <c r="I144" s="238">
        <v>236</v>
      </c>
      <c r="J144" s="238">
        <v>3</v>
      </c>
      <c r="K144" s="238">
        <v>708</v>
      </c>
      <c r="L144" s="238">
        <v>0.6</v>
      </c>
      <c r="M144" s="238">
        <v>236</v>
      </c>
      <c r="N144" s="238">
        <v>5</v>
      </c>
      <c r="O144" s="238">
        <v>1180</v>
      </c>
      <c r="P144" s="682">
        <v>1</v>
      </c>
      <c r="Q144" s="713">
        <v>236</v>
      </c>
    </row>
    <row r="145" spans="1:17" ht="14.4" customHeight="1" x14ac:dyDescent="0.3">
      <c r="A145" s="680" t="s">
        <v>7007</v>
      </c>
      <c r="B145" s="671" t="s">
        <v>7008</v>
      </c>
      <c r="C145" s="671" t="s">
        <v>5232</v>
      </c>
      <c r="D145" s="671" t="s">
        <v>7101</v>
      </c>
      <c r="E145" s="671" t="s">
        <v>7102</v>
      </c>
      <c r="F145" s="238">
        <v>1</v>
      </c>
      <c r="G145" s="238">
        <v>349</v>
      </c>
      <c r="H145" s="238">
        <v>1</v>
      </c>
      <c r="I145" s="238">
        <v>349</v>
      </c>
      <c r="J145" s="238">
        <v>1</v>
      </c>
      <c r="K145" s="238">
        <v>349</v>
      </c>
      <c r="L145" s="238">
        <v>1</v>
      </c>
      <c r="M145" s="238">
        <v>349</v>
      </c>
      <c r="N145" s="238">
        <v>3</v>
      </c>
      <c r="O145" s="238">
        <v>1047</v>
      </c>
      <c r="P145" s="682">
        <v>3</v>
      </c>
      <c r="Q145" s="713">
        <v>349</v>
      </c>
    </row>
    <row r="146" spans="1:17" ht="14.4" customHeight="1" x14ac:dyDescent="0.3">
      <c r="A146" s="680" t="s">
        <v>7007</v>
      </c>
      <c r="B146" s="671" t="s">
        <v>7008</v>
      </c>
      <c r="C146" s="671" t="s">
        <v>5232</v>
      </c>
      <c r="D146" s="671" t="s">
        <v>7103</v>
      </c>
      <c r="E146" s="671" t="s">
        <v>7104</v>
      </c>
      <c r="F146" s="238">
        <v>1</v>
      </c>
      <c r="G146" s="238">
        <v>349</v>
      </c>
      <c r="H146" s="238">
        <v>1</v>
      </c>
      <c r="I146" s="238">
        <v>349</v>
      </c>
      <c r="J146" s="238"/>
      <c r="K146" s="238"/>
      <c r="L146" s="238"/>
      <c r="M146" s="238"/>
      <c r="N146" s="238">
        <v>2</v>
      </c>
      <c r="O146" s="238">
        <v>698</v>
      </c>
      <c r="P146" s="682">
        <v>2</v>
      </c>
      <c r="Q146" s="713">
        <v>349</v>
      </c>
    </row>
    <row r="147" spans="1:17" ht="14.4" customHeight="1" x14ac:dyDescent="0.3">
      <c r="A147" s="680" t="s">
        <v>7007</v>
      </c>
      <c r="B147" s="671" t="s">
        <v>7008</v>
      </c>
      <c r="C147" s="671" t="s">
        <v>5232</v>
      </c>
      <c r="D147" s="671" t="s">
        <v>7105</v>
      </c>
      <c r="E147" s="671" t="s">
        <v>7106</v>
      </c>
      <c r="F147" s="238">
        <v>6</v>
      </c>
      <c r="G147" s="238">
        <v>7242</v>
      </c>
      <c r="H147" s="238">
        <v>1</v>
      </c>
      <c r="I147" s="238">
        <v>1207</v>
      </c>
      <c r="J147" s="238">
        <v>9</v>
      </c>
      <c r="K147" s="238">
        <v>10890</v>
      </c>
      <c r="L147" s="238">
        <v>1.503728251864126</v>
      </c>
      <c r="M147" s="238">
        <v>1210</v>
      </c>
      <c r="N147" s="238">
        <v>9</v>
      </c>
      <c r="O147" s="238">
        <v>10890</v>
      </c>
      <c r="P147" s="682">
        <v>1.503728251864126</v>
      </c>
      <c r="Q147" s="713">
        <v>1210</v>
      </c>
    </row>
    <row r="148" spans="1:17" ht="14.4" customHeight="1" x14ac:dyDescent="0.3">
      <c r="A148" s="680" t="s">
        <v>7007</v>
      </c>
      <c r="B148" s="671" t="s">
        <v>7008</v>
      </c>
      <c r="C148" s="671" t="s">
        <v>5232</v>
      </c>
      <c r="D148" s="671" t="s">
        <v>7107</v>
      </c>
      <c r="E148" s="671" t="s">
        <v>7108</v>
      </c>
      <c r="F148" s="238">
        <v>46</v>
      </c>
      <c r="G148" s="238">
        <v>35972</v>
      </c>
      <c r="H148" s="238">
        <v>1</v>
      </c>
      <c r="I148" s="238">
        <v>782</v>
      </c>
      <c r="J148" s="238">
        <v>18</v>
      </c>
      <c r="K148" s="238">
        <v>14094</v>
      </c>
      <c r="L148" s="238">
        <v>0.39180473701768043</v>
      </c>
      <c r="M148" s="238">
        <v>783</v>
      </c>
      <c r="N148" s="238">
        <v>61</v>
      </c>
      <c r="O148" s="238">
        <v>47763</v>
      </c>
      <c r="P148" s="682">
        <v>1.3277827198932504</v>
      </c>
      <c r="Q148" s="713">
        <v>783</v>
      </c>
    </row>
    <row r="149" spans="1:17" ht="14.4" customHeight="1" x14ac:dyDescent="0.3">
      <c r="A149" s="680" t="s">
        <v>7007</v>
      </c>
      <c r="B149" s="671" t="s">
        <v>7008</v>
      </c>
      <c r="C149" s="671" t="s">
        <v>5232</v>
      </c>
      <c r="D149" s="671" t="s">
        <v>7109</v>
      </c>
      <c r="E149" s="671" t="s">
        <v>7110</v>
      </c>
      <c r="F149" s="238"/>
      <c r="G149" s="238"/>
      <c r="H149" s="238"/>
      <c r="I149" s="238"/>
      <c r="J149" s="238">
        <v>1</v>
      </c>
      <c r="K149" s="238">
        <v>597</v>
      </c>
      <c r="L149" s="238"/>
      <c r="M149" s="238">
        <v>597</v>
      </c>
      <c r="N149" s="238">
        <v>2</v>
      </c>
      <c r="O149" s="238">
        <v>1194</v>
      </c>
      <c r="P149" s="682"/>
      <c r="Q149" s="713">
        <v>597</v>
      </c>
    </row>
    <row r="150" spans="1:17" ht="14.4" customHeight="1" x14ac:dyDescent="0.3">
      <c r="A150" s="680" t="s">
        <v>7007</v>
      </c>
      <c r="B150" s="671" t="s">
        <v>7008</v>
      </c>
      <c r="C150" s="671" t="s">
        <v>5232</v>
      </c>
      <c r="D150" s="671" t="s">
        <v>4433</v>
      </c>
      <c r="E150" s="671" t="s">
        <v>7111</v>
      </c>
      <c r="F150" s="238">
        <v>1</v>
      </c>
      <c r="G150" s="238">
        <v>193</v>
      </c>
      <c r="H150" s="238">
        <v>1</v>
      </c>
      <c r="I150" s="238">
        <v>193</v>
      </c>
      <c r="J150" s="238"/>
      <c r="K150" s="238"/>
      <c r="L150" s="238"/>
      <c r="M150" s="238"/>
      <c r="N150" s="238"/>
      <c r="O150" s="238"/>
      <c r="P150" s="682"/>
      <c r="Q150" s="713"/>
    </row>
    <row r="151" spans="1:17" ht="14.4" customHeight="1" x14ac:dyDescent="0.3">
      <c r="A151" s="680" t="s">
        <v>7007</v>
      </c>
      <c r="B151" s="671" t="s">
        <v>7008</v>
      </c>
      <c r="C151" s="671" t="s">
        <v>5232</v>
      </c>
      <c r="D151" s="671" t="s">
        <v>7112</v>
      </c>
      <c r="E151" s="671" t="s">
        <v>7113</v>
      </c>
      <c r="F151" s="238">
        <v>5</v>
      </c>
      <c r="G151" s="238">
        <v>930</v>
      </c>
      <c r="H151" s="238">
        <v>1</v>
      </c>
      <c r="I151" s="238">
        <v>186</v>
      </c>
      <c r="J151" s="238">
        <v>5</v>
      </c>
      <c r="K151" s="238">
        <v>930</v>
      </c>
      <c r="L151" s="238">
        <v>1</v>
      </c>
      <c r="M151" s="238">
        <v>186</v>
      </c>
      <c r="N151" s="238">
        <v>10</v>
      </c>
      <c r="O151" s="238">
        <v>1860</v>
      </c>
      <c r="P151" s="682">
        <v>2</v>
      </c>
      <c r="Q151" s="713">
        <v>186</v>
      </c>
    </row>
    <row r="152" spans="1:17" ht="14.4" customHeight="1" x14ac:dyDescent="0.3">
      <c r="A152" s="680" t="s">
        <v>7007</v>
      </c>
      <c r="B152" s="671" t="s">
        <v>7008</v>
      </c>
      <c r="C152" s="671" t="s">
        <v>5232</v>
      </c>
      <c r="D152" s="671" t="s">
        <v>7114</v>
      </c>
      <c r="E152" s="671" t="s">
        <v>7115</v>
      </c>
      <c r="F152" s="238">
        <v>1</v>
      </c>
      <c r="G152" s="238">
        <v>361</v>
      </c>
      <c r="H152" s="238">
        <v>1</v>
      </c>
      <c r="I152" s="238">
        <v>361</v>
      </c>
      <c r="J152" s="238"/>
      <c r="K152" s="238"/>
      <c r="L152" s="238"/>
      <c r="M152" s="238"/>
      <c r="N152" s="238"/>
      <c r="O152" s="238"/>
      <c r="P152" s="682"/>
      <c r="Q152" s="713"/>
    </row>
    <row r="153" spans="1:17" ht="14.4" customHeight="1" x14ac:dyDescent="0.3">
      <c r="A153" s="680" t="s">
        <v>7007</v>
      </c>
      <c r="B153" s="671" t="s">
        <v>7008</v>
      </c>
      <c r="C153" s="671" t="s">
        <v>5232</v>
      </c>
      <c r="D153" s="671" t="s">
        <v>7116</v>
      </c>
      <c r="E153" s="671" t="s">
        <v>7117</v>
      </c>
      <c r="F153" s="238">
        <v>22</v>
      </c>
      <c r="G153" s="238">
        <v>4972</v>
      </c>
      <c r="H153" s="238">
        <v>1</v>
      </c>
      <c r="I153" s="238">
        <v>226</v>
      </c>
      <c r="J153" s="238">
        <v>27</v>
      </c>
      <c r="K153" s="238">
        <v>6129</v>
      </c>
      <c r="L153" s="238">
        <v>1.2327031375703943</v>
      </c>
      <c r="M153" s="238">
        <v>227</v>
      </c>
      <c r="N153" s="238">
        <v>30</v>
      </c>
      <c r="O153" s="238">
        <v>6810</v>
      </c>
      <c r="P153" s="682">
        <v>1.3696701528559936</v>
      </c>
      <c r="Q153" s="713">
        <v>227</v>
      </c>
    </row>
    <row r="154" spans="1:17" ht="14.4" customHeight="1" x14ac:dyDescent="0.3">
      <c r="A154" s="680" t="s">
        <v>7007</v>
      </c>
      <c r="B154" s="671" t="s">
        <v>7008</v>
      </c>
      <c r="C154" s="671" t="s">
        <v>5232</v>
      </c>
      <c r="D154" s="671" t="s">
        <v>7118</v>
      </c>
      <c r="E154" s="671" t="s">
        <v>7119</v>
      </c>
      <c r="F154" s="238">
        <v>4</v>
      </c>
      <c r="G154" s="238">
        <v>624</v>
      </c>
      <c r="H154" s="238">
        <v>1</v>
      </c>
      <c r="I154" s="238">
        <v>156</v>
      </c>
      <c r="J154" s="238"/>
      <c r="K154" s="238"/>
      <c r="L154" s="238"/>
      <c r="M154" s="238"/>
      <c r="N154" s="238">
        <v>2</v>
      </c>
      <c r="O154" s="238">
        <v>314</v>
      </c>
      <c r="P154" s="682">
        <v>0.50320512820512819</v>
      </c>
      <c r="Q154" s="713">
        <v>157</v>
      </c>
    </row>
    <row r="155" spans="1:17" ht="14.4" customHeight="1" x14ac:dyDescent="0.3">
      <c r="A155" s="680" t="s">
        <v>7007</v>
      </c>
      <c r="B155" s="671" t="s">
        <v>7008</v>
      </c>
      <c r="C155" s="671" t="s">
        <v>5232</v>
      </c>
      <c r="D155" s="671" t="s">
        <v>7120</v>
      </c>
      <c r="E155" s="671" t="s">
        <v>7121</v>
      </c>
      <c r="F155" s="238"/>
      <c r="G155" s="238"/>
      <c r="H155" s="238"/>
      <c r="I155" s="238"/>
      <c r="J155" s="238">
        <v>2</v>
      </c>
      <c r="K155" s="238">
        <v>920</v>
      </c>
      <c r="L155" s="238"/>
      <c r="M155" s="238">
        <v>460</v>
      </c>
      <c r="N155" s="238"/>
      <c r="O155" s="238"/>
      <c r="P155" s="682"/>
      <c r="Q155" s="713"/>
    </row>
    <row r="156" spans="1:17" ht="14.4" customHeight="1" x14ac:dyDescent="0.3">
      <c r="A156" s="680" t="s">
        <v>7007</v>
      </c>
      <c r="B156" s="671" t="s">
        <v>7008</v>
      </c>
      <c r="C156" s="671" t="s">
        <v>5232</v>
      </c>
      <c r="D156" s="671" t="s">
        <v>7122</v>
      </c>
      <c r="E156" s="671" t="s">
        <v>7123</v>
      </c>
      <c r="F156" s="238">
        <v>6</v>
      </c>
      <c r="G156" s="238">
        <v>3354</v>
      </c>
      <c r="H156" s="238">
        <v>1</v>
      </c>
      <c r="I156" s="238">
        <v>559</v>
      </c>
      <c r="J156" s="238">
        <v>2</v>
      </c>
      <c r="K156" s="238">
        <v>1120</v>
      </c>
      <c r="L156" s="238">
        <v>0.33392963625521765</v>
      </c>
      <c r="M156" s="238">
        <v>560</v>
      </c>
      <c r="N156" s="238">
        <v>10</v>
      </c>
      <c r="O156" s="238">
        <v>5600</v>
      </c>
      <c r="P156" s="682">
        <v>1.6696481812760882</v>
      </c>
      <c r="Q156" s="713">
        <v>560</v>
      </c>
    </row>
    <row r="157" spans="1:17" ht="14.4" customHeight="1" x14ac:dyDescent="0.3">
      <c r="A157" s="680" t="s">
        <v>7007</v>
      </c>
      <c r="B157" s="671" t="s">
        <v>7008</v>
      </c>
      <c r="C157" s="671" t="s">
        <v>5232</v>
      </c>
      <c r="D157" s="671" t="s">
        <v>7124</v>
      </c>
      <c r="E157" s="671" t="s">
        <v>7125</v>
      </c>
      <c r="F157" s="238">
        <v>2</v>
      </c>
      <c r="G157" s="238">
        <v>338</v>
      </c>
      <c r="H157" s="238">
        <v>1</v>
      </c>
      <c r="I157" s="238">
        <v>169</v>
      </c>
      <c r="J157" s="238">
        <v>1</v>
      </c>
      <c r="K157" s="238">
        <v>170</v>
      </c>
      <c r="L157" s="238">
        <v>0.50295857988165682</v>
      </c>
      <c r="M157" s="238">
        <v>170</v>
      </c>
      <c r="N157" s="238">
        <v>1</v>
      </c>
      <c r="O157" s="238">
        <v>170</v>
      </c>
      <c r="P157" s="682">
        <v>0.50295857988165682</v>
      </c>
      <c r="Q157" s="713">
        <v>170</v>
      </c>
    </row>
    <row r="158" spans="1:17" ht="14.4" customHeight="1" x14ac:dyDescent="0.3">
      <c r="A158" s="680" t="s">
        <v>7007</v>
      </c>
      <c r="B158" s="671" t="s">
        <v>7008</v>
      </c>
      <c r="C158" s="671" t="s">
        <v>5232</v>
      </c>
      <c r="D158" s="671" t="s">
        <v>7126</v>
      </c>
      <c r="E158" s="671" t="s">
        <v>7127</v>
      </c>
      <c r="F158" s="238">
        <v>1</v>
      </c>
      <c r="G158" s="238">
        <v>198</v>
      </c>
      <c r="H158" s="238">
        <v>1</v>
      </c>
      <c r="I158" s="238">
        <v>198</v>
      </c>
      <c r="J158" s="238">
        <v>9</v>
      </c>
      <c r="K158" s="238">
        <v>1782</v>
      </c>
      <c r="L158" s="238">
        <v>9</v>
      </c>
      <c r="M158" s="238">
        <v>198</v>
      </c>
      <c r="N158" s="238">
        <v>7</v>
      </c>
      <c r="O158" s="238">
        <v>1386</v>
      </c>
      <c r="P158" s="682">
        <v>7</v>
      </c>
      <c r="Q158" s="713">
        <v>198</v>
      </c>
    </row>
    <row r="159" spans="1:17" ht="14.4" customHeight="1" x14ac:dyDescent="0.3">
      <c r="A159" s="680" t="s">
        <v>7007</v>
      </c>
      <c r="B159" s="671" t="s">
        <v>7008</v>
      </c>
      <c r="C159" s="671" t="s">
        <v>5232</v>
      </c>
      <c r="D159" s="671" t="s">
        <v>7128</v>
      </c>
      <c r="E159" s="671" t="s">
        <v>7129</v>
      </c>
      <c r="F159" s="238">
        <v>2</v>
      </c>
      <c r="G159" s="238">
        <v>260</v>
      </c>
      <c r="H159" s="238">
        <v>1</v>
      </c>
      <c r="I159" s="238">
        <v>130</v>
      </c>
      <c r="J159" s="238"/>
      <c r="K159" s="238"/>
      <c r="L159" s="238"/>
      <c r="M159" s="238"/>
      <c r="N159" s="238"/>
      <c r="O159" s="238"/>
      <c r="P159" s="682"/>
      <c r="Q159" s="713"/>
    </row>
    <row r="160" spans="1:17" ht="14.4" customHeight="1" x14ac:dyDescent="0.3">
      <c r="A160" s="680" t="s">
        <v>7007</v>
      </c>
      <c r="B160" s="671" t="s">
        <v>7008</v>
      </c>
      <c r="C160" s="671" t="s">
        <v>5232</v>
      </c>
      <c r="D160" s="671" t="s">
        <v>7130</v>
      </c>
      <c r="E160" s="671" t="s">
        <v>7131</v>
      </c>
      <c r="F160" s="238">
        <v>2</v>
      </c>
      <c r="G160" s="238">
        <v>352</v>
      </c>
      <c r="H160" s="238">
        <v>1</v>
      </c>
      <c r="I160" s="238">
        <v>176</v>
      </c>
      <c r="J160" s="238">
        <v>1</v>
      </c>
      <c r="K160" s="238">
        <v>177</v>
      </c>
      <c r="L160" s="238">
        <v>0.50284090909090906</v>
      </c>
      <c r="M160" s="238">
        <v>177</v>
      </c>
      <c r="N160" s="238"/>
      <c r="O160" s="238"/>
      <c r="P160" s="682"/>
      <c r="Q160" s="713"/>
    </row>
    <row r="161" spans="1:17" ht="14.4" customHeight="1" x14ac:dyDescent="0.3">
      <c r="A161" s="680" t="s">
        <v>7007</v>
      </c>
      <c r="B161" s="671" t="s">
        <v>7008</v>
      </c>
      <c r="C161" s="671" t="s">
        <v>5232</v>
      </c>
      <c r="D161" s="671" t="s">
        <v>7132</v>
      </c>
      <c r="E161" s="671" t="s">
        <v>7133</v>
      </c>
      <c r="F161" s="238">
        <v>25</v>
      </c>
      <c r="G161" s="238">
        <v>10275</v>
      </c>
      <c r="H161" s="238">
        <v>1</v>
      </c>
      <c r="I161" s="238">
        <v>411</v>
      </c>
      <c r="J161" s="238">
        <v>15</v>
      </c>
      <c r="K161" s="238">
        <v>6180</v>
      </c>
      <c r="L161" s="238">
        <v>0.60145985401459856</v>
      </c>
      <c r="M161" s="238">
        <v>412</v>
      </c>
      <c r="N161" s="238">
        <v>12</v>
      </c>
      <c r="O161" s="238">
        <v>4944</v>
      </c>
      <c r="P161" s="682">
        <v>0.48116788321167886</v>
      </c>
      <c r="Q161" s="713">
        <v>412</v>
      </c>
    </row>
    <row r="162" spans="1:17" ht="14.4" customHeight="1" x14ac:dyDescent="0.3">
      <c r="A162" s="680" t="s">
        <v>7007</v>
      </c>
      <c r="B162" s="671" t="s">
        <v>7008</v>
      </c>
      <c r="C162" s="671" t="s">
        <v>5232</v>
      </c>
      <c r="D162" s="671" t="s">
        <v>7134</v>
      </c>
      <c r="E162" s="671" t="s">
        <v>7135</v>
      </c>
      <c r="F162" s="238">
        <v>24</v>
      </c>
      <c r="G162" s="238">
        <v>9432</v>
      </c>
      <c r="H162" s="238">
        <v>1</v>
      </c>
      <c r="I162" s="238">
        <v>393</v>
      </c>
      <c r="J162" s="238">
        <v>14</v>
      </c>
      <c r="K162" s="238">
        <v>5516</v>
      </c>
      <c r="L162" s="238">
        <v>0.58481764206955045</v>
      </c>
      <c r="M162" s="238">
        <v>394</v>
      </c>
      <c r="N162" s="238">
        <v>11</v>
      </c>
      <c r="O162" s="238">
        <v>4334</v>
      </c>
      <c r="P162" s="682">
        <v>0.45949957591178964</v>
      </c>
      <c r="Q162" s="713">
        <v>394</v>
      </c>
    </row>
    <row r="163" spans="1:17" ht="14.4" customHeight="1" x14ac:dyDescent="0.3">
      <c r="A163" s="680" t="s">
        <v>7007</v>
      </c>
      <c r="B163" s="671" t="s">
        <v>7008</v>
      </c>
      <c r="C163" s="671" t="s">
        <v>5232</v>
      </c>
      <c r="D163" s="671" t="s">
        <v>7136</v>
      </c>
      <c r="E163" s="671" t="s">
        <v>7137</v>
      </c>
      <c r="F163" s="238"/>
      <c r="G163" s="238"/>
      <c r="H163" s="238"/>
      <c r="I163" s="238"/>
      <c r="J163" s="238"/>
      <c r="K163" s="238"/>
      <c r="L163" s="238"/>
      <c r="M163" s="238"/>
      <c r="N163" s="238">
        <v>1</v>
      </c>
      <c r="O163" s="238">
        <v>573</v>
      </c>
      <c r="P163" s="682"/>
      <c r="Q163" s="713">
        <v>573</v>
      </c>
    </row>
    <row r="164" spans="1:17" ht="14.4" customHeight="1" x14ac:dyDescent="0.3">
      <c r="A164" s="680" t="s">
        <v>7007</v>
      </c>
      <c r="B164" s="671" t="s">
        <v>7008</v>
      </c>
      <c r="C164" s="671" t="s">
        <v>5232</v>
      </c>
      <c r="D164" s="671" t="s">
        <v>6937</v>
      </c>
      <c r="E164" s="671" t="s">
        <v>6938</v>
      </c>
      <c r="F164" s="238">
        <v>18</v>
      </c>
      <c r="G164" s="238">
        <v>396</v>
      </c>
      <c r="H164" s="238">
        <v>1</v>
      </c>
      <c r="I164" s="238">
        <v>22</v>
      </c>
      <c r="J164" s="238">
        <v>6</v>
      </c>
      <c r="K164" s="238">
        <v>132</v>
      </c>
      <c r="L164" s="238">
        <v>0.33333333333333331</v>
      </c>
      <c r="M164" s="238">
        <v>22</v>
      </c>
      <c r="N164" s="238"/>
      <c r="O164" s="238"/>
      <c r="P164" s="682"/>
      <c r="Q164" s="713"/>
    </row>
    <row r="165" spans="1:17" ht="14.4" customHeight="1" x14ac:dyDescent="0.3">
      <c r="A165" s="680" t="s">
        <v>7007</v>
      </c>
      <c r="B165" s="671" t="s">
        <v>7008</v>
      </c>
      <c r="C165" s="671" t="s">
        <v>5232</v>
      </c>
      <c r="D165" s="671" t="s">
        <v>7138</v>
      </c>
      <c r="E165" s="671" t="s">
        <v>7139</v>
      </c>
      <c r="F165" s="238">
        <v>12</v>
      </c>
      <c r="G165" s="238">
        <v>1056</v>
      </c>
      <c r="H165" s="238">
        <v>1</v>
      </c>
      <c r="I165" s="238">
        <v>88</v>
      </c>
      <c r="J165" s="238">
        <v>6</v>
      </c>
      <c r="K165" s="238">
        <v>528</v>
      </c>
      <c r="L165" s="238">
        <v>0.5</v>
      </c>
      <c r="M165" s="238">
        <v>88</v>
      </c>
      <c r="N165" s="238">
        <v>6</v>
      </c>
      <c r="O165" s="238">
        <v>528</v>
      </c>
      <c r="P165" s="682">
        <v>0.5</v>
      </c>
      <c r="Q165" s="713">
        <v>88</v>
      </c>
    </row>
    <row r="166" spans="1:17" ht="14.4" customHeight="1" x14ac:dyDescent="0.3">
      <c r="A166" s="680" t="s">
        <v>7007</v>
      </c>
      <c r="B166" s="671" t="s">
        <v>7008</v>
      </c>
      <c r="C166" s="671" t="s">
        <v>5232</v>
      </c>
      <c r="D166" s="671" t="s">
        <v>7140</v>
      </c>
      <c r="E166" s="671" t="s">
        <v>7141</v>
      </c>
      <c r="F166" s="238">
        <v>1212</v>
      </c>
      <c r="G166" s="238">
        <v>35148</v>
      </c>
      <c r="H166" s="238">
        <v>1</v>
      </c>
      <c r="I166" s="238">
        <v>29</v>
      </c>
      <c r="J166" s="238">
        <v>1243</v>
      </c>
      <c r="K166" s="238">
        <v>36047</v>
      </c>
      <c r="L166" s="238">
        <v>1.0255775577557755</v>
      </c>
      <c r="M166" s="238">
        <v>29</v>
      </c>
      <c r="N166" s="238">
        <v>1104</v>
      </c>
      <c r="O166" s="238">
        <v>32016</v>
      </c>
      <c r="P166" s="682">
        <v>0.91089108910891092</v>
      </c>
      <c r="Q166" s="713">
        <v>29</v>
      </c>
    </row>
    <row r="167" spans="1:17" ht="14.4" customHeight="1" x14ac:dyDescent="0.3">
      <c r="A167" s="680" t="s">
        <v>7007</v>
      </c>
      <c r="B167" s="671" t="s">
        <v>7008</v>
      </c>
      <c r="C167" s="671" t="s">
        <v>5232</v>
      </c>
      <c r="D167" s="671" t="s">
        <v>7142</v>
      </c>
      <c r="E167" s="671" t="s">
        <v>7143</v>
      </c>
      <c r="F167" s="238">
        <v>17</v>
      </c>
      <c r="G167" s="238">
        <v>850</v>
      </c>
      <c r="H167" s="238">
        <v>1</v>
      </c>
      <c r="I167" s="238">
        <v>50</v>
      </c>
      <c r="J167" s="238">
        <v>14</v>
      </c>
      <c r="K167" s="238">
        <v>700</v>
      </c>
      <c r="L167" s="238">
        <v>0.82352941176470584</v>
      </c>
      <c r="M167" s="238">
        <v>50</v>
      </c>
      <c r="N167" s="238">
        <v>9</v>
      </c>
      <c r="O167" s="238">
        <v>450</v>
      </c>
      <c r="P167" s="682">
        <v>0.52941176470588236</v>
      </c>
      <c r="Q167" s="713">
        <v>50</v>
      </c>
    </row>
    <row r="168" spans="1:17" ht="14.4" customHeight="1" x14ac:dyDescent="0.3">
      <c r="A168" s="680" t="s">
        <v>7007</v>
      </c>
      <c r="B168" s="671" t="s">
        <v>7008</v>
      </c>
      <c r="C168" s="671" t="s">
        <v>5232</v>
      </c>
      <c r="D168" s="671" t="s">
        <v>7144</v>
      </c>
      <c r="E168" s="671" t="s">
        <v>7145</v>
      </c>
      <c r="F168" s="238">
        <v>203</v>
      </c>
      <c r="G168" s="238">
        <v>2436</v>
      </c>
      <c r="H168" s="238">
        <v>1</v>
      </c>
      <c r="I168" s="238">
        <v>12</v>
      </c>
      <c r="J168" s="238">
        <v>214</v>
      </c>
      <c r="K168" s="238">
        <v>2568</v>
      </c>
      <c r="L168" s="238">
        <v>1.0541871921182266</v>
      </c>
      <c r="M168" s="238">
        <v>12</v>
      </c>
      <c r="N168" s="238">
        <v>199</v>
      </c>
      <c r="O168" s="238">
        <v>2388</v>
      </c>
      <c r="P168" s="682">
        <v>0.98029556650246308</v>
      </c>
      <c r="Q168" s="713">
        <v>12</v>
      </c>
    </row>
    <row r="169" spans="1:17" ht="14.4" customHeight="1" x14ac:dyDescent="0.3">
      <c r="A169" s="680" t="s">
        <v>7007</v>
      </c>
      <c r="B169" s="671" t="s">
        <v>7008</v>
      </c>
      <c r="C169" s="671" t="s">
        <v>5232</v>
      </c>
      <c r="D169" s="671" t="s">
        <v>7146</v>
      </c>
      <c r="E169" s="671" t="s">
        <v>7147</v>
      </c>
      <c r="F169" s="238">
        <v>48</v>
      </c>
      <c r="G169" s="238">
        <v>8640</v>
      </c>
      <c r="H169" s="238">
        <v>1</v>
      </c>
      <c r="I169" s="238">
        <v>180</v>
      </c>
      <c r="J169" s="238">
        <v>33</v>
      </c>
      <c r="K169" s="238">
        <v>5973</v>
      </c>
      <c r="L169" s="238">
        <v>0.69131944444444449</v>
      </c>
      <c r="M169" s="238">
        <v>181</v>
      </c>
      <c r="N169" s="238">
        <v>26</v>
      </c>
      <c r="O169" s="238">
        <v>4706</v>
      </c>
      <c r="P169" s="682">
        <v>0.54467592592592595</v>
      </c>
      <c r="Q169" s="713">
        <v>181</v>
      </c>
    </row>
    <row r="170" spans="1:17" ht="14.4" customHeight="1" x14ac:dyDescent="0.3">
      <c r="A170" s="680" t="s">
        <v>7007</v>
      </c>
      <c r="B170" s="671" t="s">
        <v>7008</v>
      </c>
      <c r="C170" s="671" t="s">
        <v>5232</v>
      </c>
      <c r="D170" s="671" t="s">
        <v>7148</v>
      </c>
      <c r="E170" s="671" t="s">
        <v>7149</v>
      </c>
      <c r="F170" s="238">
        <v>938</v>
      </c>
      <c r="G170" s="238">
        <v>66598</v>
      </c>
      <c r="H170" s="238">
        <v>1</v>
      </c>
      <c r="I170" s="238">
        <v>71</v>
      </c>
      <c r="J170" s="238">
        <v>963</v>
      </c>
      <c r="K170" s="238">
        <v>68373</v>
      </c>
      <c r="L170" s="238">
        <v>1.0266524520255864</v>
      </c>
      <c r="M170" s="238">
        <v>71</v>
      </c>
      <c r="N170" s="238">
        <v>812</v>
      </c>
      <c r="O170" s="238">
        <v>57652</v>
      </c>
      <c r="P170" s="682">
        <v>0.86567164179104472</v>
      </c>
      <c r="Q170" s="713">
        <v>71</v>
      </c>
    </row>
    <row r="171" spans="1:17" ht="14.4" customHeight="1" x14ac:dyDescent="0.3">
      <c r="A171" s="680" t="s">
        <v>7007</v>
      </c>
      <c r="B171" s="671" t="s">
        <v>7008</v>
      </c>
      <c r="C171" s="671" t="s">
        <v>5232</v>
      </c>
      <c r="D171" s="671" t="s">
        <v>7150</v>
      </c>
      <c r="E171" s="671" t="s">
        <v>7151</v>
      </c>
      <c r="F171" s="238">
        <v>41</v>
      </c>
      <c r="G171" s="238">
        <v>7421</v>
      </c>
      <c r="H171" s="238">
        <v>1</v>
      </c>
      <c r="I171" s="238">
        <v>181</v>
      </c>
      <c r="J171" s="238">
        <v>25</v>
      </c>
      <c r="K171" s="238">
        <v>4550</v>
      </c>
      <c r="L171" s="238">
        <v>0.61312491577954453</v>
      </c>
      <c r="M171" s="238">
        <v>182</v>
      </c>
      <c r="N171" s="238">
        <v>12</v>
      </c>
      <c r="O171" s="238">
        <v>2184</v>
      </c>
      <c r="P171" s="682">
        <v>0.29429995957418137</v>
      </c>
      <c r="Q171" s="713">
        <v>182</v>
      </c>
    </row>
    <row r="172" spans="1:17" ht="14.4" customHeight="1" x14ac:dyDescent="0.3">
      <c r="A172" s="680" t="s">
        <v>7007</v>
      </c>
      <c r="B172" s="671" t="s">
        <v>7008</v>
      </c>
      <c r="C172" s="671" t="s">
        <v>5232</v>
      </c>
      <c r="D172" s="671" t="s">
        <v>5501</v>
      </c>
      <c r="E172" s="671" t="s">
        <v>5502</v>
      </c>
      <c r="F172" s="238"/>
      <c r="G172" s="238"/>
      <c r="H172" s="238"/>
      <c r="I172" s="238"/>
      <c r="J172" s="238"/>
      <c r="K172" s="238"/>
      <c r="L172" s="238"/>
      <c r="M172" s="238"/>
      <c r="N172" s="238">
        <v>31</v>
      </c>
      <c r="O172" s="238">
        <v>38595</v>
      </c>
      <c r="P172" s="682"/>
      <c r="Q172" s="713">
        <v>1245</v>
      </c>
    </row>
    <row r="173" spans="1:17" ht="14.4" customHeight="1" x14ac:dyDescent="0.3">
      <c r="A173" s="680" t="s">
        <v>7007</v>
      </c>
      <c r="B173" s="671" t="s">
        <v>7008</v>
      </c>
      <c r="C173" s="671" t="s">
        <v>5232</v>
      </c>
      <c r="D173" s="671" t="s">
        <v>7152</v>
      </c>
      <c r="E173" s="671" t="s">
        <v>7153</v>
      </c>
      <c r="F173" s="238">
        <v>696</v>
      </c>
      <c r="G173" s="238">
        <v>102312</v>
      </c>
      <c r="H173" s="238">
        <v>1</v>
      </c>
      <c r="I173" s="238">
        <v>147</v>
      </c>
      <c r="J173" s="238">
        <v>878</v>
      </c>
      <c r="K173" s="238">
        <v>129066</v>
      </c>
      <c r="L173" s="238">
        <v>1.2614942528735633</v>
      </c>
      <c r="M173" s="238">
        <v>147</v>
      </c>
      <c r="N173" s="238">
        <v>787</v>
      </c>
      <c r="O173" s="238">
        <v>115689</v>
      </c>
      <c r="P173" s="682">
        <v>1.1307471264367817</v>
      </c>
      <c r="Q173" s="713">
        <v>147</v>
      </c>
    </row>
    <row r="174" spans="1:17" ht="14.4" customHeight="1" x14ac:dyDescent="0.3">
      <c r="A174" s="680" t="s">
        <v>7007</v>
      </c>
      <c r="B174" s="671" t="s">
        <v>7008</v>
      </c>
      <c r="C174" s="671" t="s">
        <v>5232</v>
      </c>
      <c r="D174" s="671" t="s">
        <v>7154</v>
      </c>
      <c r="E174" s="671" t="s">
        <v>7155</v>
      </c>
      <c r="F174" s="238">
        <v>1213</v>
      </c>
      <c r="G174" s="238">
        <v>35177</v>
      </c>
      <c r="H174" s="238">
        <v>1</v>
      </c>
      <c r="I174" s="238">
        <v>29</v>
      </c>
      <c r="J174" s="238">
        <v>1249</v>
      </c>
      <c r="K174" s="238">
        <v>36221</v>
      </c>
      <c r="L174" s="238">
        <v>1.0296784830997527</v>
      </c>
      <c r="M174" s="238">
        <v>29</v>
      </c>
      <c r="N174" s="238">
        <v>1105</v>
      </c>
      <c r="O174" s="238">
        <v>32045</v>
      </c>
      <c r="P174" s="682">
        <v>0.910964550700742</v>
      </c>
      <c r="Q174" s="713">
        <v>29</v>
      </c>
    </row>
    <row r="175" spans="1:17" ht="14.4" customHeight="1" x14ac:dyDescent="0.3">
      <c r="A175" s="680" t="s">
        <v>7007</v>
      </c>
      <c r="B175" s="671" t="s">
        <v>7008</v>
      </c>
      <c r="C175" s="671" t="s">
        <v>5232</v>
      </c>
      <c r="D175" s="671" t="s">
        <v>7156</v>
      </c>
      <c r="E175" s="671" t="s">
        <v>7157</v>
      </c>
      <c r="F175" s="238">
        <v>186</v>
      </c>
      <c r="G175" s="238">
        <v>5766</v>
      </c>
      <c r="H175" s="238">
        <v>1</v>
      </c>
      <c r="I175" s="238">
        <v>31</v>
      </c>
      <c r="J175" s="238">
        <v>169</v>
      </c>
      <c r="K175" s="238">
        <v>5239</v>
      </c>
      <c r="L175" s="238">
        <v>0.90860215053763438</v>
      </c>
      <c r="M175" s="238">
        <v>31</v>
      </c>
      <c r="N175" s="238">
        <v>174</v>
      </c>
      <c r="O175" s="238">
        <v>5394</v>
      </c>
      <c r="P175" s="682">
        <v>0.93548387096774188</v>
      </c>
      <c r="Q175" s="713">
        <v>31</v>
      </c>
    </row>
    <row r="176" spans="1:17" ht="14.4" customHeight="1" x14ac:dyDescent="0.3">
      <c r="A176" s="680" t="s">
        <v>7007</v>
      </c>
      <c r="B176" s="671" t="s">
        <v>7008</v>
      </c>
      <c r="C176" s="671" t="s">
        <v>5232</v>
      </c>
      <c r="D176" s="671" t="s">
        <v>7158</v>
      </c>
      <c r="E176" s="671" t="s">
        <v>7159</v>
      </c>
      <c r="F176" s="238">
        <v>278</v>
      </c>
      <c r="G176" s="238">
        <v>7506</v>
      </c>
      <c r="H176" s="238">
        <v>1</v>
      </c>
      <c r="I176" s="238">
        <v>27</v>
      </c>
      <c r="J176" s="238">
        <v>349</v>
      </c>
      <c r="K176" s="238">
        <v>9423</v>
      </c>
      <c r="L176" s="238">
        <v>1.2553956834532374</v>
      </c>
      <c r="M176" s="238">
        <v>27</v>
      </c>
      <c r="N176" s="238">
        <v>310</v>
      </c>
      <c r="O176" s="238">
        <v>8370</v>
      </c>
      <c r="P176" s="682">
        <v>1.1151079136690647</v>
      </c>
      <c r="Q176" s="713">
        <v>27</v>
      </c>
    </row>
    <row r="177" spans="1:17" ht="14.4" customHeight="1" x14ac:dyDescent="0.3">
      <c r="A177" s="680" t="s">
        <v>7007</v>
      </c>
      <c r="B177" s="671" t="s">
        <v>7008</v>
      </c>
      <c r="C177" s="671" t="s">
        <v>5232</v>
      </c>
      <c r="D177" s="671" t="s">
        <v>7160</v>
      </c>
      <c r="E177" s="671" t="s">
        <v>7161</v>
      </c>
      <c r="F177" s="238">
        <v>6</v>
      </c>
      <c r="G177" s="238">
        <v>960</v>
      </c>
      <c r="H177" s="238">
        <v>1</v>
      </c>
      <c r="I177" s="238">
        <v>160</v>
      </c>
      <c r="J177" s="238">
        <v>4</v>
      </c>
      <c r="K177" s="238">
        <v>644</v>
      </c>
      <c r="L177" s="238">
        <v>0.67083333333333328</v>
      </c>
      <c r="M177" s="238">
        <v>161</v>
      </c>
      <c r="N177" s="238">
        <v>1</v>
      </c>
      <c r="O177" s="238">
        <v>161</v>
      </c>
      <c r="P177" s="682">
        <v>0.16770833333333332</v>
      </c>
      <c r="Q177" s="713">
        <v>161</v>
      </c>
    </row>
    <row r="178" spans="1:17" ht="14.4" customHeight="1" x14ac:dyDescent="0.3">
      <c r="A178" s="680" t="s">
        <v>7007</v>
      </c>
      <c r="B178" s="671" t="s">
        <v>7008</v>
      </c>
      <c r="C178" s="671" t="s">
        <v>5232</v>
      </c>
      <c r="D178" s="671" t="s">
        <v>7162</v>
      </c>
      <c r="E178" s="671" t="s">
        <v>7163</v>
      </c>
      <c r="F178" s="238">
        <v>39</v>
      </c>
      <c r="G178" s="238">
        <v>858</v>
      </c>
      <c r="H178" s="238">
        <v>1</v>
      </c>
      <c r="I178" s="238">
        <v>22</v>
      </c>
      <c r="J178" s="238">
        <v>77</v>
      </c>
      <c r="K178" s="238">
        <v>1694</v>
      </c>
      <c r="L178" s="238">
        <v>1.9743589743589745</v>
      </c>
      <c r="M178" s="238">
        <v>22</v>
      </c>
      <c r="N178" s="238">
        <v>56</v>
      </c>
      <c r="O178" s="238">
        <v>1232</v>
      </c>
      <c r="P178" s="682">
        <v>1.4358974358974359</v>
      </c>
      <c r="Q178" s="713">
        <v>22</v>
      </c>
    </row>
    <row r="179" spans="1:17" ht="14.4" customHeight="1" x14ac:dyDescent="0.3">
      <c r="A179" s="680" t="s">
        <v>7007</v>
      </c>
      <c r="B179" s="671" t="s">
        <v>7008</v>
      </c>
      <c r="C179" s="671" t="s">
        <v>5232</v>
      </c>
      <c r="D179" s="671" t="s">
        <v>7164</v>
      </c>
      <c r="E179" s="671" t="s">
        <v>7165</v>
      </c>
      <c r="F179" s="238">
        <v>12</v>
      </c>
      <c r="G179" s="238">
        <v>10200</v>
      </c>
      <c r="H179" s="238">
        <v>1</v>
      </c>
      <c r="I179" s="238">
        <v>850</v>
      </c>
      <c r="J179" s="238">
        <v>3</v>
      </c>
      <c r="K179" s="238">
        <v>2562</v>
      </c>
      <c r="L179" s="238">
        <v>0.25117647058823528</v>
      </c>
      <c r="M179" s="238">
        <v>854</v>
      </c>
      <c r="N179" s="238">
        <v>6</v>
      </c>
      <c r="O179" s="238">
        <v>5124</v>
      </c>
      <c r="P179" s="682">
        <v>0.50235294117647056</v>
      </c>
      <c r="Q179" s="713">
        <v>854</v>
      </c>
    </row>
    <row r="180" spans="1:17" ht="14.4" customHeight="1" x14ac:dyDescent="0.3">
      <c r="A180" s="680" t="s">
        <v>7007</v>
      </c>
      <c r="B180" s="671" t="s">
        <v>7008</v>
      </c>
      <c r="C180" s="671" t="s">
        <v>5232</v>
      </c>
      <c r="D180" s="671" t="s">
        <v>7166</v>
      </c>
      <c r="E180" s="671" t="s">
        <v>7167</v>
      </c>
      <c r="F180" s="238">
        <v>362</v>
      </c>
      <c r="G180" s="238">
        <v>9050</v>
      </c>
      <c r="H180" s="238">
        <v>1</v>
      </c>
      <c r="I180" s="238">
        <v>25</v>
      </c>
      <c r="J180" s="238">
        <v>390</v>
      </c>
      <c r="K180" s="238">
        <v>9750</v>
      </c>
      <c r="L180" s="238">
        <v>1.0773480662983426</v>
      </c>
      <c r="M180" s="238">
        <v>25</v>
      </c>
      <c r="N180" s="238">
        <v>365</v>
      </c>
      <c r="O180" s="238">
        <v>9125</v>
      </c>
      <c r="P180" s="682">
        <v>1.0082872928176796</v>
      </c>
      <c r="Q180" s="713">
        <v>25</v>
      </c>
    </row>
    <row r="181" spans="1:17" ht="14.4" customHeight="1" x14ac:dyDescent="0.3">
      <c r="A181" s="680" t="s">
        <v>7007</v>
      </c>
      <c r="B181" s="671" t="s">
        <v>7008</v>
      </c>
      <c r="C181" s="671" t="s">
        <v>5232</v>
      </c>
      <c r="D181" s="671" t="s">
        <v>7168</v>
      </c>
      <c r="E181" s="671" t="s">
        <v>7169</v>
      </c>
      <c r="F181" s="238">
        <v>62</v>
      </c>
      <c r="G181" s="238">
        <v>2046</v>
      </c>
      <c r="H181" s="238">
        <v>1</v>
      </c>
      <c r="I181" s="238">
        <v>33</v>
      </c>
      <c r="J181" s="238">
        <v>100</v>
      </c>
      <c r="K181" s="238">
        <v>3300</v>
      </c>
      <c r="L181" s="238">
        <v>1.6129032258064515</v>
      </c>
      <c r="M181" s="238">
        <v>33</v>
      </c>
      <c r="N181" s="238">
        <v>62</v>
      </c>
      <c r="O181" s="238">
        <v>2046</v>
      </c>
      <c r="P181" s="682">
        <v>1</v>
      </c>
      <c r="Q181" s="713">
        <v>33</v>
      </c>
    </row>
    <row r="182" spans="1:17" ht="14.4" customHeight="1" x14ac:dyDescent="0.3">
      <c r="A182" s="680" t="s">
        <v>7007</v>
      </c>
      <c r="B182" s="671" t="s">
        <v>7008</v>
      </c>
      <c r="C182" s="671" t="s">
        <v>5232</v>
      </c>
      <c r="D182" s="671" t="s">
        <v>7170</v>
      </c>
      <c r="E182" s="671" t="s">
        <v>7171</v>
      </c>
      <c r="F182" s="238">
        <v>6</v>
      </c>
      <c r="G182" s="238">
        <v>180</v>
      </c>
      <c r="H182" s="238">
        <v>1</v>
      </c>
      <c r="I182" s="238">
        <v>30</v>
      </c>
      <c r="J182" s="238">
        <v>17</v>
      </c>
      <c r="K182" s="238">
        <v>510</v>
      </c>
      <c r="L182" s="238">
        <v>2.8333333333333335</v>
      </c>
      <c r="M182" s="238">
        <v>30</v>
      </c>
      <c r="N182" s="238">
        <v>10</v>
      </c>
      <c r="O182" s="238">
        <v>300</v>
      </c>
      <c r="P182" s="682">
        <v>1.6666666666666667</v>
      </c>
      <c r="Q182" s="713">
        <v>30</v>
      </c>
    </row>
    <row r="183" spans="1:17" ht="14.4" customHeight="1" x14ac:dyDescent="0.3">
      <c r="A183" s="680" t="s">
        <v>7007</v>
      </c>
      <c r="B183" s="671" t="s">
        <v>7008</v>
      </c>
      <c r="C183" s="671" t="s">
        <v>5232</v>
      </c>
      <c r="D183" s="671" t="s">
        <v>7172</v>
      </c>
      <c r="E183" s="671" t="s">
        <v>7173</v>
      </c>
      <c r="F183" s="238"/>
      <c r="G183" s="238"/>
      <c r="H183" s="238"/>
      <c r="I183" s="238"/>
      <c r="J183" s="238"/>
      <c r="K183" s="238"/>
      <c r="L183" s="238"/>
      <c r="M183" s="238"/>
      <c r="N183" s="238">
        <v>1</v>
      </c>
      <c r="O183" s="238">
        <v>79</v>
      </c>
      <c r="P183" s="682"/>
      <c r="Q183" s="713">
        <v>79</v>
      </c>
    </row>
    <row r="184" spans="1:17" ht="14.4" customHeight="1" x14ac:dyDescent="0.3">
      <c r="A184" s="680" t="s">
        <v>7007</v>
      </c>
      <c r="B184" s="671" t="s">
        <v>7008</v>
      </c>
      <c r="C184" s="671" t="s">
        <v>5232</v>
      </c>
      <c r="D184" s="671" t="s">
        <v>7174</v>
      </c>
      <c r="E184" s="671" t="s">
        <v>7175</v>
      </c>
      <c r="F184" s="238">
        <v>10</v>
      </c>
      <c r="G184" s="238">
        <v>2040</v>
      </c>
      <c r="H184" s="238">
        <v>1</v>
      </c>
      <c r="I184" s="238">
        <v>204</v>
      </c>
      <c r="J184" s="238">
        <v>13</v>
      </c>
      <c r="K184" s="238">
        <v>2652</v>
      </c>
      <c r="L184" s="238">
        <v>1.3</v>
      </c>
      <c r="M184" s="238">
        <v>204</v>
      </c>
      <c r="N184" s="238">
        <v>9</v>
      </c>
      <c r="O184" s="238">
        <v>1836</v>
      </c>
      <c r="P184" s="682">
        <v>0.9</v>
      </c>
      <c r="Q184" s="713">
        <v>204</v>
      </c>
    </row>
    <row r="185" spans="1:17" ht="14.4" customHeight="1" x14ac:dyDescent="0.3">
      <c r="A185" s="680" t="s">
        <v>7007</v>
      </c>
      <c r="B185" s="671" t="s">
        <v>7008</v>
      </c>
      <c r="C185" s="671" t="s">
        <v>5232</v>
      </c>
      <c r="D185" s="671" t="s">
        <v>7176</v>
      </c>
      <c r="E185" s="671" t="s">
        <v>7177</v>
      </c>
      <c r="F185" s="238">
        <v>144</v>
      </c>
      <c r="G185" s="238">
        <v>3744</v>
      </c>
      <c r="H185" s="238">
        <v>1</v>
      </c>
      <c r="I185" s="238">
        <v>26</v>
      </c>
      <c r="J185" s="238">
        <v>122</v>
      </c>
      <c r="K185" s="238">
        <v>3172</v>
      </c>
      <c r="L185" s="238">
        <v>0.84722222222222221</v>
      </c>
      <c r="M185" s="238">
        <v>26</v>
      </c>
      <c r="N185" s="238">
        <v>185</v>
      </c>
      <c r="O185" s="238">
        <v>4810</v>
      </c>
      <c r="P185" s="682">
        <v>1.2847222222222223</v>
      </c>
      <c r="Q185" s="713">
        <v>26</v>
      </c>
    </row>
    <row r="186" spans="1:17" ht="14.4" customHeight="1" x14ac:dyDescent="0.3">
      <c r="A186" s="680" t="s">
        <v>7007</v>
      </c>
      <c r="B186" s="671" t="s">
        <v>7008</v>
      </c>
      <c r="C186" s="671" t="s">
        <v>5232</v>
      </c>
      <c r="D186" s="671" t="s">
        <v>7178</v>
      </c>
      <c r="E186" s="671" t="s">
        <v>7179</v>
      </c>
      <c r="F186" s="238">
        <v>95</v>
      </c>
      <c r="G186" s="238">
        <v>7980</v>
      </c>
      <c r="H186" s="238">
        <v>1</v>
      </c>
      <c r="I186" s="238">
        <v>84</v>
      </c>
      <c r="J186" s="238">
        <v>92</v>
      </c>
      <c r="K186" s="238">
        <v>7728</v>
      </c>
      <c r="L186" s="238">
        <v>0.96842105263157896</v>
      </c>
      <c r="M186" s="238">
        <v>84</v>
      </c>
      <c r="N186" s="238">
        <v>130</v>
      </c>
      <c r="O186" s="238">
        <v>10920</v>
      </c>
      <c r="P186" s="682">
        <v>1.368421052631579</v>
      </c>
      <c r="Q186" s="713">
        <v>84</v>
      </c>
    </row>
    <row r="187" spans="1:17" ht="14.4" customHeight="1" x14ac:dyDescent="0.3">
      <c r="A187" s="680" t="s">
        <v>7007</v>
      </c>
      <c r="B187" s="671" t="s">
        <v>7008</v>
      </c>
      <c r="C187" s="671" t="s">
        <v>5232</v>
      </c>
      <c r="D187" s="671" t="s">
        <v>7180</v>
      </c>
      <c r="E187" s="671" t="s">
        <v>7181</v>
      </c>
      <c r="F187" s="238">
        <v>52</v>
      </c>
      <c r="G187" s="238">
        <v>8996</v>
      </c>
      <c r="H187" s="238">
        <v>1</v>
      </c>
      <c r="I187" s="238">
        <v>173</v>
      </c>
      <c r="J187" s="238">
        <v>34</v>
      </c>
      <c r="K187" s="238">
        <v>5916</v>
      </c>
      <c r="L187" s="238">
        <v>0.65762561138283682</v>
      </c>
      <c r="M187" s="238">
        <v>174</v>
      </c>
      <c r="N187" s="238">
        <v>28</v>
      </c>
      <c r="O187" s="238">
        <v>4872</v>
      </c>
      <c r="P187" s="682">
        <v>0.54157403290351269</v>
      </c>
      <c r="Q187" s="713">
        <v>174</v>
      </c>
    </row>
    <row r="188" spans="1:17" ht="14.4" customHeight="1" x14ac:dyDescent="0.3">
      <c r="A188" s="680" t="s">
        <v>7007</v>
      </c>
      <c r="B188" s="671" t="s">
        <v>7008</v>
      </c>
      <c r="C188" s="671" t="s">
        <v>5232</v>
      </c>
      <c r="D188" s="671" t="s">
        <v>7182</v>
      </c>
      <c r="E188" s="671" t="s">
        <v>7183</v>
      </c>
      <c r="F188" s="238">
        <v>17</v>
      </c>
      <c r="G188" s="238">
        <v>4250</v>
      </c>
      <c r="H188" s="238">
        <v>1</v>
      </c>
      <c r="I188" s="238">
        <v>250</v>
      </c>
      <c r="J188" s="238">
        <v>10</v>
      </c>
      <c r="K188" s="238">
        <v>2500</v>
      </c>
      <c r="L188" s="238">
        <v>0.58823529411764708</v>
      </c>
      <c r="M188" s="238">
        <v>250</v>
      </c>
      <c r="N188" s="238">
        <v>10</v>
      </c>
      <c r="O188" s="238">
        <v>2500</v>
      </c>
      <c r="P188" s="682">
        <v>0.58823529411764708</v>
      </c>
      <c r="Q188" s="713">
        <v>250</v>
      </c>
    </row>
    <row r="189" spans="1:17" ht="14.4" customHeight="1" x14ac:dyDescent="0.3">
      <c r="A189" s="680" t="s">
        <v>7007</v>
      </c>
      <c r="B189" s="671" t="s">
        <v>7008</v>
      </c>
      <c r="C189" s="671" t="s">
        <v>5232</v>
      </c>
      <c r="D189" s="671" t="s">
        <v>7184</v>
      </c>
      <c r="E189" s="671" t="s">
        <v>7185</v>
      </c>
      <c r="F189" s="238">
        <v>73</v>
      </c>
      <c r="G189" s="238">
        <v>1095</v>
      </c>
      <c r="H189" s="238">
        <v>1</v>
      </c>
      <c r="I189" s="238">
        <v>15</v>
      </c>
      <c r="J189" s="238">
        <v>71</v>
      </c>
      <c r="K189" s="238">
        <v>1065</v>
      </c>
      <c r="L189" s="238">
        <v>0.9726027397260274</v>
      </c>
      <c r="M189" s="238">
        <v>15</v>
      </c>
      <c r="N189" s="238">
        <v>115</v>
      </c>
      <c r="O189" s="238">
        <v>1725</v>
      </c>
      <c r="P189" s="682">
        <v>1.5753424657534247</v>
      </c>
      <c r="Q189" s="713">
        <v>15</v>
      </c>
    </row>
    <row r="190" spans="1:17" ht="14.4" customHeight="1" x14ac:dyDescent="0.3">
      <c r="A190" s="680" t="s">
        <v>7007</v>
      </c>
      <c r="B190" s="671" t="s">
        <v>7008</v>
      </c>
      <c r="C190" s="671" t="s">
        <v>5232</v>
      </c>
      <c r="D190" s="671" t="s">
        <v>7186</v>
      </c>
      <c r="E190" s="671" t="s">
        <v>7187</v>
      </c>
      <c r="F190" s="238">
        <v>155</v>
      </c>
      <c r="G190" s="238">
        <v>3565</v>
      </c>
      <c r="H190" s="238">
        <v>1</v>
      </c>
      <c r="I190" s="238">
        <v>23</v>
      </c>
      <c r="J190" s="238">
        <v>123</v>
      </c>
      <c r="K190" s="238">
        <v>2829</v>
      </c>
      <c r="L190" s="238">
        <v>0.79354838709677422</v>
      </c>
      <c r="M190" s="238">
        <v>23</v>
      </c>
      <c r="N190" s="238">
        <v>163</v>
      </c>
      <c r="O190" s="238">
        <v>3749</v>
      </c>
      <c r="P190" s="682">
        <v>1.0516129032258064</v>
      </c>
      <c r="Q190" s="713">
        <v>23</v>
      </c>
    </row>
    <row r="191" spans="1:17" ht="14.4" customHeight="1" x14ac:dyDescent="0.3">
      <c r="A191" s="680" t="s">
        <v>7007</v>
      </c>
      <c r="B191" s="671" t="s">
        <v>7008</v>
      </c>
      <c r="C191" s="671" t="s">
        <v>5232</v>
      </c>
      <c r="D191" s="671" t="s">
        <v>7188</v>
      </c>
      <c r="E191" s="671" t="s">
        <v>7189</v>
      </c>
      <c r="F191" s="238">
        <v>12</v>
      </c>
      <c r="G191" s="238">
        <v>2988</v>
      </c>
      <c r="H191" s="238">
        <v>1</v>
      </c>
      <c r="I191" s="238">
        <v>249</v>
      </c>
      <c r="J191" s="238">
        <v>7</v>
      </c>
      <c r="K191" s="238">
        <v>1743</v>
      </c>
      <c r="L191" s="238">
        <v>0.58333333333333337</v>
      </c>
      <c r="M191" s="238">
        <v>249</v>
      </c>
      <c r="N191" s="238">
        <v>6</v>
      </c>
      <c r="O191" s="238">
        <v>1494</v>
      </c>
      <c r="P191" s="682">
        <v>0.5</v>
      </c>
      <c r="Q191" s="713">
        <v>249</v>
      </c>
    </row>
    <row r="192" spans="1:17" ht="14.4" customHeight="1" x14ac:dyDescent="0.3">
      <c r="A192" s="680" t="s">
        <v>7007</v>
      </c>
      <c r="B192" s="671" t="s">
        <v>7008</v>
      </c>
      <c r="C192" s="671" t="s">
        <v>5232</v>
      </c>
      <c r="D192" s="671" t="s">
        <v>7190</v>
      </c>
      <c r="E192" s="671" t="s">
        <v>7191</v>
      </c>
      <c r="F192" s="238">
        <v>81</v>
      </c>
      <c r="G192" s="238">
        <v>2997</v>
      </c>
      <c r="H192" s="238">
        <v>1</v>
      </c>
      <c r="I192" s="238">
        <v>37</v>
      </c>
      <c r="J192" s="238">
        <v>69</v>
      </c>
      <c r="K192" s="238">
        <v>2553</v>
      </c>
      <c r="L192" s="238">
        <v>0.85185185185185186</v>
      </c>
      <c r="M192" s="238">
        <v>37</v>
      </c>
      <c r="N192" s="238">
        <v>87</v>
      </c>
      <c r="O192" s="238">
        <v>3219</v>
      </c>
      <c r="P192" s="682">
        <v>1.0740740740740742</v>
      </c>
      <c r="Q192" s="713">
        <v>37</v>
      </c>
    </row>
    <row r="193" spans="1:17" ht="14.4" customHeight="1" x14ac:dyDescent="0.3">
      <c r="A193" s="680" t="s">
        <v>7007</v>
      </c>
      <c r="B193" s="671" t="s">
        <v>7008</v>
      </c>
      <c r="C193" s="671" t="s">
        <v>5232</v>
      </c>
      <c r="D193" s="671" t="s">
        <v>7192</v>
      </c>
      <c r="E193" s="671" t="s">
        <v>7193</v>
      </c>
      <c r="F193" s="238">
        <v>101</v>
      </c>
      <c r="G193" s="238">
        <v>2323</v>
      </c>
      <c r="H193" s="238">
        <v>1</v>
      </c>
      <c r="I193" s="238">
        <v>23</v>
      </c>
      <c r="J193" s="238">
        <v>77</v>
      </c>
      <c r="K193" s="238">
        <v>1771</v>
      </c>
      <c r="L193" s="238">
        <v>0.76237623762376239</v>
      </c>
      <c r="M193" s="238">
        <v>23</v>
      </c>
      <c r="N193" s="238">
        <v>98</v>
      </c>
      <c r="O193" s="238">
        <v>2254</v>
      </c>
      <c r="P193" s="682">
        <v>0.97029702970297027</v>
      </c>
      <c r="Q193" s="713">
        <v>23</v>
      </c>
    </row>
    <row r="194" spans="1:17" ht="14.4" customHeight="1" x14ac:dyDescent="0.3">
      <c r="A194" s="680" t="s">
        <v>7007</v>
      </c>
      <c r="B194" s="671" t="s">
        <v>7008</v>
      </c>
      <c r="C194" s="671" t="s">
        <v>5232</v>
      </c>
      <c r="D194" s="671" t="s">
        <v>7194</v>
      </c>
      <c r="E194" s="671" t="s">
        <v>7195</v>
      </c>
      <c r="F194" s="238">
        <v>4</v>
      </c>
      <c r="G194" s="238">
        <v>676</v>
      </c>
      <c r="H194" s="238">
        <v>1</v>
      </c>
      <c r="I194" s="238">
        <v>169</v>
      </c>
      <c r="J194" s="238">
        <v>1</v>
      </c>
      <c r="K194" s="238">
        <v>169</v>
      </c>
      <c r="L194" s="238">
        <v>0.25</v>
      </c>
      <c r="M194" s="238">
        <v>169</v>
      </c>
      <c r="N194" s="238">
        <v>2</v>
      </c>
      <c r="O194" s="238">
        <v>338</v>
      </c>
      <c r="P194" s="682">
        <v>0.5</v>
      </c>
      <c r="Q194" s="713">
        <v>169</v>
      </c>
    </row>
    <row r="195" spans="1:17" ht="14.4" customHeight="1" x14ac:dyDescent="0.3">
      <c r="A195" s="680" t="s">
        <v>7007</v>
      </c>
      <c r="B195" s="671" t="s">
        <v>7008</v>
      </c>
      <c r="C195" s="671" t="s">
        <v>5232</v>
      </c>
      <c r="D195" s="671" t="s">
        <v>7196</v>
      </c>
      <c r="E195" s="671" t="s">
        <v>7197</v>
      </c>
      <c r="F195" s="238">
        <v>3</v>
      </c>
      <c r="G195" s="238">
        <v>1755</v>
      </c>
      <c r="H195" s="238">
        <v>1</v>
      </c>
      <c r="I195" s="238">
        <v>585</v>
      </c>
      <c r="J195" s="238">
        <v>3</v>
      </c>
      <c r="K195" s="238">
        <v>1758</v>
      </c>
      <c r="L195" s="238">
        <v>1.0017094017094017</v>
      </c>
      <c r="M195" s="238">
        <v>586</v>
      </c>
      <c r="N195" s="238">
        <v>2</v>
      </c>
      <c r="O195" s="238">
        <v>1172</v>
      </c>
      <c r="P195" s="682">
        <v>0.66780626780626784</v>
      </c>
      <c r="Q195" s="713">
        <v>586</v>
      </c>
    </row>
    <row r="196" spans="1:17" ht="14.4" customHeight="1" x14ac:dyDescent="0.3">
      <c r="A196" s="680" t="s">
        <v>7007</v>
      </c>
      <c r="B196" s="671" t="s">
        <v>7008</v>
      </c>
      <c r="C196" s="671" t="s">
        <v>5232</v>
      </c>
      <c r="D196" s="671" t="s">
        <v>7198</v>
      </c>
      <c r="E196" s="671" t="s">
        <v>7199</v>
      </c>
      <c r="F196" s="238">
        <v>1</v>
      </c>
      <c r="G196" s="238">
        <v>324</v>
      </c>
      <c r="H196" s="238">
        <v>1</v>
      </c>
      <c r="I196" s="238">
        <v>324</v>
      </c>
      <c r="J196" s="238"/>
      <c r="K196" s="238"/>
      <c r="L196" s="238"/>
      <c r="M196" s="238"/>
      <c r="N196" s="238">
        <v>1</v>
      </c>
      <c r="O196" s="238">
        <v>324</v>
      </c>
      <c r="P196" s="682">
        <v>1</v>
      </c>
      <c r="Q196" s="713">
        <v>324</v>
      </c>
    </row>
    <row r="197" spans="1:17" ht="14.4" customHeight="1" x14ac:dyDescent="0.3">
      <c r="A197" s="680" t="s">
        <v>7007</v>
      </c>
      <c r="B197" s="671" t="s">
        <v>7008</v>
      </c>
      <c r="C197" s="671" t="s">
        <v>5232</v>
      </c>
      <c r="D197" s="671" t="s">
        <v>7200</v>
      </c>
      <c r="E197" s="671" t="s">
        <v>7201</v>
      </c>
      <c r="F197" s="238">
        <v>2</v>
      </c>
      <c r="G197" s="238">
        <v>662</v>
      </c>
      <c r="H197" s="238">
        <v>1</v>
      </c>
      <c r="I197" s="238">
        <v>331</v>
      </c>
      <c r="J197" s="238"/>
      <c r="K197" s="238"/>
      <c r="L197" s="238"/>
      <c r="M197" s="238"/>
      <c r="N197" s="238">
        <v>1</v>
      </c>
      <c r="O197" s="238">
        <v>331</v>
      </c>
      <c r="P197" s="682">
        <v>0.5</v>
      </c>
      <c r="Q197" s="713">
        <v>331</v>
      </c>
    </row>
    <row r="198" spans="1:17" ht="14.4" customHeight="1" x14ac:dyDescent="0.3">
      <c r="A198" s="680" t="s">
        <v>7007</v>
      </c>
      <c r="B198" s="671" t="s">
        <v>7008</v>
      </c>
      <c r="C198" s="671" t="s">
        <v>5232</v>
      </c>
      <c r="D198" s="671" t="s">
        <v>7202</v>
      </c>
      <c r="E198" s="671" t="s">
        <v>7203</v>
      </c>
      <c r="F198" s="238">
        <v>22</v>
      </c>
      <c r="G198" s="238">
        <v>6094</v>
      </c>
      <c r="H198" s="238">
        <v>1</v>
      </c>
      <c r="I198" s="238">
        <v>277</v>
      </c>
      <c r="J198" s="238">
        <v>23</v>
      </c>
      <c r="K198" s="238">
        <v>6371</v>
      </c>
      <c r="L198" s="238">
        <v>1.0454545454545454</v>
      </c>
      <c r="M198" s="238">
        <v>277</v>
      </c>
      <c r="N198" s="238">
        <v>11</v>
      </c>
      <c r="O198" s="238">
        <v>3047</v>
      </c>
      <c r="P198" s="682">
        <v>0.5</v>
      </c>
      <c r="Q198" s="713">
        <v>277</v>
      </c>
    </row>
    <row r="199" spans="1:17" ht="14.4" customHeight="1" x14ac:dyDescent="0.3">
      <c r="A199" s="680" t="s">
        <v>7007</v>
      </c>
      <c r="B199" s="671" t="s">
        <v>7008</v>
      </c>
      <c r="C199" s="671" t="s">
        <v>5232</v>
      </c>
      <c r="D199" s="671" t="s">
        <v>7204</v>
      </c>
      <c r="E199" s="671" t="s">
        <v>7205</v>
      </c>
      <c r="F199" s="238">
        <v>262</v>
      </c>
      <c r="G199" s="238">
        <v>7598</v>
      </c>
      <c r="H199" s="238">
        <v>1</v>
      </c>
      <c r="I199" s="238">
        <v>29</v>
      </c>
      <c r="J199" s="238">
        <v>261</v>
      </c>
      <c r="K199" s="238">
        <v>7569</v>
      </c>
      <c r="L199" s="238">
        <v>0.99618320610687028</v>
      </c>
      <c r="M199" s="238">
        <v>29</v>
      </c>
      <c r="N199" s="238">
        <v>231</v>
      </c>
      <c r="O199" s="238">
        <v>6699</v>
      </c>
      <c r="P199" s="682">
        <v>0.88167938931297707</v>
      </c>
      <c r="Q199" s="713">
        <v>29</v>
      </c>
    </row>
    <row r="200" spans="1:17" ht="14.4" customHeight="1" x14ac:dyDescent="0.3">
      <c r="A200" s="680" t="s">
        <v>7007</v>
      </c>
      <c r="B200" s="671" t="s">
        <v>7008</v>
      </c>
      <c r="C200" s="671" t="s">
        <v>5232</v>
      </c>
      <c r="D200" s="671" t="s">
        <v>7206</v>
      </c>
      <c r="E200" s="671" t="s">
        <v>7207</v>
      </c>
      <c r="F200" s="238">
        <v>4</v>
      </c>
      <c r="G200" s="238">
        <v>704</v>
      </c>
      <c r="H200" s="238">
        <v>1</v>
      </c>
      <c r="I200" s="238">
        <v>176</v>
      </c>
      <c r="J200" s="238">
        <v>5</v>
      </c>
      <c r="K200" s="238">
        <v>880</v>
      </c>
      <c r="L200" s="238">
        <v>1.25</v>
      </c>
      <c r="M200" s="238">
        <v>176</v>
      </c>
      <c r="N200" s="238">
        <v>33</v>
      </c>
      <c r="O200" s="238">
        <v>5808</v>
      </c>
      <c r="P200" s="682">
        <v>8.25</v>
      </c>
      <c r="Q200" s="713">
        <v>176</v>
      </c>
    </row>
    <row r="201" spans="1:17" ht="14.4" customHeight="1" x14ac:dyDescent="0.3">
      <c r="A201" s="680" t="s">
        <v>7007</v>
      </c>
      <c r="B201" s="671" t="s">
        <v>7008</v>
      </c>
      <c r="C201" s="671" t="s">
        <v>5232</v>
      </c>
      <c r="D201" s="671" t="s">
        <v>7208</v>
      </c>
      <c r="E201" s="671" t="s">
        <v>7209</v>
      </c>
      <c r="F201" s="238">
        <v>4</v>
      </c>
      <c r="G201" s="238">
        <v>784</v>
      </c>
      <c r="H201" s="238">
        <v>1</v>
      </c>
      <c r="I201" s="238">
        <v>196</v>
      </c>
      <c r="J201" s="238">
        <v>1</v>
      </c>
      <c r="K201" s="238">
        <v>197</v>
      </c>
      <c r="L201" s="238">
        <v>0.25127551020408162</v>
      </c>
      <c r="M201" s="238">
        <v>197</v>
      </c>
      <c r="N201" s="238">
        <v>1</v>
      </c>
      <c r="O201" s="238">
        <v>197</v>
      </c>
      <c r="P201" s="682">
        <v>0.25127551020408162</v>
      </c>
      <c r="Q201" s="713">
        <v>197</v>
      </c>
    </row>
    <row r="202" spans="1:17" ht="14.4" customHeight="1" x14ac:dyDescent="0.3">
      <c r="A202" s="680" t="s">
        <v>7007</v>
      </c>
      <c r="B202" s="671" t="s">
        <v>7008</v>
      </c>
      <c r="C202" s="671" t="s">
        <v>5232</v>
      </c>
      <c r="D202" s="671" t="s">
        <v>7210</v>
      </c>
      <c r="E202" s="671" t="s">
        <v>7211</v>
      </c>
      <c r="F202" s="238">
        <v>12</v>
      </c>
      <c r="G202" s="238">
        <v>180</v>
      </c>
      <c r="H202" s="238">
        <v>1</v>
      </c>
      <c r="I202" s="238">
        <v>15</v>
      </c>
      <c r="J202" s="238">
        <v>19</v>
      </c>
      <c r="K202" s="238">
        <v>285</v>
      </c>
      <c r="L202" s="238">
        <v>1.5833333333333333</v>
      </c>
      <c r="M202" s="238">
        <v>15</v>
      </c>
      <c r="N202" s="238">
        <v>22</v>
      </c>
      <c r="O202" s="238">
        <v>330</v>
      </c>
      <c r="P202" s="682">
        <v>1.8333333333333333</v>
      </c>
      <c r="Q202" s="713">
        <v>15</v>
      </c>
    </row>
    <row r="203" spans="1:17" ht="14.4" customHeight="1" x14ac:dyDescent="0.3">
      <c r="A203" s="680" t="s">
        <v>7007</v>
      </c>
      <c r="B203" s="671" t="s">
        <v>7008</v>
      </c>
      <c r="C203" s="671" t="s">
        <v>5232</v>
      </c>
      <c r="D203" s="671" t="s">
        <v>7212</v>
      </c>
      <c r="E203" s="671" t="s">
        <v>7213</v>
      </c>
      <c r="F203" s="238">
        <v>137</v>
      </c>
      <c r="G203" s="238">
        <v>2603</v>
      </c>
      <c r="H203" s="238">
        <v>1</v>
      </c>
      <c r="I203" s="238">
        <v>19</v>
      </c>
      <c r="J203" s="238">
        <v>165</v>
      </c>
      <c r="K203" s="238">
        <v>3135</v>
      </c>
      <c r="L203" s="238">
        <v>1.2043795620437956</v>
      </c>
      <c r="M203" s="238">
        <v>19</v>
      </c>
      <c r="N203" s="238">
        <v>134</v>
      </c>
      <c r="O203" s="238">
        <v>2546</v>
      </c>
      <c r="P203" s="682">
        <v>0.97810218978102192</v>
      </c>
      <c r="Q203" s="713">
        <v>19</v>
      </c>
    </row>
    <row r="204" spans="1:17" ht="14.4" customHeight="1" x14ac:dyDescent="0.3">
      <c r="A204" s="680" t="s">
        <v>7007</v>
      </c>
      <c r="B204" s="671" t="s">
        <v>7008</v>
      </c>
      <c r="C204" s="671" t="s">
        <v>5232</v>
      </c>
      <c r="D204" s="671" t="s">
        <v>7214</v>
      </c>
      <c r="E204" s="671" t="s">
        <v>7215</v>
      </c>
      <c r="F204" s="238">
        <v>348</v>
      </c>
      <c r="G204" s="238">
        <v>6960</v>
      </c>
      <c r="H204" s="238">
        <v>1</v>
      </c>
      <c r="I204" s="238">
        <v>20</v>
      </c>
      <c r="J204" s="238">
        <v>377</v>
      </c>
      <c r="K204" s="238">
        <v>7540</v>
      </c>
      <c r="L204" s="238">
        <v>1.0833333333333333</v>
      </c>
      <c r="M204" s="238">
        <v>20</v>
      </c>
      <c r="N204" s="238">
        <v>363</v>
      </c>
      <c r="O204" s="238">
        <v>7260</v>
      </c>
      <c r="P204" s="682">
        <v>1.0431034482758621</v>
      </c>
      <c r="Q204" s="713">
        <v>20</v>
      </c>
    </row>
    <row r="205" spans="1:17" ht="14.4" customHeight="1" x14ac:dyDescent="0.3">
      <c r="A205" s="680" t="s">
        <v>7007</v>
      </c>
      <c r="B205" s="671" t="s">
        <v>7008</v>
      </c>
      <c r="C205" s="671" t="s">
        <v>5232</v>
      </c>
      <c r="D205" s="671" t="s">
        <v>7216</v>
      </c>
      <c r="E205" s="671" t="s">
        <v>7217</v>
      </c>
      <c r="F205" s="238">
        <v>3</v>
      </c>
      <c r="G205" s="238">
        <v>549</v>
      </c>
      <c r="H205" s="238">
        <v>1</v>
      </c>
      <c r="I205" s="238">
        <v>183</v>
      </c>
      <c r="J205" s="238"/>
      <c r="K205" s="238"/>
      <c r="L205" s="238"/>
      <c r="M205" s="238"/>
      <c r="N205" s="238">
        <v>1</v>
      </c>
      <c r="O205" s="238">
        <v>184</v>
      </c>
      <c r="P205" s="682">
        <v>0.33515482695810567</v>
      </c>
      <c r="Q205" s="713">
        <v>184</v>
      </c>
    </row>
    <row r="206" spans="1:17" ht="14.4" customHeight="1" x14ac:dyDescent="0.3">
      <c r="A206" s="680" t="s">
        <v>7007</v>
      </c>
      <c r="B206" s="671" t="s">
        <v>7008</v>
      </c>
      <c r="C206" s="671" t="s">
        <v>5232</v>
      </c>
      <c r="D206" s="671" t="s">
        <v>7218</v>
      </c>
      <c r="E206" s="671" t="s">
        <v>7219</v>
      </c>
      <c r="F206" s="238">
        <v>2</v>
      </c>
      <c r="G206" s="238">
        <v>370</v>
      </c>
      <c r="H206" s="238">
        <v>1</v>
      </c>
      <c r="I206" s="238">
        <v>185</v>
      </c>
      <c r="J206" s="238"/>
      <c r="K206" s="238"/>
      <c r="L206" s="238"/>
      <c r="M206" s="238"/>
      <c r="N206" s="238">
        <v>3</v>
      </c>
      <c r="O206" s="238">
        <v>555</v>
      </c>
      <c r="P206" s="682">
        <v>1.5</v>
      </c>
      <c r="Q206" s="713">
        <v>185</v>
      </c>
    </row>
    <row r="207" spans="1:17" ht="14.4" customHeight="1" x14ac:dyDescent="0.3">
      <c r="A207" s="680" t="s">
        <v>7007</v>
      </c>
      <c r="B207" s="671" t="s">
        <v>7008</v>
      </c>
      <c r="C207" s="671" t="s">
        <v>5232</v>
      </c>
      <c r="D207" s="671" t="s">
        <v>7220</v>
      </c>
      <c r="E207" s="671" t="s">
        <v>7221</v>
      </c>
      <c r="F207" s="238"/>
      <c r="G207" s="238"/>
      <c r="H207" s="238"/>
      <c r="I207" s="238"/>
      <c r="J207" s="238">
        <v>6</v>
      </c>
      <c r="K207" s="238">
        <v>1596</v>
      </c>
      <c r="L207" s="238"/>
      <c r="M207" s="238">
        <v>266</v>
      </c>
      <c r="N207" s="238">
        <v>1</v>
      </c>
      <c r="O207" s="238">
        <v>266</v>
      </c>
      <c r="P207" s="682"/>
      <c r="Q207" s="713">
        <v>266</v>
      </c>
    </row>
    <row r="208" spans="1:17" ht="14.4" customHeight="1" x14ac:dyDescent="0.3">
      <c r="A208" s="680" t="s">
        <v>7007</v>
      </c>
      <c r="B208" s="671" t="s">
        <v>7008</v>
      </c>
      <c r="C208" s="671" t="s">
        <v>5232</v>
      </c>
      <c r="D208" s="671" t="s">
        <v>7222</v>
      </c>
      <c r="E208" s="671" t="s">
        <v>7223</v>
      </c>
      <c r="F208" s="238">
        <v>6</v>
      </c>
      <c r="G208" s="238">
        <v>960</v>
      </c>
      <c r="H208" s="238">
        <v>1</v>
      </c>
      <c r="I208" s="238">
        <v>160</v>
      </c>
      <c r="J208" s="238">
        <v>4</v>
      </c>
      <c r="K208" s="238">
        <v>644</v>
      </c>
      <c r="L208" s="238">
        <v>0.67083333333333328</v>
      </c>
      <c r="M208" s="238">
        <v>161</v>
      </c>
      <c r="N208" s="238">
        <v>1</v>
      </c>
      <c r="O208" s="238">
        <v>161</v>
      </c>
      <c r="P208" s="682">
        <v>0.16770833333333332</v>
      </c>
      <c r="Q208" s="713">
        <v>161</v>
      </c>
    </row>
    <row r="209" spans="1:17" ht="14.4" customHeight="1" x14ac:dyDescent="0.3">
      <c r="A209" s="680" t="s">
        <v>7007</v>
      </c>
      <c r="B209" s="671" t="s">
        <v>7008</v>
      </c>
      <c r="C209" s="671" t="s">
        <v>5232</v>
      </c>
      <c r="D209" s="671" t="s">
        <v>7224</v>
      </c>
      <c r="E209" s="671" t="s">
        <v>7225</v>
      </c>
      <c r="F209" s="238">
        <v>4</v>
      </c>
      <c r="G209" s="238">
        <v>688</v>
      </c>
      <c r="H209" s="238">
        <v>1</v>
      </c>
      <c r="I209" s="238">
        <v>172</v>
      </c>
      <c r="J209" s="238">
        <v>1</v>
      </c>
      <c r="K209" s="238">
        <v>172</v>
      </c>
      <c r="L209" s="238">
        <v>0.25</v>
      </c>
      <c r="M209" s="238">
        <v>172</v>
      </c>
      <c r="N209" s="238">
        <v>2</v>
      </c>
      <c r="O209" s="238">
        <v>344</v>
      </c>
      <c r="P209" s="682">
        <v>0.5</v>
      </c>
      <c r="Q209" s="713">
        <v>172</v>
      </c>
    </row>
    <row r="210" spans="1:17" ht="14.4" customHeight="1" x14ac:dyDescent="0.3">
      <c r="A210" s="680" t="s">
        <v>7007</v>
      </c>
      <c r="B210" s="671" t="s">
        <v>7008</v>
      </c>
      <c r="C210" s="671" t="s">
        <v>5232</v>
      </c>
      <c r="D210" s="671" t="s">
        <v>7226</v>
      </c>
      <c r="E210" s="671" t="s">
        <v>7227</v>
      </c>
      <c r="F210" s="238">
        <v>73</v>
      </c>
      <c r="G210" s="238">
        <v>6132</v>
      </c>
      <c r="H210" s="238">
        <v>1</v>
      </c>
      <c r="I210" s="238">
        <v>84</v>
      </c>
      <c r="J210" s="238">
        <v>64</v>
      </c>
      <c r="K210" s="238">
        <v>5376</v>
      </c>
      <c r="L210" s="238">
        <v>0.87671232876712324</v>
      </c>
      <c r="M210" s="238">
        <v>84</v>
      </c>
      <c r="N210" s="238">
        <v>90</v>
      </c>
      <c r="O210" s="238">
        <v>7560</v>
      </c>
      <c r="P210" s="682">
        <v>1.2328767123287672</v>
      </c>
      <c r="Q210" s="713">
        <v>84</v>
      </c>
    </row>
    <row r="211" spans="1:17" ht="14.4" customHeight="1" x14ac:dyDescent="0.3">
      <c r="A211" s="680" t="s">
        <v>7007</v>
      </c>
      <c r="B211" s="671" t="s">
        <v>7008</v>
      </c>
      <c r="C211" s="671" t="s">
        <v>5232</v>
      </c>
      <c r="D211" s="671" t="s">
        <v>7228</v>
      </c>
      <c r="E211" s="671" t="s">
        <v>7229</v>
      </c>
      <c r="F211" s="238">
        <v>18</v>
      </c>
      <c r="G211" s="238">
        <v>11574</v>
      </c>
      <c r="H211" s="238">
        <v>1</v>
      </c>
      <c r="I211" s="238">
        <v>643</v>
      </c>
      <c r="J211" s="238">
        <v>34</v>
      </c>
      <c r="K211" s="238">
        <v>21896</v>
      </c>
      <c r="L211" s="238">
        <v>1.8918265076896492</v>
      </c>
      <c r="M211" s="238">
        <v>644</v>
      </c>
      <c r="N211" s="238">
        <v>28</v>
      </c>
      <c r="O211" s="238">
        <v>18032</v>
      </c>
      <c r="P211" s="682">
        <v>1.5579747710385345</v>
      </c>
      <c r="Q211" s="713">
        <v>644</v>
      </c>
    </row>
    <row r="212" spans="1:17" ht="14.4" customHeight="1" x14ac:dyDescent="0.3">
      <c r="A212" s="680" t="s">
        <v>7007</v>
      </c>
      <c r="B212" s="671" t="s">
        <v>7008</v>
      </c>
      <c r="C212" s="671" t="s">
        <v>5232</v>
      </c>
      <c r="D212" s="671" t="s">
        <v>7230</v>
      </c>
      <c r="E212" s="671" t="s">
        <v>7231</v>
      </c>
      <c r="F212" s="238">
        <v>4</v>
      </c>
      <c r="G212" s="238">
        <v>1048</v>
      </c>
      <c r="H212" s="238">
        <v>1</v>
      </c>
      <c r="I212" s="238">
        <v>262</v>
      </c>
      <c r="J212" s="238">
        <v>1</v>
      </c>
      <c r="K212" s="238">
        <v>263</v>
      </c>
      <c r="L212" s="238">
        <v>0.25095419847328243</v>
      </c>
      <c r="M212" s="238">
        <v>263</v>
      </c>
      <c r="N212" s="238">
        <v>1</v>
      </c>
      <c r="O212" s="238">
        <v>263</v>
      </c>
      <c r="P212" s="682">
        <v>0.25095419847328243</v>
      </c>
      <c r="Q212" s="713">
        <v>263</v>
      </c>
    </row>
    <row r="213" spans="1:17" ht="14.4" customHeight="1" x14ac:dyDescent="0.3">
      <c r="A213" s="680" t="s">
        <v>7007</v>
      </c>
      <c r="B213" s="671" t="s">
        <v>7008</v>
      </c>
      <c r="C213" s="671" t="s">
        <v>5232</v>
      </c>
      <c r="D213" s="671" t="s">
        <v>7232</v>
      </c>
      <c r="E213" s="671" t="s">
        <v>7233</v>
      </c>
      <c r="F213" s="238"/>
      <c r="G213" s="238"/>
      <c r="H213" s="238"/>
      <c r="I213" s="238"/>
      <c r="J213" s="238">
        <v>1</v>
      </c>
      <c r="K213" s="238">
        <v>952</v>
      </c>
      <c r="L213" s="238"/>
      <c r="M213" s="238">
        <v>952</v>
      </c>
      <c r="N213" s="238">
        <v>2</v>
      </c>
      <c r="O213" s="238">
        <v>1904</v>
      </c>
      <c r="P213" s="682"/>
      <c r="Q213" s="713">
        <v>952</v>
      </c>
    </row>
    <row r="214" spans="1:17" ht="14.4" customHeight="1" x14ac:dyDescent="0.3">
      <c r="A214" s="680" t="s">
        <v>7007</v>
      </c>
      <c r="B214" s="671" t="s">
        <v>7008</v>
      </c>
      <c r="C214" s="671" t="s">
        <v>5232</v>
      </c>
      <c r="D214" s="671" t="s">
        <v>7234</v>
      </c>
      <c r="E214" s="671" t="s">
        <v>7235</v>
      </c>
      <c r="F214" s="238">
        <v>13</v>
      </c>
      <c r="G214" s="238">
        <v>1014</v>
      </c>
      <c r="H214" s="238">
        <v>1</v>
      </c>
      <c r="I214" s="238">
        <v>78</v>
      </c>
      <c r="J214" s="238">
        <v>5</v>
      </c>
      <c r="K214" s="238">
        <v>390</v>
      </c>
      <c r="L214" s="238">
        <v>0.38461538461538464</v>
      </c>
      <c r="M214" s="238">
        <v>78</v>
      </c>
      <c r="N214" s="238">
        <v>13</v>
      </c>
      <c r="O214" s="238">
        <v>1014</v>
      </c>
      <c r="P214" s="682">
        <v>1</v>
      </c>
      <c r="Q214" s="713">
        <v>78</v>
      </c>
    </row>
    <row r="215" spans="1:17" ht="14.4" customHeight="1" x14ac:dyDescent="0.3">
      <c r="A215" s="680" t="s">
        <v>7007</v>
      </c>
      <c r="B215" s="671" t="s">
        <v>7008</v>
      </c>
      <c r="C215" s="671" t="s">
        <v>5232</v>
      </c>
      <c r="D215" s="671" t="s">
        <v>7236</v>
      </c>
      <c r="E215" s="671" t="s">
        <v>7237</v>
      </c>
      <c r="F215" s="238">
        <v>44</v>
      </c>
      <c r="G215" s="238">
        <v>924</v>
      </c>
      <c r="H215" s="238">
        <v>1</v>
      </c>
      <c r="I215" s="238">
        <v>21</v>
      </c>
      <c r="J215" s="238">
        <v>40</v>
      </c>
      <c r="K215" s="238">
        <v>840</v>
      </c>
      <c r="L215" s="238">
        <v>0.90909090909090906</v>
      </c>
      <c r="M215" s="238">
        <v>21</v>
      </c>
      <c r="N215" s="238">
        <v>33</v>
      </c>
      <c r="O215" s="238">
        <v>693</v>
      </c>
      <c r="P215" s="682">
        <v>0.75</v>
      </c>
      <c r="Q215" s="713">
        <v>21</v>
      </c>
    </row>
    <row r="216" spans="1:17" ht="14.4" customHeight="1" x14ac:dyDescent="0.3">
      <c r="A216" s="680" t="s">
        <v>7007</v>
      </c>
      <c r="B216" s="671" t="s">
        <v>7008</v>
      </c>
      <c r="C216" s="671" t="s">
        <v>5232</v>
      </c>
      <c r="D216" s="671" t="s">
        <v>7238</v>
      </c>
      <c r="E216" s="671" t="s">
        <v>7239</v>
      </c>
      <c r="F216" s="238">
        <v>16</v>
      </c>
      <c r="G216" s="238">
        <v>17392</v>
      </c>
      <c r="H216" s="238">
        <v>1</v>
      </c>
      <c r="I216" s="238">
        <v>1087</v>
      </c>
      <c r="J216" s="238">
        <v>26</v>
      </c>
      <c r="K216" s="238">
        <v>28288</v>
      </c>
      <c r="L216" s="238">
        <v>1.6264949402023918</v>
      </c>
      <c r="M216" s="238">
        <v>1088</v>
      </c>
      <c r="N216" s="238">
        <v>24</v>
      </c>
      <c r="O216" s="238">
        <v>26112</v>
      </c>
      <c r="P216" s="682">
        <v>1.5013799448022078</v>
      </c>
      <c r="Q216" s="713">
        <v>1088</v>
      </c>
    </row>
    <row r="217" spans="1:17" ht="14.4" customHeight="1" x14ac:dyDescent="0.3">
      <c r="A217" s="680" t="s">
        <v>7007</v>
      </c>
      <c r="B217" s="671" t="s">
        <v>7008</v>
      </c>
      <c r="C217" s="671" t="s">
        <v>5232</v>
      </c>
      <c r="D217" s="671" t="s">
        <v>7240</v>
      </c>
      <c r="E217" s="671" t="s">
        <v>7241</v>
      </c>
      <c r="F217" s="238">
        <v>124</v>
      </c>
      <c r="G217" s="238">
        <v>2728</v>
      </c>
      <c r="H217" s="238">
        <v>1</v>
      </c>
      <c r="I217" s="238">
        <v>22</v>
      </c>
      <c r="J217" s="238">
        <v>109</v>
      </c>
      <c r="K217" s="238">
        <v>2398</v>
      </c>
      <c r="L217" s="238">
        <v>0.87903225806451613</v>
      </c>
      <c r="M217" s="238">
        <v>22</v>
      </c>
      <c r="N217" s="238">
        <v>116</v>
      </c>
      <c r="O217" s="238">
        <v>2552</v>
      </c>
      <c r="P217" s="682">
        <v>0.93548387096774188</v>
      </c>
      <c r="Q217" s="713">
        <v>22</v>
      </c>
    </row>
    <row r="218" spans="1:17" ht="14.4" customHeight="1" x14ac:dyDescent="0.3">
      <c r="A218" s="680" t="s">
        <v>7007</v>
      </c>
      <c r="B218" s="671" t="s">
        <v>7008</v>
      </c>
      <c r="C218" s="671" t="s">
        <v>5232</v>
      </c>
      <c r="D218" s="671" t="s">
        <v>7242</v>
      </c>
      <c r="E218" s="671" t="s">
        <v>7243</v>
      </c>
      <c r="F218" s="238">
        <v>4</v>
      </c>
      <c r="G218" s="238">
        <v>2272</v>
      </c>
      <c r="H218" s="238">
        <v>1</v>
      </c>
      <c r="I218" s="238">
        <v>568</v>
      </c>
      <c r="J218" s="238">
        <v>19</v>
      </c>
      <c r="K218" s="238">
        <v>10792</v>
      </c>
      <c r="L218" s="238">
        <v>4.75</v>
      </c>
      <c r="M218" s="238">
        <v>568</v>
      </c>
      <c r="N218" s="238">
        <v>9</v>
      </c>
      <c r="O218" s="238">
        <v>5112</v>
      </c>
      <c r="P218" s="682">
        <v>2.25</v>
      </c>
      <c r="Q218" s="713">
        <v>568</v>
      </c>
    </row>
    <row r="219" spans="1:17" ht="14.4" customHeight="1" x14ac:dyDescent="0.3">
      <c r="A219" s="680" t="s">
        <v>7007</v>
      </c>
      <c r="B219" s="671" t="s">
        <v>7008</v>
      </c>
      <c r="C219" s="671" t="s">
        <v>5232</v>
      </c>
      <c r="D219" s="671" t="s">
        <v>7244</v>
      </c>
      <c r="E219" s="671" t="s">
        <v>7245</v>
      </c>
      <c r="F219" s="238"/>
      <c r="G219" s="238"/>
      <c r="H219" s="238"/>
      <c r="I219" s="238"/>
      <c r="J219" s="238">
        <v>1</v>
      </c>
      <c r="K219" s="238">
        <v>170</v>
      </c>
      <c r="L219" s="238"/>
      <c r="M219" s="238">
        <v>170</v>
      </c>
      <c r="N219" s="238">
        <v>1</v>
      </c>
      <c r="O219" s="238">
        <v>170</v>
      </c>
      <c r="P219" s="682"/>
      <c r="Q219" s="713">
        <v>170</v>
      </c>
    </row>
    <row r="220" spans="1:17" ht="14.4" customHeight="1" x14ac:dyDescent="0.3">
      <c r="A220" s="680" t="s">
        <v>7007</v>
      </c>
      <c r="B220" s="671" t="s">
        <v>7008</v>
      </c>
      <c r="C220" s="671" t="s">
        <v>5232</v>
      </c>
      <c r="D220" s="671" t="s">
        <v>7246</v>
      </c>
      <c r="E220" s="671" t="s">
        <v>7247</v>
      </c>
      <c r="F220" s="238">
        <v>2</v>
      </c>
      <c r="G220" s="238">
        <v>188</v>
      </c>
      <c r="H220" s="238">
        <v>1</v>
      </c>
      <c r="I220" s="238">
        <v>94</v>
      </c>
      <c r="J220" s="238"/>
      <c r="K220" s="238"/>
      <c r="L220" s="238"/>
      <c r="M220" s="238"/>
      <c r="N220" s="238"/>
      <c r="O220" s="238"/>
      <c r="P220" s="682"/>
      <c r="Q220" s="713"/>
    </row>
    <row r="221" spans="1:17" ht="14.4" customHeight="1" x14ac:dyDescent="0.3">
      <c r="A221" s="680" t="s">
        <v>7007</v>
      </c>
      <c r="B221" s="671" t="s">
        <v>7008</v>
      </c>
      <c r="C221" s="671" t="s">
        <v>5232</v>
      </c>
      <c r="D221" s="671" t="s">
        <v>7248</v>
      </c>
      <c r="E221" s="671" t="s">
        <v>7249</v>
      </c>
      <c r="F221" s="238">
        <v>8</v>
      </c>
      <c r="G221" s="238">
        <v>3960</v>
      </c>
      <c r="H221" s="238">
        <v>1</v>
      </c>
      <c r="I221" s="238">
        <v>495</v>
      </c>
      <c r="J221" s="238"/>
      <c r="K221" s="238"/>
      <c r="L221" s="238"/>
      <c r="M221" s="238"/>
      <c r="N221" s="238">
        <v>1</v>
      </c>
      <c r="O221" s="238">
        <v>495</v>
      </c>
      <c r="P221" s="682">
        <v>0.125</v>
      </c>
      <c r="Q221" s="713">
        <v>495</v>
      </c>
    </row>
    <row r="222" spans="1:17" ht="14.4" customHeight="1" x14ac:dyDescent="0.3">
      <c r="A222" s="680" t="s">
        <v>7007</v>
      </c>
      <c r="B222" s="671" t="s">
        <v>7008</v>
      </c>
      <c r="C222" s="671" t="s">
        <v>5232</v>
      </c>
      <c r="D222" s="671" t="s">
        <v>5505</v>
      </c>
      <c r="E222" s="671" t="s">
        <v>5506</v>
      </c>
      <c r="F222" s="238">
        <v>18</v>
      </c>
      <c r="G222" s="238">
        <v>10116</v>
      </c>
      <c r="H222" s="238">
        <v>1</v>
      </c>
      <c r="I222" s="238">
        <v>562</v>
      </c>
      <c r="J222" s="238">
        <v>25</v>
      </c>
      <c r="K222" s="238">
        <v>14100</v>
      </c>
      <c r="L222" s="238">
        <v>1.3938315539739028</v>
      </c>
      <c r="M222" s="238">
        <v>564</v>
      </c>
      <c r="N222" s="238">
        <v>51</v>
      </c>
      <c r="O222" s="238">
        <v>28764</v>
      </c>
      <c r="P222" s="682">
        <v>2.8434163701067616</v>
      </c>
      <c r="Q222" s="713">
        <v>564</v>
      </c>
    </row>
    <row r="223" spans="1:17" ht="14.4" customHeight="1" x14ac:dyDescent="0.3">
      <c r="A223" s="680" t="s">
        <v>7007</v>
      </c>
      <c r="B223" s="671" t="s">
        <v>7008</v>
      </c>
      <c r="C223" s="671" t="s">
        <v>5232</v>
      </c>
      <c r="D223" s="671" t="s">
        <v>5507</v>
      </c>
      <c r="E223" s="671" t="s">
        <v>5508</v>
      </c>
      <c r="F223" s="238">
        <v>18</v>
      </c>
      <c r="G223" s="238">
        <v>18000</v>
      </c>
      <c r="H223" s="238">
        <v>1</v>
      </c>
      <c r="I223" s="238">
        <v>1000</v>
      </c>
      <c r="J223" s="238">
        <v>25</v>
      </c>
      <c r="K223" s="238">
        <v>25050</v>
      </c>
      <c r="L223" s="238">
        <v>1.3916666666666666</v>
      </c>
      <c r="M223" s="238">
        <v>1002</v>
      </c>
      <c r="N223" s="238">
        <v>51</v>
      </c>
      <c r="O223" s="238">
        <v>51102</v>
      </c>
      <c r="P223" s="682">
        <v>2.839</v>
      </c>
      <c r="Q223" s="713">
        <v>1002</v>
      </c>
    </row>
    <row r="224" spans="1:17" ht="14.4" customHeight="1" x14ac:dyDescent="0.3">
      <c r="A224" s="680" t="s">
        <v>7007</v>
      </c>
      <c r="B224" s="671" t="s">
        <v>7008</v>
      </c>
      <c r="C224" s="671" t="s">
        <v>5232</v>
      </c>
      <c r="D224" s="671" t="s">
        <v>7250</v>
      </c>
      <c r="E224" s="671" t="s">
        <v>7251</v>
      </c>
      <c r="F224" s="238">
        <v>8</v>
      </c>
      <c r="G224" s="238">
        <v>1512</v>
      </c>
      <c r="H224" s="238">
        <v>1</v>
      </c>
      <c r="I224" s="238">
        <v>189</v>
      </c>
      <c r="J224" s="238">
        <v>8</v>
      </c>
      <c r="K224" s="238">
        <v>1520</v>
      </c>
      <c r="L224" s="238">
        <v>1.0052910052910053</v>
      </c>
      <c r="M224" s="238">
        <v>190</v>
      </c>
      <c r="N224" s="238">
        <v>6</v>
      </c>
      <c r="O224" s="238">
        <v>1140</v>
      </c>
      <c r="P224" s="682">
        <v>0.75396825396825395</v>
      </c>
      <c r="Q224" s="713">
        <v>190</v>
      </c>
    </row>
    <row r="225" spans="1:17" ht="14.4" customHeight="1" x14ac:dyDescent="0.3">
      <c r="A225" s="680" t="s">
        <v>7007</v>
      </c>
      <c r="B225" s="671" t="s">
        <v>7008</v>
      </c>
      <c r="C225" s="671" t="s">
        <v>5232</v>
      </c>
      <c r="D225" s="671" t="s">
        <v>7252</v>
      </c>
      <c r="E225" s="671" t="s">
        <v>7253</v>
      </c>
      <c r="F225" s="238"/>
      <c r="G225" s="238"/>
      <c r="H225" s="238"/>
      <c r="I225" s="238"/>
      <c r="J225" s="238">
        <v>1</v>
      </c>
      <c r="K225" s="238">
        <v>205</v>
      </c>
      <c r="L225" s="238"/>
      <c r="M225" s="238">
        <v>205</v>
      </c>
      <c r="N225" s="238"/>
      <c r="O225" s="238"/>
      <c r="P225" s="682"/>
      <c r="Q225" s="713"/>
    </row>
    <row r="226" spans="1:17" ht="14.4" customHeight="1" x14ac:dyDescent="0.3">
      <c r="A226" s="680" t="s">
        <v>7007</v>
      </c>
      <c r="B226" s="671" t="s">
        <v>7008</v>
      </c>
      <c r="C226" s="671" t="s">
        <v>5232</v>
      </c>
      <c r="D226" s="671" t="s">
        <v>7254</v>
      </c>
      <c r="E226" s="671" t="s">
        <v>7255</v>
      </c>
      <c r="F226" s="238">
        <v>7</v>
      </c>
      <c r="G226" s="238">
        <v>1162</v>
      </c>
      <c r="H226" s="238">
        <v>1</v>
      </c>
      <c r="I226" s="238">
        <v>166</v>
      </c>
      <c r="J226" s="238">
        <v>15</v>
      </c>
      <c r="K226" s="238">
        <v>2490</v>
      </c>
      <c r="L226" s="238">
        <v>2.1428571428571428</v>
      </c>
      <c r="M226" s="238">
        <v>166</v>
      </c>
      <c r="N226" s="238">
        <v>8</v>
      </c>
      <c r="O226" s="238">
        <v>1328</v>
      </c>
      <c r="P226" s="682">
        <v>1.1428571428571428</v>
      </c>
      <c r="Q226" s="713">
        <v>166</v>
      </c>
    </row>
    <row r="227" spans="1:17" ht="14.4" customHeight="1" x14ac:dyDescent="0.3">
      <c r="A227" s="680" t="s">
        <v>7007</v>
      </c>
      <c r="B227" s="671" t="s">
        <v>7008</v>
      </c>
      <c r="C227" s="671" t="s">
        <v>5232</v>
      </c>
      <c r="D227" s="671" t="s">
        <v>7256</v>
      </c>
      <c r="E227" s="671" t="s">
        <v>7257</v>
      </c>
      <c r="F227" s="238">
        <v>1</v>
      </c>
      <c r="G227" s="238">
        <v>1641</v>
      </c>
      <c r="H227" s="238">
        <v>1</v>
      </c>
      <c r="I227" s="238">
        <v>1641</v>
      </c>
      <c r="J227" s="238">
        <v>7</v>
      </c>
      <c r="K227" s="238">
        <v>11515</v>
      </c>
      <c r="L227" s="238">
        <v>7.0170627666057284</v>
      </c>
      <c r="M227" s="238">
        <v>1645</v>
      </c>
      <c r="N227" s="238">
        <v>6</v>
      </c>
      <c r="O227" s="238">
        <v>9870</v>
      </c>
      <c r="P227" s="682">
        <v>6.0146252285191952</v>
      </c>
      <c r="Q227" s="713">
        <v>1645</v>
      </c>
    </row>
    <row r="228" spans="1:17" ht="14.4" customHeight="1" x14ac:dyDescent="0.3">
      <c r="A228" s="680" t="s">
        <v>7007</v>
      </c>
      <c r="B228" s="671" t="s">
        <v>7008</v>
      </c>
      <c r="C228" s="671" t="s">
        <v>5232</v>
      </c>
      <c r="D228" s="671" t="s">
        <v>7258</v>
      </c>
      <c r="E228" s="671" t="s">
        <v>7259</v>
      </c>
      <c r="F228" s="238">
        <v>3</v>
      </c>
      <c r="G228" s="238">
        <v>381</v>
      </c>
      <c r="H228" s="238">
        <v>1</v>
      </c>
      <c r="I228" s="238">
        <v>127</v>
      </c>
      <c r="J228" s="238">
        <v>10</v>
      </c>
      <c r="K228" s="238">
        <v>1270</v>
      </c>
      <c r="L228" s="238">
        <v>3.3333333333333335</v>
      </c>
      <c r="M228" s="238">
        <v>127</v>
      </c>
      <c r="N228" s="238">
        <v>7</v>
      </c>
      <c r="O228" s="238">
        <v>889</v>
      </c>
      <c r="P228" s="682">
        <v>2.3333333333333335</v>
      </c>
      <c r="Q228" s="713">
        <v>127</v>
      </c>
    </row>
    <row r="229" spans="1:17" ht="14.4" customHeight="1" x14ac:dyDescent="0.3">
      <c r="A229" s="680" t="s">
        <v>7007</v>
      </c>
      <c r="B229" s="671" t="s">
        <v>7008</v>
      </c>
      <c r="C229" s="671" t="s">
        <v>5232</v>
      </c>
      <c r="D229" s="671" t="s">
        <v>7260</v>
      </c>
      <c r="E229" s="671" t="s">
        <v>7261</v>
      </c>
      <c r="F229" s="238"/>
      <c r="G229" s="238"/>
      <c r="H229" s="238"/>
      <c r="I229" s="238"/>
      <c r="J229" s="238">
        <v>1</v>
      </c>
      <c r="K229" s="238">
        <v>262</v>
      </c>
      <c r="L229" s="238"/>
      <c r="M229" s="238">
        <v>262</v>
      </c>
      <c r="N229" s="238"/>
      <c r="O229" s="238"/>
      <c r="P229" s="682"/>
      <c r="Q229" s="713"/>
    </row>
    <row r="230" spans="1:17" ht="14.4" customHeight="1" x14ac:dyDescent="0.3">
      <c r="A230" s="680" t="s">
        <v>7007</v>
      </c>
      <c r="B230" s="671" t="s">
        <v>7008</v>
      </c>
      <c r="C230" s="671" t="s">
        <v>5232</v>
      </c>
      <c r="D230" s="671" t="s">
        <v>7262</v>
      </c>
      <c r="E230" s="671" t="s">
        <v>7263</v>
      </c>
      <c r="F230" s="238">
        <v>1</v>
      </c>
      <c r="G230" s="238">
        <v>310</v>
      </c>
      <c r="H230" s="238">
        <v>1</v>
      </c>
      <c r="I230" s="238">
        <v>310</v>
      </c>
      <c r="J230" s="238">
        <v>1</v>
      </c>
      <c r="K230" s="238">
        <v>310</v>
      </c>
      <c r="L230" s="238">
        <v>1</v>
      </c>
      <c r="M230" s="238">
        <v>310</v>
      </c>
      <c r="N230" s="238">
        <v>1</v>
      </c>
      <c r="O230" s="238">
        <v>310</v>
      </c>
      <c r="P230" s="682">
        <v>1</v>
      </c>
      <c r="Q230" s="713">
        <v>310</v>
      </c>
    </row>
    <row r="231" spans="1:17" ht="14.4" customHeight="1" x14ac:dyDescent="0.3">
      <c r="A231" s="680" t="s">
        <v>7007</v>
      </c>
      <c r="B231" s="671" t="s">
        <v>7008</v>
      </c>
      <c r="C231" s="671" t="s">
        <v>5232</v>
      </c>
      <c r="D231" s="671" t="s">
        <v>7264</v>
      </c>
      <c r="E231" s="671" t="s">
        <v>7265</v>
      </c>
      <c r="F231" s="238">
        <v>38</v>
      </c>
      <c r="G231" s="238">
        <v>874</v>
      </c>
      <c r="H231" s="238">
        <v>1</v>
      </c>
      <c r="I231" s="238">
        <v>23</v>
      </c>
      <c r="J231" s="238">
        <v>54</v>
      </c>
      <c r="K231" s="238">
        <v>1242</v>
      </c>
      <c r="L231" s="238">
        <v>1.4210526315789473</v>
      </c>
      <c r="M231" s="238">
        <v>23</v>
      </c>
      <c r="N231" s="238">
        <v>41</v>
      </c>
      <c r="O231" s="238">
        <v>943</v>
      </c>
      <c r="P231" s="682">
        <v>1.0789473684210527</v>
      </c>
      <c r="Q231" s="713">
        <v>23</v>
      </c>
    </row>
    <row r="232" spans="1:17" ht="14.4" customHeight="1" x14ac:dyDescent="0.3">
      <c r="A232" s="680" t="s">
        <v>7007</v>
      </c>
      <c r="B232" s="671" t="s">
        <v>7008</v>
      </c>
      <c r="C232" s="671" t="s">
        <v>5232</v>
      </c>
      <c r="D232" s="671" t="s">
        <v>7266</v>
      </c>
      <c r="E232" s="671" t="s">
        <v>7267</v>
      </c>
      <c r="F232" s="238">
        <v>1</v>
      </c>
      <c r="G232" s="238">
        <v>17</v>
      </c>
      <c r="H232" s="238">
        <v>1</v>
      </c>
      <c r="I232" s="238">
        <v>17</v>
      </c>
      <c r="J232" s="238">
        <v>1</v>
      </c>
      <c r="K232" s="238">
        <v>17</v>
      </c>
      <c r="L232" s="238">
        <v>1</v>
      </c>
      <c r="M232" s="238">
        <v>17</v>
      </c>
      <c r="N232" s="238">
        <v>2</v>
      </c>
      <c r="O232" s="238">
        <v>34</v>
      </c>
      <c r="P232" s="682">
        <v>2</v>
      </c>
      <c r="Q232" s="713">
        <v>17</v>
      </c>
    </row>
    <row r="233" spans="1:17" ht="14.4" customHeight="1" x14ac:dyDescent="0.3">
      <c r="A233" s="680" t="s">
        <v>7007</v>
      </c>
      <c r="B233" s="671" t="s">
        <v>7008</v>
      </c>
      <c r="C233" s="671" t="s">
        <v>5232</v>
      </c>
      <c r="D233" s="671" t="s">
        <v>7268</v>
      </c>
      <c r="E233" s="671" t="s">
        <v>7269</v>
      </c>
      <c r="F233" s="238">
        <v>2</v>
      </c>
      <c r="G233" s="238">
        <v>260</v>
      </c>
      <c r="H233" s="238">
        <v>1</v>
      </c>
      <c r="I233" s="238">
        <v>130</v>
      </c>
      <c r="J233" s="238"/>
      <c r="K233" s="238"/>
      <c r="L233" s="238"/>
      <c r="M233" s="238"/>
      <c r="N233" s="238"/>
      <c r="O233" s="238"/>
      <c r="P233" s="682"/>
      <c r="Q233" s="713"/>
    </row>
    <row r="234" spans="1:17" ht="14.4" customHeight="1" x14ac:dyDescent="0.3">
      <c r="A234" s="680" t="s">
        <v>7007</v>
      </c>
      <c r="B234" s="671" t="s">
        <v>7008</v>
      </c>
      <c r="C234" s="671" t="s">
        <v>5232</v>
      </c>
      <c r="D234" s="671" t="s">
        <v>7270</v>
      </c>
      <c r="E234" s="671" t="s">
        <v>7271</v>
      </c>
      <c r="F234" s="238">
        <v>1</v>
      </c>
      <c r="G234" s="238">
        <v>649</v>
      </c>
      <c r="H234" s="238">
        <v>1</v>
      </c>
      <c r="I234" s="238">
        <v>649</v>
      </c>
      <c r="J234" s="238"/>
      <c r="K234" s="238"/>
      <c r="L234" s="238"/>
      <c r="M234" s="238"/>
      <c r="N234" s="238"/>
      <c r="O234" s="238"/>
      <c r="P234" s="682"/>
      <c r="Q234" s="713"/>
    </row>
    <row r="235" spans="1:17" ht="14.4" customHeight="1" x14ac:dyDescent="0.3">
      <c r="A235" s="680" t="s">
        <v>7007</v>
      </c>
      <c r="B235" s="671" t="s">
        <v>7008</v>
      </c>
      <c r="C235" s="671" t="s">
        <v>5232</v>
      </c>
      <c r="D235" s="671" t="s">
        <v>7272</v>
      </c>
      <c r="E235" s="671" t="s">
        <v>7273</v>
      </c>
      <c r="F235" s="238">
        <v>8</v>
      </c>
      <c r="G235" s="238">
        <v>2328</v>
      </c>
      <c r="H235" s="238">
        <v>1</v>
      </c>
      <c r="I235" s="238">
        <v>291</v>
      </c>
      <c r="J235" s="238">
        <v>17</v>
      </c>
      <c r="K235" s="238">
        <v>4947</v>
      </c>
      <c r="L235" s="238">
        <v>2.125</v>
      </c>
      <c r="M235" s="238">
        <v>291</v>
      </c>
      <c r="N235" s="238">
        <v>5</v>
      </c>
      <c r="O235" s="238">
        <v>1455</v>
      </c>
      <c r="P235" s="682">
        <v>0.625</v>
      </c>
      <c r="Q235" s="713">
        <v>291</v>
      </c>
    </row>
    <row r="236" spans="1:17" ht="14.4" customHeight="1" x14ac:dyDescent="0.3">
      <c r="A236" s="680" t="s">
        <v>7007</v>
      </c>
      <c r="B236" s="671" t="s">
        <v>7008</v>
      </c>
      <c r="C236" s="671" t="s">
        <v>5232</v>
      </c>
      <c r="D236" s="671" t="s">
        <v>5535</v>
      </c>
      <c r="E236" s="671" t="s">
        <v>5536</v>
      </c>
      <c r="F236" s="238"/>
      <c r="G236" s="238"/>
      <c r="H236" s="238"/>
      <c r="I236" s="238"/>
      <c r="J236" s="238"/>
      <c r="K236" s="238"/>
      <c r="L236" s="238"/>
      <c r="M236" s="238"/>
      <c r="N236" s="238">
        <v>3</v>
      </c>
      <c r="O236" s="238">
        <v>1098</v>
      </c>
      <c r="P236" s="682"/>
      <c r="Q236" s="713">
        <v>366</v>
      </c>
    </row>
    <row r="237" spans="1:17" ht="14.4" customHeight="1" x14ac:dyDescent="0.3">
      <c r="A237" s="680" t="s">
        <v>7007</v>
      </c>
      <c r="B237" s="671" t="s">
        <v>7008</v>
      </c>
      <c r="C237" s="671" t="s">
        <v>5232</v>
      </c>
      <c r="D237" s="671" t="s">
        <v>7274</v>
      </c>
      <c r="E237" s="671" t="s">
        <v>7275</v>
      </c>
      <c r="F237" s="238">
        <v>21</v>
      </c>
      <c r="G237" s="238">
        <v>945</v>
      </c>
      <c r="H237" s="238">
        <v>1</v>
      </c>
      <c r="I237" s="238">
        <v>45</v>
      </c>
      <c r="J237" s="238">
        <v>26</v>
      </c>
      <c r="K237" s="238">
        <v>1170</v>
      </c>
      <c r="L237" s="238">
        <v>1.2380952380952381</v>
      </c>
      <c r="M237" s="238">
        <v>45</v>
      </c>
      <c r="N237" s="238">
        <v>20</v>
      </c>
      <c r="O237" s="238">
        <v>900</v>
      </c>
      <c r="P237" s="682">
        <v>0.95238095238095233</v>
      </c>
      <c r="Q237" s="713">
        <v>45</v>
      </c>
    </row>
    <row r="238" spans="1:17" ht="14.4" customHeight="1" x14ac:dyDescent="0.3">
      <c r="A238" s="680" t="s">
        <v>7007</v>
      </c>
      <c r="B238" s="671" t="s">
        <v>7008</v>
      </c>
      <c r="C238" s="671" t="s">
        <v>5232</v>
      </c>
      <c r="D238" s="671" t="s">
        <v>7276</v>
      </c>
      <c r="E238" s="671" t="s">
        <v>7090</v>
      </c>
      <c r="F238" s="238">
        <v>8</v>
      </c>
      <c r="G238" s="238">
        <v>1480</v>
      </c>
      <c r="H238" s="238">
        <v>1</v>
      </c>
      <c r="I238" s="238">
        <v>185</v>
      </c>
      <c r="J238" s="238">
        <v>16</v>
      </c>
      <c r="K238" s="238">
        <v>2960</v>
      </c>
      <c r="L238" s="238">
        <v>2</v>
      </c>
      <c r="M238" s="238">
        <v>185</v>
      </c>
      <c r="N238" s="238">
        <v>16</v>
      </c>
      <c r="O238" s="238">
        <v>2960</v>
      </c>
      <c r="P238" s="682">
        <v>2</v>
      </c>
      <c r="Q238" s="713">
        <v>185</v>
      </c>
    </row>
    <row r="239" spans="1:17" ht="14.4" customHeight="1" x14ac:dyDescent="0.3">
      <c r="A239" s="680" t="s">
        <v>7007</v>
      </c>
      <c r="B239" s="671" t="s">
        <v>7008</v>
      </c>
      <c r="C239" s="671" t="s">
        <v>5232</v>
      </c>
      <c r="D239" s="671" t="s">
        <v>7277</v>
      </c>
      <c r="E239" s="671" t="s">
        <v>7278</v>
      </c>
      <c r="F239" s="238"/>
      <c r="G239" s="238"/>
      <c r="H239" s="238"/>
      <c r="I239" s="238"/>
      <c r="J239" s="238">
        <v>1</v>
      </c>
      <c r="K239" s="238">
        <v>264</v>
      </c>
      <c r="L239" s="238"/>
      <c r="M239" s="238">
        <v>264</v>
      </c>
      <c r="N239" s="238"/>
      <c r="O239" s="238"/>
      <c r="P239" s="682"/>
      <c r="Q239" s="713"/>
    </row>
    <row r="240" spans="1:17" ht="14.4" customHeight="1" x14ac:dyDescent="0.3">
      <c r="A240" s="680" t="s">
        <v>7007</v>
      </c>
      <c r="B240" s="671" t="s">
        <v>7008</v>
      </c>
      <c r="C240" s="671" t="s">
        <v>5232</v>
      </c>
      <c r="D240" s="671" t="s">
        <v>7279</v>
      </c>
      <c r="E240" s="671" t="s">
        <v>7280</v>
      </c>
      <c r="F240" s="238">
        <v>4</v>
      </c>
      <c r="G240" s="238">
        <v>96</v>
      </c>
      <c r="H240" s="238">
        <v>1</v>
      </c>
      <c r="I240" s="238">
        <v>24</v>
      </c>
      <c r="J240" s="238">
        <v>6</v>
      </c>
      <c r="K240" s="238">
        <v>144</v>
      </c>
      <c r="L240" s="238">
        <v>1.5</v>
      </c>
      <c r="M240" s="238">
        <v>24</v>
      </c>
      <c r="N240" s="238">
        <v>1</v>
      </c>
      <c r="O240" s="238">
        <v>24</v>
      </c>
      <c r="P240" s="682">
        <v>0.25</v>
      </c>
      <c r="Q240" s="713">
        <v>24</v>
      </c>
    </row>
    <row r="241" spans="1:17" ht="14.4" customHeight="1" x14ac:dyDescent="0.3">
      <c r="A241" s="680" t="s">
        <v>7007</v>
      </c>
      <c r="B241" s="671" t="s">
        <v>7008</v>
      </c>
      <c r="C241" s="671" t="s">
        <v>5232</v>
      </c>
      <c r="D241" s="671" t="s">
        <v>7281</v>
      </c>
      <c r="E241" s="671" t="s">
        <v>7282</v>
      </c>
      <c r="F241" s="238"/>
      <c r="G241" s="238"/>
      <c r="H241" s="238"/>
      <c r="I241" s="238"/>
      <c r="J241" s="238"/>
      <c r="K241" s="238"/>
      <c r="L241" s="238"/>
      <c r="M241" s="238"/>
      <c r="N241" s="238">
        <v>1</v>
      </c>
      <c r="O241" s="238">
        <v>145</v>
      </c>
      <c r="P241" s="682"/>
      <c r="Q241" s="713">
        <v>145</v>
      </c>
    </row>
    <row r="242" spans="1:17" ht="14.4" customHeight="1" x14ac:dyDescent="0.3">
      <c r="A242" s="680" t="s">
        <v>7007</v>
      </c>
      <c r="B242" s="671" t="s">
        <v>7008</v>
      </c>
      <c r="C242" s="671" t="s">
        <v>5232</v>
      </c>
      <c r="D242" s="671" t="s">
        <v>7283</v>
      </c>
      <c r="E242" s="671" t="s">
        <v>7284</v>
      </c>
      <c r="F242" s="238"/>
      <c r="G242" s="238"/>
      <c r="H242" s="238"/>
      <c r="I242" s="238"/>
      <c r="J242" s="238"/>
      <c r="K242" s="238"/>
      <c r="L242" s="238"/>
      <c r="M242" s="238"/>
      <c r="N242" s="238">
        <v>459</v>
      </c>
      <c r="O242" s="238">
        <v>21114</v>
      </c>
      <c r="P242" s="682"/>
      <c r="Q242" s="713">
        <v>46</v>
      </c>
    </row>
    <row r="243" spans="1:17" ht="14.4" customHeight="1" x14ac:dyDescent="0.3">
      <c r="A243" s="680" t="s">
        <v>7007</v>
      </c>
      <c r="B243" s="671" t="s">
        <v>7008</v>
      </c>
      <c r="C243" s="671" t="s">
        <v>5232</v>
      </c>
      <c r="D243" s="671" t="s">
        <v>7285</v>
      </c>
      <c r="E243" s="671" t="s">
        <v>7286</v>
      </c>
      <c r="F243" s="238">
        <v>1</v>
      </c>
      <c r="G243" s="238">
        <v>43</v>
      </c>
      <c r="H243" s="238">
        <v>1</v>
      </c>
      <c r="I243" s="238">
        <v>43</v>
      </c>
      <c r="J243" s="238"/>
      <c r="K243" s="238"/>
      <c r="L243" s="238"/>
      <c r="M243" s="238"/>
      <c r="N243" s="238">
        <v>1</v>
      </c>
      <c r="O243" s="238">
        <v>43</v>
      </c>
      <c r="P243" s="682">
        <v>1</v>
      </c>
      <c r="Q243" s="713">
        <v>43</v>
      </c>
    </row>
    <row r="244" spans="1:17" ht="14.4" customHeight="1" x14ac:dyDescent="0.3">
      <c r="A244" s="680" t="s">
        <v>7007</v>
      </c>
      <c r="B244" s="671" t="s">
        <v>7008</v>
      </c>
      <c r="C244" s="671" t="s">
        <v>5232</v>
      </c>
      <c r="D244" s="671" t="s">
        <v>7287</v>
      </c>
      <c r="E244" s="671" t="s">
        <v>7288</v>
      </c>
      <c r="F244" s="238"/>
      <c r="G244" s="238"/>
      <c r="H244" s="238"/>
      <c r="I244" s="238"/>
      <c r="J244" s="238"/>
      <c r="K244" s="238"/>
      <c r="L244" s="238"/>
      <c r="M244" s="238"/>
      <c r="N244" s="238">
        <v>1</v>
      </c>
      <c r="O244" s="238">
        <v>528</v>
      </c>
      <c r="P244" s="682"/>
      <c r="Q244" s="713">
        <v>528</v>
      </c>
    </row>
    <row r="245" spans="1:17" ht="14.4" customHeight="1" x14ac:dyDescent="0.3">
      <c r="A245" s="680" t="s">
        <v>7007</v>
      </c>
      <c r="B245" s="671" t="s">
        <v>7008</v>
      </c>
      <c r="C245" s="671" t="s">
        <v>5232</v>
      </c>
      <c r="D245" s="671" t="s">
        <v>7289</v>
      </c>
      <c r="E245" s="671" t="s">
        <v>7290</v>
      </c>
      <c r="F245" s="238"/>
      <c r="G245" s="238"/>
      <c r="H245" s="238"/>
      <c r="I245" s="238"/>
      <c r="J245" s="238"/>
      <c r="K245" s="238"/>
      <c r="L245" s="238"/>
      <c r="M245" s="238"/>
      <c r="N245" s="238">
        <v>2</v>
      </c>
      <c r="O245" s="238">
        <v>202</v>
      </c>
      <c r="P245" s="682"/>
      <c r="Q245" s="713">
        <v>101</v>
      </c>
    </row>
    <row r="246" spans="1:17" ht="14.4" customHeight="1" x14ac:dyDescent="0.3">
      <c r="A246" s="680" t="s">
        <v>7007</v>
      </c>
      <c r="B246" s="671" t="s">
        <v>7008</v>
      </c>
      <c r="C246" s="671" t="s">
        <v>5232</v>
      </c>
      <c r="D246" s="671" t="s">
        <v>7291</v>
      </c>
      <c r="E246" s="671" t="s">
        <v>7292</v>
      </c>
      <c r="F246" s="238"/>
      <c r="G246" s="238"/>
      <c r="H246" s="238"/>
      <c r="I246" s="238"/>
      <c r="J246" s="238">
        <v>2</v>
      </c>
      <c r="K246" s="238">
        <v>576</v>
      </c>
      <c r="L246" s="238"/>
      <c r="M246" s="238">
        <v>288</v>
      </c>
      <c r="N246" s="238">
        <v>3</v>
      </c>
      <c r="O246" s="238">
        <v>864</v>
      </c>
      <c r="P246" s="682"/>
      <c r="Q246" s="713">
        <v>288</v>
      </c>
    </row>
    <row r="247" spans="1:17" ht="14.4" customHeight="1" x14ac:dyDescent="0.3">
      <c r="A247" s="680" t="s">
        <v>7007</v>
      </c>
      <c r="B247" s="671" t="s">
        <v>7008</v>
      </c>
      <c r="C247" s="671" t="s">
        <v>5232</v>
      </c>
      <c r="D247" s="671" t="s">
        <v>7293</v>
      </c>
      <c r="E247" s="671" t="s">
        <v>7294</v>
      </c>
      <c r="F247" s="238">
        <v>17</v>
      </c>
      <c r="G247" s="238">
        <v>2312</v>
      </c>
      <c r="H247" s="238">
        <v>1</v>
      </c>
      <c r="I247" s="238">
        <v>136</v>
      </c>
      <c r="J247" s="238">
        <v>5</v>
      </c>
      <c r="K247" s="238">
        <v>685</v>
      </c>
      <c r="L247" s="238">
        <v>0.29628027681660901</v>
      </c>
      <c r="M247" s="238">
        <v>137</v>
      </c>
      <c r="N247" s="238"/>
      <c r="O247" s="238"/>
      <c r="P247" s="682"/>
      <c r="Q247" s="713"/>
    </row>
    <row r="248" spans="1:17" ht="14.4" customHeight="1" x14ac:dyDescent="0.3">
      <c r="A248" s="680" t="s">
        <v>7007</v>
      </c>
      <c r="B248" s="671" t="s">
        <v>7008</v>
      </c>
      <c r="C248" s="671" t="s">
        <v>5232</v>
      </c>
      <c r="D248" s="671" t="s">
        <v>7295</v>
      </c>
      <c r="E248" s="671" t="s">
        <v>7296</v>
      </c>
      <c r="F248" s="238">
        <v>18</v>
      </c>
      <c r="G248" s="238">
        <v>126</v>
      </c>
      <c r="H248" s="238">
        <v>1</v>
      </c>
      <c r="I248" s="238">
        <v>7</v>
      </c>
      <c r="J248" s="238">
        <v>5</v>
      </c>
      <c r="K248" s="238">
        <v>35</v>
      </c>
      <c r="L248" s="238">
        <v>0.27777777777777779</v>
      </c>
      <c r="M248" s="238">
        <v>7</v>
      </c>
      <c r="N248" s="238"/>
      <c r="O248" s="238"/>
      <c r="P248" s="682"/>
      <c r="Q248" s="713"/>
    </row>
    <row r="249" spans="1:17" ht="14.4" customHeight="1" x14ac:dyDescent="0.3">
      <c r="A249" s="680" t="s">
        <v>7007</v>
      </c>
      <c r="B249" s="671" t="s">
        <v>7008</v>
      </c>
      <c r="C249" s="671" t="s">
        <v>5232</v>
      </c>
      <c r="D249" s="671" t="s">
        <v>7297</v>
      </c>
      <c r="E249" s="671" t="s">
        <v>7298</v>
      </c>
      <c r="F249" s="238">
        <v>9</v>
      </c>
      <c r="G249" s="238">
        <v>270</v>
      </c>
      <c r="H249" s="238">
        <v>1</v>
      </c>
      <c r="I249" s="238">
        <v>30</v>
      </c>
      <c r="J249" s="238">
        <v>11</v>
      </c>
      <c r="K249" s="238">
        <v>330</v>
      </c>
      <c r="L249" s="238">
        <v>1.2222222222222223</v>
      </c>
      <c r="M249" s="238">
        <v>30</v>
      </c>
      <c r="N249" s="238">
        <v>18</v>
      </c>
      <c r="O249" s="238">
        <v>540</v>
      </c>
      <c r="P249" s="682">
        <v>2</v>
      </c>
      <c r="Q249" s="713">
        <v>30</v>
      </c>
    </row>
    <row r="250" spans="1:17" ht="14.4" customHeight="1" x14ac:dyDescent="0.3">
      <c r="A250" s="680" t="s">
        <v>7007</v>
      </c>
      <c r="B250" s="671" t="s">
        <v>7008</v>
      </c>
      <c r="C250" s="671" t="s">
        <v>5232</v>
      </c>
      <c r="D250" s="671" t="s">
        <v>7299</v>
      </c>
      <c r="E250" s="671" t="s">
        <v>7300</v>
      </c>
      <c r="F250" s="238">
        <v>13</v>
      </c>
      <c r="G250" s="238">
        <v>338</v>
      </c>
      <c r="H250" s="238">
        <v>1</v>
      </c>
      <c r="I250" s="238">
        <v>26</v>
      </c>
      <c r="J250" s="238">
        <v>5</v>
      </c>
      <c r="K250" s="238">
        <v>130</v>
      </c>
      <c r="L250" s="238">
        <v>0.38461538461538464</v>
      </c>
      <c r="M250" s="238">
        <v>26</v>
      </c>
      <c r="N250" s="238">
        <v>10</v>
      </c>
      <c r="O250" s="238">
        <v>260</v>
      </c>
      <c r="P250" s="682">
        <v>0.76923076923076927</v>
      </c>
      <c r="Q250" s="713">
        <v>26</v>
      </c>
    </row>
    <row r="251" spans="1:17" ht="14.4" customHeight="1" x14ac:dyDescent="0.3">
      <c r="A251" s="680" t="s">
        <v>7007</v>
      </c>
      <c r="B251" s="671" t="s">
        <v>7008</v>
      </c>
      <c r="C251" s="671" t="s">
        <v>5232</v>
      </c>
      <c r="D251" s="671" t="s">
        <v>7301</v>
      </c>
      <c r="E251" s="671" t="s">
        <v>7302</v>
      </c>
      <c r="F251" s="238">
        <v>1</v>
      </c>
      <c r="G251" s="238">
        <v>554</v>
      </c>
      <c r="H251" s="238">
        <v>1</v>
      </c>
      <c r="I251" s="238">
        <v>554</v>
      </c>
      <c r="J251" s="238">
        <v>2</v>
      </c>
      <c r="K251" s="238">
        <v>1110</v>
      </c>
      <c r="L251" s="238">
        <v>2.0036101083032491</v>
      </c>
      <c r="M251" s="238">
        <v>555</v>
      </c>
      <c r="N251" s="238">
        <v>3</v>
      </c>
      <c r="O251" s="238">
        <v>1665</v>
      </c>
      <c r="P251" s="682">
        <v>3.0054151624548737</v>
      </c>
      <c r="Q251" s="713">
        <v>555</v>
      </c>
    </row>
    <row r="252" spans="1:17" ht="14.4" customHeight="1" x14ac:dyDescent="0.3">
      <c r="A252" s="680" t="s">
        <v>7007</v>
      </c>
      <c r="B252" s="671" t="s">
        <v>7008</v>
      </c>
      <c r="C252" s="671" t="s">
        <v>5232</v>
      </c>
      <c r="D252" s="671" t="s">
        <v>7303</v>
      </c>
      <c r="E252" s="671" t="s">
        <v>7304</v>
      </c>
      <c r="F252" s="238"/>
      <c r="G252" s="238"/>
      <c r="H252" s="238"/>
      <c r="I252" s="238"/>
      <c r="J252" s="238">
        <v>1</v>
      </c>
      <c r="K252" s="238">
        <v>182</v>
      </c>
      <c r="L252" s="238"/>
      <c r="M252" s="238">
        <v>182</v>
      </c>
      <c r="N252" s="238">
        <v>1</v>
      </c>
      <c r="O252" s="238">
        <v>182</v>
      </c>
      <c r="P252" s="682"/>
      <c r="Q252" s="713">
        <v>182</v>
      </c>
    </row>
    <row r="253" spans="1:17" ht="14.4" customHeight="1" x14ac:dyDescent="0.3">
      <c r="A253" s="680" t="s">
        <v>7007</v>
      </c>
      <c r="B253" s="671" t="s">
        <v>7008</v>
      </c>
      <c r="C253" s="671" t="s">
        <v>5232</v>
      </c>
      <c r="D253" s="671" t="s">
        <v>7305</v>
      </c>
      <c r="E253" s="671" t="s">
        <v>7306</v>
      </c>
      <c r="F253" s="238"/>
      <c r="G253" s="238"/>
      <c r="H253" s="238"/>
      <c r="I253" s="238"/>
      <c r="J253" s="238">
        <v>1</v>
      </c>
      <c r="K253" s="238">
        <v>351</v>
      </c>
      <c r="L253" s="238"/>
      <c r="M253" s="238">
        <v>351</v>
      </c>
      <c r="N253" s="238">
        <v>1</v>
      </c>
      <c r="O253" s="238">
        <v>351</v>
      </c>
      <c r="P253" s="682"/>
      <c r="Q253" s="713">
        <v>351</v>
      </c>
    </row>
    <row r="254" spans="1:17" ht="14.4" customHeight="1" x14ac:dyDescent="0.3">
      <c r="A254" s="680" t="s">
        <v>7007</v>
      </c>
      <c r="B254" s="671" t="s">
        <v>7008</v>
      </c>
      <c r="C254" s="671" t="s">
        <v>5232</v>
      </c>
      <c r="D254" s="671" t="s">
        <v>7307</v>
      </c>
      <c r="E254" s="671" t="s">
        <v>7308</v>
      </c>
      <c r="F254" s="238">
        <v>3</v>
      </c>
      <c r="G254" s="238">
        <v>5244</v>
      </c>
      <c r="H254" s="238">
        <v>1</v>
      </c>
      <c r="I254" s="238">
        <v>1748</v>
      </c>
      <c r="J254" s="238"/>
      <c r="K254" s="238"/>
      <c r="L254" s="238"/>
      <c r="M254" s="238"/>
      <c r="N254" s="238">
        <v>1</v>
      </c>
      <c r="O254" s="238">
        <v>1752</v>
      </c>
      <c r="P254" s="682">
        <v>0.33409610983981691</v>
      </c>
      <c r="Q254" s="713">
        <v>1752</v>
      </c>
    </row>
    <row r="255" spans="1:17" ht="14.4" customHeight="1" x14ac:dyDescent="0.3">
      <c r="A255" s="680" t="s">
        <v>7007</v>
      </c>
      <c r="B255" s="671" t="s">
        <v>7008</v>
      </c>
      <c r="C255" s="671" t="s">
        <v>5232</v>
      </c>
      <c r="D255" s="671" t="s">
        <v>7309</v>
      </c>
      <c r="E255" s="671" t="s">
        <v>7310</v>
      </c>
      <c r="F255" s="238">
        <v>2</v>
      </c>
      <c r="G255" s="238">
        <v>170</v>
      </c>
      <c r="H255" s="238">
        <v>1</v>
      </c>
      <c r="I255" s="238">
        <v>85</v>
      </c>
      <c r="J255" s="238">
        <v>2</v>
      </c>
      <c r="K255" s="238">
        <v>170</v>
      </c>
      <c r="L255" s="238">
        <v>1</v>
      </c>
      <c r="M255" s="238">
        <v>85</v>
      </c>
      <c r="N255" s="238"/>
      <c r="O255" s="238"/>
      <c r="P255" s="682"/>
      <c r="Q255" s="713"/>
    </row>
    <row r="256" spans="1:17" ht="14.4" customHeight="1" x14ac:dyDescent="0.3">
      <c r="A256" s="680" t="s">
        <v>7007</v>
      </c>
      <c r="B256" s="671" t="s">
        <v>7008</v>
      </c>
      <c r="C256" s="671" t="s">
        <v>5232</v>
      </c>
      <c r="D256" s="671" t="s">
        <v>7311</v>
      </c>
      <c r="E256" s="671" t="s">
        <v>7312</v>
      </c>
      <c r="F256" s="238"/>
      <c r="G256" s="238"/>
      <c r="H256" s="238"/>
      <c r="I256" s="238"/>
      <c r="J256" s="238">
        <v>1</v>
      </c>
      <c r="K256" s="238">
        <v>133</v>
      </c>
      <c r="L256" s="238"/>
      <c r="M256" s="238">
        <v>133</v>
      </c>
      <c r="N256" s="238">
        <v>2</v>
      </c>
      <c r="O256" s="238">
        <v>266</v>
      </c>
      <c r="P256" s="682"/>
      <c r="Q256" s="713">
        <v>133</v>
      </c>
    </row>
    <row r="257" spans="1:17" ht="14.4" customHeight="1" x14ac:dyDescent="0.3">
      <c r="A257" s="680" t="s">
        <v>7007</v>
      </c>
      <c r="B257" s="671" t="s">
        <v>7008</v>
      </c>
      <c r="C257" s="671" t="s">
        <v>5232</v>
      </c>
      <c r="D257" s="671" t="s">
        <v>7313</v>
      </c>
      <c r="E257" s="671" t="s">
        <v>7314</v>
      </c>
      <c r="F257" s="238"/>
      <c r="G257" s="238"/>
      <c r="H257" s="238"/>
      <c r="I257" s="238"/>
      <c r="J257" s="238">
        <v>2</v>
      </c>
      <c r="K257" s="238">
        <v>810</v>
      </c>
      <c r="L257" s="238"/>
      <c r="M257" s="238">
        <v>405</v>
      </c>
      <c r="N257" s="238">
        <v>2</v>
      </c>
      <c r="O257" s="238">
        <v>810</v>
      </c>
      <c r="P257" s="682"/>
      <c r="Q257" s="713">
        <v>405</v>
      </c>
    </row>
    <row r="258" spans="1:17" ht="14.4" customHeight="1" x14ac:dyDescent="0.3">
      <c r="A258" s="680" t="s">
        <v>7007</v>
      </c>
      <c r="B258" s="671" t="s">
        <v>7008</v>
      </c>
      <c r="C258" s="671" t="s">
        <v>5232</v>
      </c>
      <c r="D258" s="671" t="s">
        <v>7315</v>
      </c>
      <c r="E258" s="671" t="s">
        <v>7316</v>
      </c>
      <c r="F258" s="238">
        <v>1</v>
      </c>
      <c r="G258" s="238">
        <v>779</v>
      </c>
      <c r="H258" s="238">
        <v>1</v>
      </c>
      <c r="I258" s="238">
        <v>779</v>
      </c>
      <c r="J258" s="238"/>
      <c r="K258" s="238"/>
      <c r="L258" s="238"/>
      <c r="M258" s="238"/>
      <c r="N258" s="238">
        <v>1</v>
      </c>
      <c r="O258" s="238">
        <v>783</v>
      </c>
      <c r="P258" s="682">
        <v>1.0051347881899872</v>
      </c>
      <c r="Q258" s="713">
        <v>783</v>
      </c>
    </row>
    <row r="259" spans="1:17" ht="14.4" customHeight="1" x14ac:dyDescent="0.3">
      <c r="A259" s="680" t="s">
        <v>7007</v>
      </c>
      <c r="B259" s="671" t="s">
        <v>7008</v>
      </c>
      <c r="C259" s="671" t="s">
        <v>5232</v>
      </c>
      <c r="D259" s="671" t="s">
        <v>7317</v>
      </c>
      <c r="E259" s="671" t="s">
        <v>7318</v>
      </c>
      <c r="F259" s="238">
        <v>4</v>
      </c>
      <c r="G259" s="238">
        <v>476</v>
      </c>
      <c r="H259" s="238">
        <v>1</v>
      </c>
      <c r="I259" s="238">
        <v>119</v>
      </c>
      <c r="J259" s="238">
        <v>1</v>
      </c>
      <c r="K259" s="238">
        <v>119</v>
      </c>
      <c r="L259" s="238">
        <v>0.25</v>
      </c>
      <c r="M259" s="238">
        <v>119</v>
      </c>
      <c r="N259" s="238">
        <v>1</v>
      </c>
      <c r="O259" s="238">
        <v>119</v>
      </c>
      <c r="P259" s="682">
        <v>0.25</v>
      </c>
      <c r="Q259" s="713">
        <v>119</v>
      </c>
    </row>
    <row r="260" spans="1:17" ht="14.4" customHeight="1" x14ac:dyDescent="0.3">
      <c r="A260" s="680" t="s">
        <v>7007</v>
      </c>
      <c r="B260" s="671" t="s">
        <v>7319</v>
      </c>
      <c r="C260" s="671" t="s">
        <v>5232</v>
      </c>
      <c r="D260" s="671" t="s">
        <v>7320</v>
      </c>
      <c r="E260" s="671" t="s">
        <v>7321</v>
      </c>
      <c r="F260" s="238">
        <v>15</v>
      </c>
      <c r="G260" s="238">
        <v>15525</v>
      </c>
      <c r="H260" s="238">
        <v>1</v>
      </c>
      <c r="I260" s="238">
        <v>1035</v>
      </c>
      <c r="J260" s="238">
        <v>30</v>
      </c>
      <c r="K260" s="238">
        <v>31050</v>
      </c>
      <c r="L260" s="238">
        <v>2</v>
      </c>
      <c r="M260" s="238">
        <v>1035</v>
      </c>
      <c r="N260" s="238">
        <v>27</v>
      </c>
      <c r="O260" s="238">
        <v>27945</v>
      </c>
      <c r="P260" s="682">
        <v>1.8</v>
      </c>
      <c r="Q260" s="713">
        <v>1035</v>
      </c>
    </row>
    <row r="261" spans="1:17" ht="14.4" customHeight="1" x14ac:dyDescent="0.3">
      <c r="A261" s="680" t="s">
        <v>7007</v>
      </c>
      <c r="B261" s="671" t="s">
        <v>7319</v>
      </c>
      <c r="C261" s="671" t="s">
        <v>5232</v>
      </c>
      <c r="D261" s="671" t="s">
        <v>7322</v>
      </c>
      <c r="E261" s="671" t="s">
        <v>7323</v>
      </c>
      <c r="F261" s="238">
        <v>1</v>
      </c>
      <c r="G261" s="238">
        <v>1229</v>
      </c>
      <c r="H261" s="238">
        <v>1</v>
      </c>
      <c r="I261" s="238">
        <v>1229</v>
      </c>
      <c r="J261" s="238">
        <v>2</v>
      </c>
      <c r="K261" s="238">
        <v>2460</v>
      </c>
      <c r="L261" s="238">
        <v>2.0016273393002439</v>
      </c>
      <c r="M261" s="238">
        <v>1230</v>
      </c>
      <c r="N261" s="238"/>
      <c r="O261" s="238"/>
      <c r="P261" s="682"/>
      <c r="Q261" s="713"/>
    </row>
    <row r="262" spans="1:17" ht="14.4" customHeight="1" x14ac:dyDescent="0.3">
      <c r="A262" s="680" t="s">
        <v>7007</v>
      </c>
      <c r="B262" s="671" t="s">
        <v>7319</v>
      </c>
      <c r="C262" s="671" t="s">
        <v>5232</v>
      </c>
      <c r="D262" s="671" t="s">
        <v>5501</v>
      </c>
      <c r="E262" s="671" t="s">
        <v>5502</v>
      </c>
      <c r="F262" s="238">
        <v>13</v>
      </c>
      <c r="G262" s="238">
        <v>16068</v>
      </c>
      <c r="H262" s="238">
        <v>1</v>
      </c>
      <c r="I262" s="238">
        <v>1236</v>
      </c>
      <c r="J262" s="238">
        <v>20</v>
      </c>
      <c r="K262" s="238">
        <v>24900</v>
      </c>
      <c r="L262" s="238">
        <v>1.5496639283047049</v>
      </c>
      <c r="M262" s="238">
        <v>1245</v>
      </c>
      <c r="N262" s="238"/>
      <c r="O262" s="238"/>
      <c r="P262" s="682"/>
      <c r="Q262" s="713"/>
    </row>
    <row r="263" spans="1:17" ht="14.4" customHeight="1" x14ac:dyDescent="0.3">
      <c r="A263" s="680" t="s">
        <v>7324</v>
      </c>
      <c r="B263" s="671" t="s">
        <v>6299</v>
      </c>
      <c r="C263" s="671" t="s">
        <v>1920</v>
      </c>
      <c r="D263" s="671" t="s">
        <v>7325</v>
      </c>
      <c r="E263" s="671" t="s">
        <v>7326</v>
      </c>
      <c r="F263" s="238"/>
      <c r="G263" s="238"/>
      <c r="H263" s="238"/>
      <c r="I263" s="238"/>
      <c r="J263" s="238">
        <v>0.33</v>
      </c>
      <c r="K263" s="238">
        <v>881.58</v>
      </c>
      <c r="L263" s="238"/>
      <c r="M263" s="238">
        <v>2671.4545454545455</v>
      </c>
      <c r="N263" s="238">
        <v>0.8600000000000001</v>
      </c>
      <c r="O263" s="238">
        <v>2297.4499999999998</v>
      </c>
      <c r="P263" s="682"/>
      <c r="Q263" s="713">
        <v>2671.4534883720926</v>
      </c>
    </row>
    <row r="264" spans="1:17" ht="14.4" customHeight="1" x14ac:dyDescent="0.3">
      <c r="A264" s="680" t="s">
        <v>7324</v>
      </c>
      <c r="B264" s="671" t="s">
        <v>6299</v>
      </c>
      <c r="C264" s="671" t="s">
        <v>1920</v>
      </c>
      <c r="D264" s="671" t="s">
        <v>7327</v>
      </c>
      <c r="E264" s="671" t="s">
        <v>7328</v>
      </c>
      <c r="F264" s="238">
        <v>0.4</v>
      </c>
      <c r="G264" s="238">
        <v>619.92999999999995</v>
      </c>
      <c r="H264" s="238">
        <v>1</v>
      </c>
      <c r="I264" s="238">
        <v>1549.8249999999998</v>
      </c>
      <c r="J264" s="238">
        <v>0.7</v>
      </c>
      <c r="K264" s="238">
        <v>692.32</v>
      </c>
      <c r="L264" s="238">
        <v>1.1167712483667513</v>
      </c>
      <c r="M264" s="238">
        <v>989.02857142857158</v>
      </c>
      <c r="N264" s="238">
        <v>0.89999999999999991</v>
      </c>
      <c r="O264" s="238">
        <v>890.12000000000012</v>
      </c>
      <c r="P264" s="682">
        <v>1.4358395302695468</v>
      </c>
      <c r="Q264" s="713">
        <v>989.02222222222247</v>
      </c>
    </row>
    <row r="265" spans="1:17" ht="14.4" customHeight="1" x14ac:dyDescent="0.3">
      <c r="A265" s="680" t="s">
        <v>7324</v>
      </c>
      <c r="B265" s="671" t="s">
        <v>6299</v>
      </c>
      <c r="C265" s="671" t="s">
        <v>1920</v>
      </c>
      <c r="D265" s="671" t="s">
        <v>7329</v>
      </c>
      <c r="E265" s="671" t="s">
        <v>7330</v>
      </c>
      <c r="F265" s="238">
        <v>0.21</v>
      </c>
      <c r="G265" s="238">
        <v>2708.95</v>
      </c>
      <c r="H265" s="238">
        <v>1</v>
      </c>
      <c r="I265" s="238">
        <v>12899.761904761905</v>
      </c>
      <c r="J265" s="238">
        <v>0.27</v>
      </c>
      <c r="K265" s="238">
        <v>2791.06</v>
      </c>
      <c r="L265" s="238">
        <v>1.0303106369626609</v>
      </c>
      <c r="M265" s="238">
        <v>10337.259259259259</v>
      </c>
      <c r="N265" s="238">
        <v>0.31000000000000005</v>
      </c>
      <c r="O265" s="238">
        <v>3152.89</v>
      </c>
      <c r="P265" s="682">
        <v>1.1638789937060485</v>
      </c>
      <c r="Q265" s="713">
        <v>10170.612903225805</v>
      </c>
    </row>
    <row r="266" spans="1:17" ht="14.4" customHeight="1" x14ac:dyDescent="0.3">
      <c r="A266" s="680" t="s">
        <v>7324</v>
      </c>
      <c r="B266" s="671" t="s">
        <v>6299</v>
      </c>
      <c r="C266" s="671" t="s">
        <v>1920</v>
      </c>
      <c r="D266" s="671" t="s">
        <v>7331</v>
      </c>
      <c r="E266" s="671" t="s">
        <v>7332</v>
      </c>
      <c r="F266" s="238">
        <v>0.04</v>
      </c>
      <c r="G266" s="238">
        <v>306.52</v>
      </c>
      <c r="H266" s="238">
        <v>1</v>
      </c>
      <c r="I266" s="238">
        <v>7662.9999999999991</v>
      </c>
      <c r="J266" s="238">
        <v>0.04</v>
      </c>
      <c r="K266" s="238">
        <v>210.58</v>
      </c>
      <c r="L266" s="238">
        <v>0.68700247944669202</v>
      </c>
      <c r="M266" s="238">
        <v>5264.5</v>
      </c>
      <c r="N266" s="238"/>
      <c r="O266" s="238"/>
      <c r="P266" s="682"/>
      <c r="Q266" s="713"/>
    </row>
    <row r="267" spans="1:17" ht="14.4" customHeight="1" x14ac:dyDescent="0.3">
      <c r="A267" s="680" t="s">
        <v>7324</v>
      </c>
      <c r="B267" s="671" t="s">
        <v>6299</v>
      </c>
      <c r="C267" s="671" t="s">
        <v>1920</v>
      </c>
      <c r="D267" s="671" t="s">
        <v>7333</v>
      </c>
      <c r="E267" s="671" t="s">
        <v>7330</v>
      </c>
      <c r="F267" s="238"/>
      <c r="G267" s="238"/>
      <c r="H267" s="238"/>
      <c r="I267" s="238"/>
      <c r="J267" s="238"/>
      <c r="K267" s="238"/>
      <c r="L267" s="238"/>
      <c r="M267" s="238"/>
      <c r="N267" s="238">
        <v>0.5</v>
      </c>
      <c r="O267" s="238">
        <v>3253.2400000000002</v>
      </c>
      <c r="P267" s="682"/>
      <c r="Q267" s="713">
        <v>6506.4800000000005</v>
      </c>
    </row>
    <row r="268" spans="1:17" ht="14.4" customHeight="1" x14ac:dyDescent="0.3">
      <c r="A268" s="680" t="s">
        <v>7324</v>
      </c>
      <c r="B268" s="671" t="s">
        <v>6299</v>
      </c>
      <c r="C268" s="671" t="s">
        <v>1920</v>
      </c>
      <c r="D268" s="671" t="s">
        <v>7334</v>
      </c>
      <c r="E268" s="671" t="s">
        <v>7330</v>
      </c>
      <c r="F268" s="238"/>
      <c r="G268" s="238"/>
      <c r="H268" s="238"/>
      <c r="I268" s="238"/>
      <c r="J268" s="238"/>
      <c r="K268" s="238"/>
      <c r="L268" s="238"/>
      <c r="M268" s="238"/>
      <c r="N268" s="238">
        <v>0.04</v>
      </c>
      <c r="O268" s="238">
        <v>460.93</v>
      </c>
      <c r="P268" s="682"/>
      <c r="Q268" s="713">
        <v>11523.25</v>
      </c>
    </row>
    <row r="269" spans="1:17" ht="14.4" customHeight="1" x14ac:dyDescent="0.3">
      <c r="A269" s="680" t="s">
        <v>7324</v>
      </c>
      <c r="B269" s="671" t="s">
        <v>6299</v>
      </c>
      <c r="C269" s="671" t="s">
        <v>1920</v>
      </c>
      <c r="D269" s="671" t="s">
        <v>7335</v>
      </c>
      <c r="E269" s="671" t="s">
        <v>7336</v>
      </c>
      <c r="F269" s="238">
        <v>6</v>
      </c>
      <c r="G269" s="238">
        <v>5765.6900000000005</v>
      </c>
      <c r="H269" s="238">
        <v>1</v>
      </c>
      <c r="I269" s="238">
        <v>960.94833333333338</v>
      </c>
      <c r="J269" s="238">
        <v>7</v>
      </c>
      <c r="K269" s="238">
        <v>6816.35</v>
      </c>
      <c r="L269" s="238">
        <v>1.1822262383166628</v>
      </c>
      <c r="M269" s="238">
        <v>973.76428571428573</v>
      </c>
      <c r="N269" s="238">
        <v>7.6000000000000005</v>
      </c>
      <c r="O269" s="238">
        <v>7411.6500000000005</v>
      </c>
      <c r="P269" s="682">
        <v>1.285474938819118</v>
      </c>
      <c r="Q269" s="713">
        <v>975.21710526315792</v>
      </c>
    </row>
    <row r="270" spans="1:17" ht="14.4" customHeight="1" x14ac:dyDescent="0.3">
      <c r="A270" s="680" t="s">
        <v>7324</v>
      </c>
      <c r="B270" s="671" t="s">
        <v>6299</v>
      </c>
      <c r="C270" s="671" t="s">
        <v>1920</v>
      </c>
      <c r="D270" s="671" t="s">
        <v>7337</v>
      </c>
      <c r="E270" s="671" t="s">
        <v>7338</v>
      </c>
      <c r="F270" s="238">
        <v>0.1</v>
      </c>
      <c r="G270" s="238">
        <v>484.77</v>
      </c>
      <c r="H270" s="238">
        <v>1</v>
      </c>
      <c r="I270" s="238">
        <v>4847.7</v>
      </c>
      <c r="J270" s="238"/>
      <c r="K270" s="238"/>
      <c r="L270" s="238"/>
      <c r="M270" s="238"/>
      <c r="N270" s="238"/>
      <c r="O270" s="238"/>
      <c r="P270" s="682"/>
      <c r="Q270" s="713"/>
    </row>
    <row r="271" spans="1:17" ht="14.4" customHeight="1" x14ac:dyDescent="0.3">
      <c r="A271" s="680" t="s">
        <v>7324</v>
      </c>
      <c r="B271" s="671" t="s">
        <v>6299</v>
      </c>
      <c r="C271" s="671" t="s">
        <v>1920</v>
      </c>
      <c r="D271" s="671" t="s">
        <v>5671</v>
      </c>
      <c r="E271" s="671" t="s">
        <v>5672</v>
      </c>
      <c r="F271" s="238">
        <v>0.24000000000000002</v>
      </c>
      <c r="G271" s="238">
        <v>1299.18</v>
      </c>
      <c r="H271" s="238">
        <v>1</v>
      </c>
      <c r="I271" s="238">
        <v>5413.25</v>
      </c>
      <c r="J271" s="238">
        <v>0.1</v>
      </c>
      <c r="K271" s="238">
        <v>546.08000000000004</v>
      </c>
      <c r="L271" s="238">
        <v>0.42032666759032622</v>
      </c>
      <c r="M271" s="238">
        <v>5460.8</v>
      </c>
      <c r="N271" s="238">
        <v>0.86</v>
      </c>
      <c r="O271" s="238">
        <v>4696.28</v>
      </c>
      <c r="P271" s="682">
        <v>3.6148031835465444</v>
      </c>
      <c r="Q271" s="713">
        <v>5460.790697674418</v>
      </c>
    </row>
    <row r="272" spans="1:17" ht="14.4" customHeight="1" x14ac:dyDescent="0.3">
      <c r="A272" s="680" t="s">
        <v>7324</v>
      </c>
      <c r="B272" s="671" t="s">
        <v>6299</v>
      </c>
      <c r="C272" s="671" t="s">
        <v>1920</v>
      </c>
      <c r="D272" s="671" t="s">
        <v>7339</v>
      </c>
      <c r="E272" s="671" t="s">
        <v>5672</v>
      </c>
      <c r="F272" s="238">
        <v>0.97000000000000008</v>
      </c>
      <c r="G272" s="238">
        <v>10471.280000000001</v>
      </c>
      <c r="H272" s="238">
        <v>1</v>
      </c>
      <c r="I272" s="238">
        <v>10795.134020618556</v>
      </c>
      <c r="J272" s="238">
        <v>0.72</v>
      </c>
      <c r="K272" s="238">
        <v>7749.5499999999993</v>
      </c>
      <c r="L272" s="238">
        <v>0.7400766668449319</v>
      </c>
      <c r="M272" s="238">
        <v>10763.263888888889</v>
      </c>
      <c r="N272" s="238">
        <v>1.6700000000000002</v>
      </c>
      <c r="O272" s="238">
        <v>18239</v>
      </c>
      <c r="P272" s="682">
        <v>1.7418118892819214</v>
      </c>
      <c r="Q272" s="713">
        <v>10921.556886227543</v>
      </c>
    </row>
    <row r="273" spans="1:17" ht="14.4" customHeight="1" x14ac:dyDescent="0.3">
      <c r="A273" s="680" t="s">
        <v>7324</v>
      </c>
      <c r="B273" s="671" t="s">
        <v>6299</v>
      </c>
      <c r="C273" s="671" t="s">
        <v>1920</v>
      </c>
      <c r="D273" s="671" t="s">
        <v>7340</v>
      </c>
      <c r="E273" s="671" t="s">
        <v>7338</v>
      </c>
      <c r="F273" s="238">
        <v>1.2</v>
      </c>
      <c r="G273" s="238">
        <v>2326.9299999999998</v>
      </c>
      <c r="H273" s="238">
        <v>1</v>
      </c>
      <c r="I273" s="238">
        <v>1939.1083333333333</v>
      </c>
      <c r="J273" s="238">
        <v>0.36</v>
      </c>
      <c r="K273" s="238">
        <v>694.4</v>
      </c>
      <c r="L273" s="238">
        <v>0.29841894685272013</v>
      </c>
      <c r="M273" s="238">
        <v>1928.8888888888889</v>
      </c>
      <c r="N273" s="238">
        <v>0.73000000000000009</v>
      </c>
      <c r="O273" s="238">
        <v>1418.15</v>
      </c>
      <c r="P273" s="682">
        <v>0.60945107931910292</v>
      </c>
      <c r="Q273" s="713">
        <v>1942.6712328767121</v>
      </c>
    </row>
    <row r="274" spans="1:17" ht="14.4" customHeight="1" x14ac:dyDescent="0.3">
      <c r="A274" s="680" t="s">
        <v>7324</v>
      </c>
      <c r="B274" s="671" t="s">
        <v>6299</v>
      </c>
      <c r="C274" s="671" t="s">
        <v>1920</v>
      </c>
      <c r="D274" s="671" t="s">
        <v>7341</v>
      </c>
      <c r="E274" s="671" t="s">
        <v>7342</v>
      </c>
      <c r="F274" s="238">
        <v>1.5</v>
      </c>
      <c r="G274" s="238">
        <v>564.01</v>
      </c>
      <c r="H274" s="238">
        <v>1</v>
      </c>
      <c r="I274" s="238">
        <v>376.00666666666666</v>
      </c>
      <c r="J274" s="238">
        <v>2.85</v>
      </c>
      <c r="K274" s="238">
        <v>1081.07</v>
      </c>
      <c r="L274" s="238">
        <v>1.9167567950922855</v>
      </c>
      <c r="M274" s="238">
        <v>379.32280701754382</v>
      </c>
      <c r="N274" s="238">
        <v>0.35</v>
      </c>
      <c r="O274" s="238">
        <v>132.75</v>
      </c>
      <c r="P274" s="682">
        <v>0.23536816723107748</v>
      </c>
      <c r="Q274" s="713">
        <v>379.28571428571433</v>
      </c>
    </row>
    <row r="275" spans="1:17" ht="14.4" customHeight="1" x14ac:dyDescent="0.3">
      <c r="A275" s="680" t="s">
        <v>7324</v>
      </c>
      <c r="B275" s="671" t="s">
        <v>6299</v>
      </c>
      <c r="C275" s="671" t="s">
        <v>1920</v>
      </c>
      <c r="D275" s="671" t="s">
        <v>6880</v>
      </c>
      <c r="E275" s="671" t="s">
        <v>6881</v>
      </c>
      <c r="F275" s="238"/>
      <c r="G275" s="238"/>
      <c r="H275" s="238"/>
      <c r="I275" s="238"/>
      <c r="J275" s="238"/>
      <c r="K275" s="238"/>
      <c r="L275" s="238"/>
      <c r="M275" s="238"/>
      <c r="N275" s="238">
        <v>0.05</v>
      </c>
      <c r="O275" s="238">
        <v>47.24</v>
      </c>
      <c r="P275" s="682"/>
      <c r="Q275" s="713">
        <v>944.8</v>
      </c>
    </row>
    <row r="276" spans="1:17" ht="14.4" customHeight="1" x14ac:dyDescent="0.3">
      <c r="A276" s="680" t="s">
        <v>7324</v>
      </c>
      <c r="B276" s="671" t="s">
        <v>6299</v>
      </c>
      <c r="C276" s="671" t="s">
        <v>1920</v>
      </c>
      <c r="D276" s="671" t="s">
        <v>7343</v>
      </c>
      <c r="E276" s="671" t="s">
        <v>7330</v>
      </c>
      <c r="F276" s="238"/>
      <c r="G276" s="238"/>
      <c r="H276" s="238"/>
      <c r="I276" s="238"/>
      <c r="J276" s="238"/>
      <c r="K276" s="238"/>
      <c r="L276" s="238"/>
      <c r="M276" s="238"/>
      <c r="N276" s="238">
        <v>0.1</v>
      </c>
      <c r="O276" s="238">
        <v>1305.6199999999999</v>
      </c>
      <c r="P276" s="682"/>
      <c r="Q276" s="713">
        <v>13056.199999999999</v>
      </c>
    </row>
    <row r="277" spans="1:17" ht="14.4" customHeight="1" x14ac:dyDescent="0.3">
      <c r="A277" s="680" t="s">
        <v>7324</v>
      </c>
      <c r="B277" s="671" t="s">
        <v>6299</v>
      </c>
      <c r="C277" s="671" t="s">
        <v>5350</v>
      </c>
      <c r="D277" s="671" t="s">
        <v>7344</v>
      </c>
      <c r="E277" s="671" t="s">
        <v>7345</v>
      </c>
      <c r="F277" s="238"/>
      <c r="G277" s="238"/>
      <c r="H277" s="238"/>
      <c r="I277" s="238"/>
      <c r="J277" s="238"/>
      <c r="K277" s="238"/>
      <c r="L277" s="238"/>
      <c r="M277" s="238"/>
      <c r="N277" s="238">
        <v>1</v>
      </c>
      <c r="O277" s="238">
        <v>972.32</v>
      </c>
      <c r="P277" s="682"/>
      <c r="Q277" s="713">
        <v>972.32</v>
      </c>
    </row>
    <row r="278" spans="1:17" ht="14.4" customHeight="1" x14ac:dyDescent="0.3">
      <c r="A278" s="680" t="s">
        <v>7324</v>
      </c>
      <c r="B278" s="671" t="s">
        <v>6299</v>
      </c>
      <c r="C278" s="671" t="s">
        <v>5350</v>
      </c>
      <c r="D278" s="671" t="s">
        <v>7346</v>
      </c>
      <c r="E278" s="671" t="s">
        <v>7345</v>
      </c>
      <c r="F278" s="238">
        <v>4</v>
      </c>
      <c r="G278" s="238">
        <v>6589.6</v>
      </c>
      <c r="H278" s="238">
        <v>1</v>
      </c>
      <c r="I278" s="238">
        <v>1647.4</v>
      </c>
      <c r="J278" s="238">
        <v>2</v>
      </c>
      <c r="K278" s="238">
        <v>3414.62</v>
      </c>
      <c r="L278" s="238">
        <v>0.51818319776617694</v>
      </c>
      <c r="M278" s="238">
        <v>1707.31</v>
      </c>
      <c r="N278" s="238"/>
      <c r="O278" s="238"/>
      <c r="P278" s="682"/>
      <c r="Q278" s="713"/>
    </row>
    <row r="279" spans="1:17" ht="14.4" customHeight="1" x14ac:dyDescent="0.3">
      <c r="A279" s="680" t="s">
        <v>7324</v>
      </c>
      <c r="B279" s="671" t="s">
        <v>6299</v>
      </c>
      <c r="C279" s="671" t="s">
        <v>5350</v>
      </c>
      <c r="D279" s="671" t="s">
        <v>7347</v>
      </c>
      <c r="E279" s="671" t="s">
        <v>7345</v>
      </c>
      <c r="F279" s="238">
        <v>1</v>
      </c>
      <c r="G279" s="238">
        <v>1993.8</v>
      </c>
      <c r="H279" s="238">
        <v>1</v>
      </c>
      <c r="I279" s="238">
        <v>1993.8</v>
      </c>
      <c r="J279" s="238"/>
      <c r="K279" s="238"/>
      <c r="L279" s="238"/>
      <c r="M279" s="238"/>
      <c r="N279" s="238"/>
      <c r="O279" s="238"/>
      <c r="P279" s="682"/>
      <c r="Q279" s="713"/>
    </row>
    <row r="280" spans="1:17" ht="14.4" customHeight="1" x14ac:dyDescent="0.3">
      <c r="A280" s="680" t="s">
        <v>7324</v>
      </c>
      <c r="B280" s="671" t="s">
        <v>6299</v>
      </c>
      <c r="C280" s="671" t="s">
        <v>5350</v>
      </c>
      <c r="D280" s="671" t="s">
        <v>7348</v>
      </c>
      <c r="E280" s="671" t="s">
        <v>7349</v>
      </c>
      <c r="F280" s="238"/>
      <c r="G280" s="238"/>
      <c r="H280" s="238"/>
      <c r="I280" s="238"/>
      <c r="J280" s="238">
        <v>1</v>
      </c>
      <c r="K280" s="238">
        <v>1027.76</v>
      </c>
      <c r="L280" s="238"/>
      <c r="M280" s="238">
        <v>1027.76</v>
      </c>
      <c r="N280" s="238">
        <v>1</v>
      </c>
      <c r="O280" s="238">
        <v>1027.76</v>
      </c>
      <c r="P280" s="682"/>
      <c r="Q280" s="713">
        <v>1027.76</v>
      </c>
    </row>
    <row r="281" spans="1:17" ht="14.4" customHeight="1" x14ac:dyDescent="0.3">
      <c r="A281" s="680" t="s">
        <v>7324</v>
      </c>
      <c r="B281" s="671" t="s">
        <v>6299</v>
      </c>
      <c r="C281" s="671" t="s">
        <v>5350</v>
      </c>
      <c r="D281" s="671" t="s">
        <v>7350</v>
      </c>
      <c r="E281" s="671" t="s">
        <v>7351</v>
      </c>
      <c r="F281" s="238">
        <v>1</v>
      </c>
      <c r="G281" s="238">
        <v>20587</v>
      </c>
      <c r="H281" s="238">
        <v>1</v>
      </c>
      <c r="I281" s="238">
        <v>20587</v>
      </c>
      <c r="J281" s="238"/>
      <c r="K281" s="238"/>
      <c r="L281" s="238"/>
      <c r="M281" s="238"/>
      <c r="N281" s="238"/>
      <c r="O281" s="238"/>
      <c r="P281" s="682"/>
      <c r="Q281" s="713"/>
    </row>
    <row r="282" spans="1:17" ht="14.4" customHeight="1" x14ac:dyDescent="0.3">
      <c r="A282" s="680" t="s">
        <v>7324</v>
      </c>
      <c r="B282" s="671" t="s">
        <v>6299</v>
      </c>
      <c r="C282" s="671" t="s">
        <v>5350</v>
      </c>
      <c r="D282" s="671" t="s">
        <v>7352</v>
      </c>
      <c r="E282" s="671" t="s">
        <v>7353</v>
      </c>
      <c r="F282" s="238"/>
      <c r="G282" s="238"/>
      <c r="H282" s="238"/>
      <c r="I282" s="238"/>
      <c r="J282" s="238">
        <v>1</v>
      </c>
      <c r="K282" s="238">
        <v>2236.5</v>
      </c>
      <c r="L282" s="238"/>
      <c r="M282" s="238">
        <v>2236.5</v>
      </c>
      <c r="N282" s="238"/>
      <c r="O282" s="238"/>
      <c r="P282" s="682"/>
      <c r="Q282" s="713"/>
    </row>
    <row r="283" spans="1:17" ht="14.4" customHeight="1" x14ac:dyDescent="0.3">
      <c r="A283" s="680" t="s">
        <v>7324</v>
      </c>
      <c r="B283" s="671" t="s">
        <v>6299</v>
      </c>
      <c r="C283" s="671" t="s">
        <v>5350</v>
      </c>
      <c r="D283" s="671" t="s">
        <v>7354</v>
      </c>
      <c r="E283" s="671" t="s">
        <v>7355</v>
      </c>
      <c r="F283" s="238">
        <v>9</v>
      </c>
      <c r="G283" s="238">
        <v>59841</v>
      </c>
      <c r="H283" s="238">
        <v>1</v>
      </c>
      <c r="I283" s="238">
        <v>6649</v>
      </c>
      <c r="J283" s="238"/>
      <c r="K283" s="238"/>
      <c r="L283" s="238"/>
      <c r="M283" s="238"/>
      <c r="N283" s="238"/>
      <c r="O283" s="238"/>
      <c r="P283" s="682"/>
      <c r="Q283" s="713"/>
    </row>
    <row r="284" spans="1:17" ht="14.4" customHeight="1" x14ac:dyDescent="0.3">
      <c r="A284" s="680" t="s">
        <v>7324</v>
      </c>
      <c r="B284" s="671" t="s">
        <v>6299</v>
      </c>
      <c r="C284" s="671" t="s">
        <v>5350</v>
      </c>
      <c r="D284" s="671" t="s">
        <v>7356</v>
      </c>
      <c r="E284" s="671" t="s">
        <v>7357</v>
      </c>
      <c r="F284" s="238"/>
      <c r="G284" s="238"/>
      <c r="H284" s="238"/>
      <c r="I284" s="238"/>
      <c r="J284" s="238">
        <v>1</v>
      </c>
      <c r="K284" s="238">
        <v>19196.8</v>
      </c>
      <c r="L284" s="238"/>
      <c r="M284" s="238">
        <v>19196.8</v>
      </c>
      <c r="N284" s="238">
        <v>1</v>
      </c>
      <c r="O284" s="238">
        <v>19196.8</v>
      </c>
      <c r="P284" s="682"/>
      <c r="Q284" s="713">
        <v>19196.8</v>
      </c>
    </row>
    <row r="285" spans="1:17" ht="14.4" customHeight="1" x14ac:dyDescent="0.3">
      <c r="A285" s="680" t="s">
        <v>7324</v>
      </c>
      <c r="B285" s="671" t="s">
        <v>6299</v>
      </c>
      <c r="C285" s="671" t="s">
        <v>5350</v>
      </c>
      <c r="D285" s="671" t="s">
        <v>7358</v>
      </c>
      <c r="E285" s="671" t="s">
        <v>7359</v>
      </c>
      <c r="F285" s="238">
        <v>5</v>
      </c>
      <c r="G285" s="238">
        <v>5014</v>
      </c>
      <c r="H285" s="238">
        <v>1</v>
      </c>
      <c r="I285" s="238">
        <v>1002.8</v>
      </c>
      <c r="J285" s="238">
        <v>2</v>
      </c>
      <c r="K285" s="238">
        <v>2005.6</v>
      </c>
      <c r="L285" s="238">
        <v>0.39999999999999997</v>
      </c>
      <c r="M285" s="238">
        <v>1002.8</v>
      </c>
      <c r="N285" s="238"/>
      <c r="O285" s="238"/>
      <c r="P285" s="682"/>
      <c r="Q285" s="713"/>
    </row>
    <row r="286" spans="1:17" ht="14.4" customHeight="1" x14ac:dyDescent="0.3">
      <c r="A286" s="680" t="s">
        <v>7324</v>
      </c>
      <c r="B286" s="671" t="s">
        <v>6299</v>
      </c>
      <c r="C286" s="671" t="s">
        <v>5350</v>
      </c>
      <c r="D286" s="671" t="s">
        <v>7360</v>
      </c>
      <c r="E286" s="671" t="s">
        <v>7361</v>
      </c>
      <c r="F286" s="238">
        <v>1</v>
      </c>
      <c r="G286" s="238">
        <v>7650</v>
      </c>
      <c r="H286" s="238">
        <v>1</v>
      </c>
      <c r="I286" s="238">
        <v>7650</v>
      </c>
      <c r="J286" s="238"/>
      <c r="K286" s="238"/>
      <c r="L286" s="238"/>
      <c r="M286" s="238"/>
      <c r="N286" s="238"/>
      <c r="O286" s="238"/>
      <c r="P286" s="682"/>
      <c r="Q286" s="713"/>
    </row>
    <row r="287" spans="1:17" ht="14.4" customHeight="1" x14ac:dyDescent="0.3">
      <c r="A287" s="680" t="s">
        <v>7324</v>
      </c>
      <c r="B287" s="671" t="s">
        <v>6299</v>
      </c>
      <c r="C287" s="671" t="s">
        <v>5350</v>
      </c>
      <c r="D287" s="671" t="s">
        <v>7362</v>
      </c>
      <c r="E287" s="671" t="s">
        <v>7363</v>
      </c>
      <c r="F287" s="238">
        <v>1</v>
      </c>
      <c r="G287" s="238">
        <v>9041.6</v>
      </c>
      <c r="H287" s="238">
        <v>1</v>
      </c>
      <c r="I287" s="238">
        <v>9041.6</v>
      </c>
      <c r="J287" s="238">
        <v>1</v>
      </c>
      <c r="K287" s="238">
        <v>9370.39</v>
      </c>
      <c r="L287" s="238">
        <v>1.0363641390904264</v>
      </c>
      <c r="M287" s="238">
        <v>9370.39</v>
      </c>
      <c r="N287" s="238"/>
      <c r="O287" s="238"/>
      <c r="P287" s="682"/>
      <c r="Q287" s="713"/>
    </row>
    <row r="288" spans="1:17" ht="14.4" customHeight="1" x14ac:dyDescent="0.3">
      <c r="A288" s="680" t="s">
        <v>7324</v>
      </c>
      <c r="B288" s="671" t="s">
        <v>6299</v>
      </c>
      <c r="C288" s="671" t="s">
        <v>5350</v>
      </c>
      <c r="D288" s="671" t="s">
        <v>7364</v>
      </c>
      <c r="E288" s="671" t="s">
        <v>7365</v>
      </c>
      <c r="F288" s="238"/>
      <c r="G288" s="238"/>
      <c r="H288" s="238"/>
      <c r="I288" s="238"/>
      <c r="J288" s="238">
        <v>2</v>
      </c>
      <c r="K288" s="238">
        <v>26569.040000000001</v>
      </c>
      <c r="L288" s="238"/>
      <c r="M288" s="238">
        <v>13284.52</v>
      </c>
      <c r="N288" s="238"/>
      <c r="O288" s="238"/>
      <c r="P288" s="682"/>
      <c r="Q288" s="713"/>
    </row>
    <row r="289" spans="1:17" ht="14.4" customHeight="1" x14ac:dyDescent="0.3">
      <c r="A289" s="680" t="s">
        <v>7324</v>
      </c>
      <c r="B289" s="671" t="s">
        <v>6299</v>
      </c>
      <c r="C289" s="671" t="s">
        <v>5350</v>
      </c>
      <c r="D289" s="671" t="s">
        <v>7366</v>
      </c>
      <c r="E289" s="671" t="s">
        <v>7367</v>
      </c>
      <c r="F289" s="238"/>
      <c r="G289" s="238"/>
      <c r="H289" s="238"/>
      <c r="I289" s="238"/>
      <c r="J289" s="238">
        <v>1</v>
      </c>
      <c r="K289" s="238">
        <v>1497.44</v>
      </c>
      <c r="L289" s="238"/>
      <c r="M289" s="238">
        <v>1497.44</v>
      </c>
      <c r="N289" s="238">
        <v>1</v>
      </c>
      <c r="O289" s="238">
        <v>1497.44</v>
      </c>
      <c r="P289" s="682"/>
      <c r="Q289" s="713">
        <v>1497.44</v>
      </c>
    </row>
    <row r="290" spans="1:17" ht="14.4" customHeight="1" x14ac:dyDescent="0.3">
      <c r="A290" s="680" t="s">
        <v>7324</v>
      </c>
      <c r="B290" s="671" t="s">
        <v>6299</v>
      </c>
      <c r="C290" s="671" t="s">
        <v>5350</v>
      </c>
      <c r="D290" s="671" t="s">
        <v>7368</v>
      </c>
      <c r="E290" s="671" t="s">
        <v>7369</v>
      </c>
      <c r="F290" s="238">
        <v>5</v>
      </c>
      <c r="G290" s="238">
        <v>6529.0999999999995</v>
      </c>
      <c r="H290" s="238">
        <v>1</v>
      </c>
      <c r="I290" s="238">
        <v>1305.82</v>
      </c>
      <c r="J290" s="238">
        <v>2</v>
      </c>
      <c r="K290" s="238">
        <v>2611.64</v>
      </c>
      <c r="L290" s="238">
        <v>0.4</v>
      </c>
      <c r="M290" s="238">
        <v>1305.82</v>
      </c>
      <c r="N290" s="238"/>
      <c r="O290" s="238"/>
      <c r="P290" s="682"/>
      <c r="Q290" s="713"/>
    </row>
    <row r="291" spans="1:17" ht="14.4" customHeight="1" x14ac:dyDescent="0.3">
      <c r="A291" s="680" t="s">
        <v>7324</v>
      </c>
      <c r="B291" s="671" t="s">
        <v>6299</v>
      </c>
      <c r="C291" s="671" t="s">
        <v>5350</v>
      </c>
      <c r="D291" s="671" t="s">
        <v>7370</v>
      </c>
      <c r="E291" s="671" t="s">
        <v>7371</v>
      </c>
      <c r="F291" s="238">
        <v>1</v>
      </c>
      <c r="G291" s="238">
        <v>1841.62</v>
      </c>
      <c r="H291" s="238">
        <v>1</v>
      </c>
      <c r="I291" s="238">
        <v>1841.62</v>
      </c>
      <c r="J291" s="238"/>
      <c r="K291" s="238"/>
      <c r="L291" s="238"/>
      <c r="M291" s="238"/>
      <c r="N291" s="238"/>
      <c r="O291" s="238"/>
      <c r="P291" s="682"/>
      <c r="Q291" s="713"/>
    </row>
    <row r="292" spans="1:17" ht="14.4" customHeight="1" x14ac:dyDescent="0.3">
      <c r="A292" s="680" t="s">
        <v>7324</v>
      </c>
      <c r="B292" s="671" t="s">
        <v>6299</v>
      </c>
      <c r="C292" s="671" t="s">
        <v>5350</v>
      </c>
      <c r="D292" s="671" t="s">
        <v>7372</v>
      </c>
      <c r="E292" s="671" t="s">
        <v>7373</v>
      </c>
      <c r="F292" s="238"/>
      <c r="G292" s="238"/>
      <c r="H292" s="238"/>
      <c r="I292" s="238"/>
      <c r="J292" s="238">
        <v>1</v>
      </c>
      <c r="K292" s="238">
        <v>26499.82</v>
      </c>
      <c r="L292" s="238"/>
      <c r="M292" s="238">
        <v>26499.82</v>
      </c>
      <c r="N292" s="238"/>
      <c r="O292" s="238"/>
      <c r="P292" s="682"/>
      <c r="Q292" s="713"/>
    </row>
    <row r="293" spans="1:17" ht="14.4" customHeight="1" x14ac:dyDescent="0.3">
      <c r="A293" s="680" t="s">
        <v>7324</v>
      </c>
      <c r="B293" s="671" t="s">
        <v>6299</v>
      </c>
      <c r="C293" s="671" t="s">
        <v>5232</v>
      </c>
      <c r="D293" s="671" t="s">
        <v>7374</v>
      </c>
      <c r="E293" s="671" t="s">
        <v>7375</v>
      </c>
      <c r="F293" s="238">
        <v>10</v>
      </c>
      <c r="G293" s="238">
        <v>2040</v>
      </c>
      <c r="H293" s="238">
        <v>1</v>
      </c>
      <c r="I293" s="238">
        <v>204</v>
      </c>
      <c r="J293" s="238">
        <v>17</v>
      </c>
      <c r="K293" s="238">
        <v>3485</v>
      </c>
      <c r="L293" s="238">
        <v>1.7083333333333333</v>
      </c>
      <c r="M293" s="238">
        <v>205</v>
      </c>
      <c r="N293" s="238">
        <v>19</v>
      </c>
      <c r="O293" s="238">
        <v>3895</v>
      </c>
      <c r="P293" s="682">
        <v>1.9093137254901962</v>
      </c>
      <c r="Q293" s="713">
        <v>205</v>
      </c>
    </row>
    <row r="294" spans="1:17" ht="14.4" customHeight="1" x14ac:dyDescent="0.3">
      <c r="A294" s="680" t="s">
        <v>7324</v>
      </c>
      <c r="B294" s="671" t="s">
        <v>6299</v>
      </c>
      <c r="C294" s="671" t="s">
        <v>5232</v>
      </c>
      <c r="D294" s="671" t="s">
        <v>7376</v>
      </c>
      <c r="E294" s="671" t="s">
        <v>7377</v>
      </c>
      <c r="F294" s="238">
        <v>16</v>
      </c>
      <c r="G294" s="238">
        <v>2384</v>
      </c>
      <c r="H294" s="238">
        <v>1</v>
      </c>
      <c r="I294" s="238">
        <v>149</v>
      </c>
      <c r="J294" s="238">
        <v>8</v>
      </c>
      <c r="K294" s="238">
        <v>1200</v>
      </c>
      <c r="L294" s="238">
        <v>0.50335570469798663</v>
      </c>
      <c r="M294" s="238">
        <v>150</v>
      </c>
      <c r="N294" s="238">
        <v>20</v>
      </c>
      <c r="O294" s="238">
        <v>3000</v>
      </c>
      <c r="P294" s="682">
        <v>1.2583892617449663</v>
      </c>
      <c r="Q294" s="713">
        <v>150</v>
      </c>
    </row>
    <row r="295" spans="1:17" ht="14.4" customHeight="1" x14ac:dyDescent="0.3">
      <c r="A295" s="680" t="s">
        <v>7324</v>
      </c>
      <c r="B295" s="671" t="s">
        <v>6299</v>
      </c>
      <c r="C295" s="671" t="s">
        <v>5232</v>
      </c>
      <c r="D295" s="671" t="s">
        <v>7378</v>
      </c>
      <c r="E295" s="671" t="s">
        <v>7379</v>
      </c>
      <c r="F295" s="238">
        <v>3</v>
      </c>
      <c r="G295" s="238">
        <v>543</v>
      </c>
      <c r="H295" s="238">
        <v>1</v>
      </c>
      <c r="I295" s="238">
        <v>181</v>
      </c>
      <c r="J295" s="238">
        <v>7</v>
      </c>
      <c r="K295" s="238">
        <v>1274</v>
      </c>
      <c r="L295" s="238">
        <v>2.3462246777163904</v>
      </c>
      <c r="M295" s="238">
        <v>182</v>
      </c>
      <c r="N295" s="238">
        <v>4</v>
      </c>
      <c r="O295" s="238">
        <v>728</v>
      </c>
      <c r="P295" s="682">
        <v>1.3406998158379373</v>
      </c>
      <c r="Q295" s="713">
        <v>182</v>
      </c>
    </row>
    <row r="296" spans="1:17" ht="14.4" customHeight="1" x14ac:dyDescent="0.3">
      <c r="A296" s="680" t="s">
        <v>7324</v>
      </c>
      <c r="B296" s="671" t="s">
        <v>6299</v>
      </c>
      <c r="C296" s="671" t="s">
        <v>5232</v>
      </c>
      <c r="D296" s="671" t="s">
        <v>7380</v>
      </c>
      <c r="E296" s="671" t="s">
        <v>7381</v>
      </c>
      <c r="F296" s="238">
        <v>4</v>
      </c>
      <c r="G296" s="238">
        <v>496</v>
      </c>
      <c r="H296" s="238">
        <v>1</v>
      </c>
      <c r="I296" s="238">
        <v>124</v>
      </c>
      <c r="J296" s="238">
        <v>7</v>
      </c>
      <c r="K296" s="238">
        <v>868</v>
      </c>
      <c r="L296" s="238">
        <v>1.75</v>
      </c>
      <c r="M296" s="238">
        <v>124</v>
      </c>
      <c r="N296" s="238">
        <v>6</v>
      </c>
      <c r="O296" s="238">
        <v>744</v>
      </c>
      <c r="P296" s="682">
        <v>1.5</v>
      </c>
      <c r="Q296" s="713">
        <v>124</v>
      </c>
    </row>
    <row r="297" spans="1:17" ht="14.4" customHeight="1" x14ac:dyDescent="0.3">
      <c r="A297" s="680" t="s">
        <v>7324</v>
      </c>
      <c r="B297" s="671" t="s">
        <v>6299</v>
      </c>
      <c r="C297" s="671" t="s">
        <v>5232</v>
      </c>
      <c r="D297" s="671" t="s">
        <v>7382</v>
      </c>
      <c r="E297" s="671" t="s">
        <v>7383</v>
      </c>
      <c r="F297" s="238">
        <v>44</v>
      </c>
      <c r="G297" s="238">
        <v>9504</v>
      </c>
      <c r="H297" s="238">
        <v>1</v>
      </c>
      <c r="I297" s="238">
        <v>216</v>
      </c>
      <c r="J297" s="238">
        <v>59</v>
      </c>
      <c r="K297" s="238">
        <v>12803</v>
      </c>
      <c r="L297" s="238">
        <v>1.3471170033670035</v>
      </c>
      <c r="M297" s="238">
        <v>217</v>
      </c>
      <c r="N297" s="238">
        <v>38</v>
      </c>
      <c r="O297" s="238">
        <v>8246</v>
      </c>
      <c r="P297" s="682">
        <v>0.86763468013468015</v>
      </c>
      <c r="Q297" s="713">
        <v>217</v>
      </c>
    </row>
    <row r="298" spans="1:17" ht="14.4" customHeight="1" x14ac:dyDescent="0.3">
      <c r="A298" s="680" t="s">
        <v>7324</v>
      </c>
      <c r="B298" s="671" t="s">
        <v>6299</v>
      </c>
      <c r="C298" s="671" t="s">
        <v>5232</v>
      </c>
      <c r="D298" s="671" t="s">
        <v>7384</v>
      </c>
      <c r="E298" s="671" t="s">
        <v>7385</v>
      </c>
      <c r="F298" s="238">
        <v>3</v>
      </c>
      <c r="G298" s="238">
        <v>648</v>
      </c>
      <c r="H298" s="238">
        <v>1</v>
      </c>
      <c r="I298" s="238">
        <v>216</v>
      </c>
      <c r="J298" s="238">
        <v>2</v>
      </c>
      <c r="K298" s="238">
        <v>434</v>
      </c>
      <c r="L298" s="238">
        <v>0.66975308641975306</v>
      </c>
      <c r="M298" s="238">
        <v>217</v>
      </c>
      <c r="N298" s="238">
        <v>3</v>
      </c>
      <c r="O298" s="238">
        <v>651</v>
      </c>
      <c r="P298" s="682">
        <v>1.0046296296296295</v>
      </c>
      <c r="Q298" s="713">
        <v>217</v>
      </c>
    </row>
    <row r="299" spans="1:17" ht="14.4" customHeight="1" x14ac:dyDescent="0.3">
      <c r="A299" s="680" t="s">
        <v>7324</v>
      </c>
      <c r="B299" s="671" t="s">
        <v>6299</v>
      </c>
      <c r="C299" s="671" t="s">
        <v>5232</v>
      </c>
      <c r="D299" s="671" t="s">
        <v>6868</v>
      </c>
      <c r="E299" s="671" t="s">
        <v>6869</v>
      </c>
      <c r="F299" s="238">
        <v>31</v>
      </c>
      <c r="G299" s="238">
        <v>6758</v>
      </c>
      <c r="H299" s="238">
        <v>1</v>
      </c>
      <c r="I299" s="238">
        <v>218</v>
      </c>
      <c r="J299" s="238">
        <v>21</v>
      </c>
      <c r="K299" s="238">
        <v>4599</v>
      </c>
      <c r="L299" s="238">
        <v>0.68052678307191472</v>
      </c>
      <c r="M299" s="238">
        <v>219</v>
      </c>
      <c r="N299" s="238">
        <v>48</v>
      </c>
      <c r="O299" s="238">
        <v>10512</v>
      </c>
      <c r="P299" s="682">
        <v>1.5554897898786624</v>
      </c>
      <c r="Q299" s="713">
        <v>219</v>
      </c>
    </row>
    <row r="300" spans="1:17" ht="14.4" customHeight="1" x14ac:dyDescent="0.3">
      <c r="A300" s="680" t="s">
        <v>7324</v>
      </c>
      <c r="B300" s="671" t="s">
        <v>6299</v>
      </c>
      <c r="C300" s="671" t="s">
        <v>5232</v>
      </c>
      <c r="D300" s="671" t="s">
        <v>7386</v>
      </c>
      <c r="E300" s="671" t="s">
        <v>7387</v>
      </c>
      <c r="F300" s="238"/>
      <c r="G300" s="238"/>
      <c r="H300" s="238"/>
      <c r="I300" s="238"/>
      <c r="J300" s="238">
        <v>2</v>
      </c>
      <c r="K300" s="238">
        <v>1218</v>
      </c>
      <c r="L300" s="238"/>
      <c r="M300" s="238">
        <v>609</v>
      </c>
      <c r="N300" s="238">
        <v>2</v>
      </c>
      <c r="O300" s="238">
        <v>1218</v>
      </c>
      <c r="P300" s="682"/>
      <c r="Q300" s="713">
        <v>609</v>
      </c>
    </row>
    <row r="301" spans="1:17" ht="14.4" customHeight="1" x14ac:dyDescent="0.3">
      <c r="A301" s="680" t="s">
        <v>7324</v>
      </c>
      <c r="B301" s="671" t="s">
        <v>6299</v>
      </c>
      <c r="C301" s="671" t="s">
        <v>5232</v>
      </c>
      <c r="D301" s="671" t="s">
        <v>7388</v>
      </c>
      <c r="E301" s="671" t="s">
        <v>7389</v>
      </c>
      <c r="F301" s="238">
        <v>1</v>
      </c>
      <c r="G301" s="238">
        <v>1010</v>
      </c>
      <c r="H301" s="238">
        <v>1</v>
      </c>
      <c r="I301" s="238">
        <v>1010</v>
      </c>
      <c r="J301" s="238">
        <v>1</v>
      </c>
      <c r="K301" s="238">
        <v>1014</v>
      </c>
      <c r="L301" s="238">
        <v>1.003960396039604</v>
      </c>
      <c r="M301" s="238">
        <v>1014</v>
      </c>
      <c r="N301" s="238"/>
      <c r="O301" s="238"/>
      <c r="P301" s="682"/>
      <c r="Q301" s="713"/>
    </row>
    <row r="302" spans="1:17" ht="14.4" customHeight="1" x14ac:dyDescent="0.3">
      <c r="A302" s="680" t="s">
        <v>7324</v>
      </c>
      <c r="B302" s="671" t="s">
        <v>6299</v>
      </c>
      <c r="C302" s="671" t="s">
        <v>5232</v>
      </c>
      <c r="D302" s="671" t="s">
        <v>7390</v>
      </c>
      <c r="E302" s="671" t="s">
        <v>7391</v>
      </c>
      <c r="F302" s="238">
        <v>2</v>
      </c>
      <c r="G302" s="238">
        <v>896</v>
      </c>
      <c r="H302" s="238">
        <v>1</v>
      </c>
      <c r="I302" s="238">
        <v>448</v>
      </c>
      <c r="J302" s="238">
        <v>4</v>
      </c>
      <c r="K302" s="238">
        <v>1796</v>
      </c>
      <c r="L302" s="238">
        <v>2.0044642857142856</v>
      </c>
      <c r="M302" s="238">
        <v>449</v>
      </c>
      <c r="N302" s="238">
        <v>6</v>
      </c>
      <c r="O302" s="238">
        <v>2694</v>
      </c>
      <c r="P302" s="682">
        <v>3.0066964285714284</v>
      </c>
      <c r="Q302" s="713">
        <v>449</v>
      </c>
    </row>
    <row r="303" spans="1:17" ht="14.4" customHeight="1" x14ac:dyDescent="0.3">
      <c r="A303" s="680" t="s">
        <v>7324</v>
      </c>
      <c r="B303" s="671" t="s">
        <v>6299</v>
      </c>
      <c r="C303" s="671" t="s">
        <v>5232</v>
      </c>
      <c r="D303" s="671" t="s">
        <v>6263</v>
      </c>
      <c r="E303" s="671" t="s">
        <v>6264</v>
      </c>
      <c r="F303" s="238"/>
      <c r="G303" s="238"/>
      <c r="H303" s="238"/>
      <c r="I303" s="238"/>
      <c r="J303" s="238"/>
      <c r="K303" s="238"/>
      <c r="L303" s="238"/>
      <c r="M303" s="238"/>
      <c r="N303" s="238">
        <v>1</v>
      </c>
      <c r="O303" s="238">
        <v>1114</v>
      </c>
      <c r="P303" s="682"/>
      <c r="Q303" s="713">
        <v>1114</v>
      </c>
    </row>
    <row r="304" spans="1:17" ht="14.4" customHeight="1" x14ac:dyDescent="0.3">
      <c r="A304" s="680" t="s">
        <v>7324</v>
      </c>
      <c r="B304" s="671" t="s">
        <v>6299</v>
      </c>
      <c r="C304" s="671" t="s">
        <v>5232</v>
      </c>
      <c r="D304" s="671" t="s">
        <v>7392</v>
      </c>
      <c r="E304" s="671" t="s">
        <v>7393</v>
      </c>
      <c r="F304" s="238">
        <v>5</v>
      </c>
      <c r="G304" s="238">
        <v>1280</v>
      </c>
      <c r="H304" s="238">
        <v>1</v>
      </c>
      <c r="I304" s="238">
        <v>256</v>
      </c>
      <c r="J304" s="238">
        <v>9</v>
      </c>
      <c r="K304" s="238">
        <v>2313</v>
      </c>
      <c r="L304" s="238">
        <v>1.8070312500000001</v>
      </c>
      <c r="M304" s="238">
        <v>257</v>
      </c>
      <c r="N304" s="238">
        <v>12</v>
      </c>
      <c r="O304" s="238">
        <v>3084</v>
      </c>
      <c r="P304" s="682">
        <v>2.4093749999999998</v>
      </c>
      <c r="Q304" s="713">
        <v>257</v>
      </c>
    </row>
    <row r="305" spans="1:17" ht="14.4" customHeight="1" x14ac:dyDescent="0.3">
      <c r="A305" s="680" t="s">
        <v>7324</v>
      </c>
      <c r="B305" s="671" t="s">
        <v>6299</v>
      </c>
      <c r="C305" s="671" t="s">
        <v>5232</v>
      </c>
      <c r="D305" s="671" t="s">
        <v>6300</v>
      </c>
      <c r="E305" s="671" t="s">
        <v>6301</v>
      </c>
      <c r="F305" s="238"/>
      <c r="G305" s="238"/>
      <c r="H305" s="238"/>
      <c r="I305" s="238"/>
      <c r="J305" s="238">
        <v>2</v>
      </c>
      <c r="K305" s="238">
        <v>652</v>
      </c>
      <c r="L305" s="238"/>
      <c r="M305" s="238">
        <v>326</v>
      </c>
      <c r="N305" s="238"/>
      <c r="O305" s="238"/>
      <c r="P305" s="682"/>
      <c r="Q305" s="713"/>
    </row>
    <row r="306" spans="1:17" ht="14.4" customHeight="1" x14ac:dyDescent="0.3">
      <c r="A306" s="680" t="s">
        <v>7324</v>
      </c>
      <c r="B306" s="671" t="s">
        <v>6299</v>
      </c>
      <c r="C306" s="671" t="s">
        <v>5232</v>
      </c>
      <c r="D306" s="671" t="s">
        <v>7394</v>
      </c>
      <c r="E306" s="671" t="s">
        <v>7395</v>
      </c>
      <c r="F306" s="238"/>
      <c r="G306" s="238"/>
      <c r="H306" s="238"/>
      <c r="I306" s="238"/>
      <c r="J306" s="238">
        <v>2</v>
      </c>
      <c r="K306" s="238">
        <v>8254</v>
      </c>
      <c r="L306" s="238"/>
      <c r="M306" s="238">
        <v>4127</v>
      </c>
      <c r="N306" s="238">
        <v>1</v>
      </c>
      <c r="O306" s="238">
        <v>4127</v>
      </c>
      <c r="P306" s="682"/>
      <c r="Q306" s="713">
        <v>4127</v>
      </c>
    </row>
    <row r="307" spans="1:17" ht="14.4" customHeight="1" x14ac:dyDescent="0.3">
      <c r="A307" s="680" t="s">
        <v>7324</v>
      </c>
      <c r="B307" s="671" t="s">
        <v>6299</v>
      </c>
      <c r="C307" s="671" t="s">
        <v>5232</v>
      </c>
      <c r="D307" s="671" t="s">
        <v>6302</v>
      </c>
      <c r="E307" s="671" t="s">
        <v>6303</v>
      </c>
      <c r="F307" s="238"/>
      <c r="G307" s="238"/>
      <c r="H307" s="238"/>
      <c r="I307" s="238"/>
      <c r="J307" s="238"/>
      <c r="K307" s="238"/>
      <c r="L307" s="238"/>
      <c r="M307" s="238"/>
      <c r="N307" s="238">
        <v>3</v>
      </c>
      <c r="O307" s="238">
        <v>834</v>
      </c>
      <c r="P307" s="682"/>
      <c r="Q307" s="713">
        <v>278</v>
      </c>
    </row>
    <row r="308" spans="1:17" ht="14.4" customHeight="1" x14ac:dyDescent="0.3">
      <c r="A308" s="680" t="s">
        <v>7324</v>
      </c>
      <c r="B308" s="671" t="s">
        <v>6299</v>
      </c>
      <c r="C308" s="671" t="s">
        <v>5232</v>
      </c>
      <c r="D308" s="671" t="s">
        <v>7396</v>
      </c>
      <c r="E308" s="671" t="s">
        <v>7397</v>
      </c>
      <c r="F308" s="238">
        <v>5</v>
      </c>
      <c r="G308" s="238">
        <v>7550</v>
      </c>
      <c r="H308" s="238">
        <v>1</v>
      </c>
      <c r="I308" s="238">
        <v>1510</v>
      </c>
      <c r="J308" s="238">
        <v>2</v>
      </c>
      <c r="K308" s="238">
        <v>3030</v>
      </c>
      <c r="L308" s="238">
        <v>0.4013245033112583</v>
      </c>
      <c r="M308" s="238">
        <v>1515</v>
      </c>
      <c r="N308" s="238"/>
      <c r="O308" s="238"/>
      <c r="P308" s="682"/>
      <c r="Q308" s="713"/>
    </row>
    <row r="309" spans="1:17" ht="14.4" customHeight="1" x14ac:dyDescent="0.3">
      <c r="A309" s="680" t="s">
        <v>7324</v>
      </c>
      <c r="B309" s="671" t="s">
        <v>6299</v>
      </c>
      <c r="C309" s="671" t="s">
        <v>5232</v>
      </c>
      <c r="D309" s="671" t="s">
        <v>7398</v>
      </c>
      <c r="E309" s="671" t="s">
        <v>7399</v>
      </c>
      <c r="F309" s="238"/>
      <c r="G309" s="238"/>
      <c r="H309" s="238"/>
      <c r="I309" s="238"/>
      <c r="J309" s="238">
        <v>4</v>
      </c>
      <c r="K309" s="238">
        <v>15260</v>
      </c>
      <c r="L309" s="238"/>
      <c r="M309" s="238">
        <v>3815</v>
      </c>
      <c r="N309" s="238"/>
      <c r="O309" s="238"/>
      <c r="P309" s="682"/>
      <c r="Q309" s="713"/>
    </row>
    <row r="310" spans="1:17" ht="14.4" customHeight="1" x14ac:dyDescent="0.3">
      <c r="A310" s="680" t="s">
        <v>7324</v>
      </c>
      <c r="B310" s="671" t="s">
        <v>6299</v>
      </c>
      <c r="C310" s="671" t="s">
        <v>5232</v>
      </c>
      <c r="D310" s="671" t="s">
        <v>7400</v>
      </c>
      <c r="E310" s="671" t="s">
        <v>7401</v>
      </c>
      <c r="F310" s="238"/>
      <c r="G310" s="238"/>
      <c r="H310" s="238"/>
      <c r="I310" s="238"/>
      <c r="J310" s="238">
        <v>2</v>
      </c>
      <c r="K310" s="238">
        <v>10300</v>
      </c>
      <c r="L310" s="238"/>
      <c r="M310" s="238">
        <v>5150</v>
      </c>
      <c r="N310" s="238">
        <v>1</v>
      </c>
      <c r="O310" s="238">
        <v>5150</v>
      </c>
      <c r="P310" s="682"/>
      <c r="Q310" s="713">
        <v>5150</v>
      </c>
    </row>
    <row r="311" spans="1:17" ht="14.4" customHeight="1" x14ac:dyDescent="0.3">
      <c r="A311" s="680" t="s">
        <v>7324</v>
      </c>
      <c r="B311" s="671" t="s">
        <v>6299</v>
      </c>
      <c r="C311" s="671" t="s">
        <v>5232</v>
      </c>
      <c r="D311" s="671" t="s">
        <v>7402</v>
      </c>
      <c r="E311" s="671" t="s">
        <v>7403</v>
      </c>
      <c r="F311" s="238"/>
      <c r="G311" s="238"/>
      <c r="H311" s="238"/>
      <c r="I311" s="238"/>
      <c r="J311" s="238">
        <v>1</v>
      </c>
      <c r="K311" s="238">
        <v>914</v>
      </c>
      <c r="L311" s="238"/>
      <c r="M311" s="238">
        <v>914</v>
      </c>
      <c r="N311" s="238"/>
      <c r="O311" s="238"/>
      <c r="P311" s="682"/>
      <c r="Q311" s="713"/>
    </row>
    <row r="312" spans="1:17" ht="14.4" customHeight="1" x14ac:dyDescent="0.3">
      <c r="A312" s="680" t="s">
        <v>7324</v>
      </c>
      <c r="B312" s="671" t="s">
        <v>6299</v>
      </c>
      <c r="C312" s="671" t="s">
        <v>5232</v>
      </c>
      <c r="D312" s="671" t="s">
        <v>7404</v>
      </c>
      <c r="E312" s="671" t="s">
        <v>7405</v>
      </c>
      <c r="F312" s="238"/>
      <c r="G312" s="238"/>
      <c r="H312" s="238"/>
      <c r="I312" s="238"/>
      <c r="J312" s="238">
        <v>1</v>
      </c>
      <c r="K312" s="238">
        <v>1043</v>
      </c>
      <c r="L312" s="238"/>
      <c r="M312" s="238">
        <v>1043</v>
      </c>
      <c r="N312" s="238"/>
      <c r="O312" s="238"/>
      <c r="P312" s="682"/>
      <c r="Q312" s="713"/>
    </row>
    <row r="313" spans="1:17" ht="14.4" customHeight="1" x14ac:dyDescent="0.3">
      <c r="A313" s="680" t="s">
        <v>7324</v>
      </c>
      <c r="B313" s="671" t="s">
        <v>6299</v>
      </c>
      <c r="C313" s="671" t="s">
        <v>5232</v>
      </c>
      <c r="D313" s="671" t="s">
        <v>7406</v>
      </c>
      <c r="E313" s="671" t="s">
        <v>7407</v>
      </c>
      <c r="F313" s="238">
        <v>5</v>
      </c>
      <c r="G313" s="238">
        <v>6380</v>
      </c>
      <c r="H313" s="238">
        <v>1</v>
      </c>
      <c r="I313" s="238">
        <v>1276</v>
      </c>
      <c r="J313" s="238">
        <v>3</v>
      </c>
      <c r="K313" s="238">
        <v>3831</v>
      </c>
      <c r="L313" s="238">
        <v>0.60047021943573664</v>
      </c>
      <c r="M313" s="238">
        <v>1277</v>
      </c>
      <c r="N313" s="238">
        <v>9</v>
      </c>
      <c r="O313" s="238">
        <v>11493</v>
      </c>
      <c r="P313" s="682">
        <v>1.80141065830721</v>
      </c>
      <c r="Q313" s="713">
        <v>1277</v>
      </c>
    </row>
    <row r="314" spans="1:17" ht="14.4" customHeight="1" x14ac:dyDescent="0.3">
      <c r="A314" s="680" t="s">
        <v>7324</v>
      </c>
      <c r="B314" s="671" t="s">
        <v>6299</v>
      </c>
      <c r="C314" s="671" t="s">
        <v>5232</v>
      </c>
      <c r="D314" s="671" t="s">
        <v>7408</v>
      </c>
      <c r="E314" s="671" t="s">
        <v>7409</v>
      </c>
      <c r="F314" s="238">
        <v>5</v>
      </c>
      <c r="G314" s="238">
        <v>5815</v>
      </c>
      <c r="H314" s="238">
        <v>1</v>
      </c>
      <c r="I314" s="238">
        <v>1163</v>
      </c>
      <c r="J314" s="238">
        <v>2</v>
      </c>
      <c r="K314" s="238">
        <v>2328</v>
      </c>
      <c r="L314" s="238">
        <v>0.4003439380911436</v>
      </c>
      <c r="M314" s="238">
        <v>1164</v>
      </c>
      <c r="N314" s="238">
        <v>8</v>
      </c>
      <c r="O314" s="238">
        <v>9312</v>
      </c>
      <c r="P314" s="682">
        <v>1.6013757523645744</v>
      </c>
      <c r="Q314" s="713">
        <v>1164</v>
      </c>
    </row>
    <row r="315" spans="1:17" ht="14.4" customHeight="1" x14ac:dyDescent="0.3">
      <c r="A315" s="680" t="s">
        <v>7324</v>
      </c>
      <c r="B315" s="671" t="s">
        <v>6299</v>
      </c>
      <c r="C315" s="671" t="s">
        <v>5232</v>
      </c>
      <c r="D315" s="671" t="s">
        <v>7410</v>
      </c>
      <c r="E315" s="671" t="s">
        <v>7411</v>
      </c>
      <c r="F315" s="238">
        <v>28</v>
      </c>
      <c r="G315" s="238">
        <v>141820</v>
      </c>
      <c r="H315" s="238">
        <v>1</v>
      </c>
      <c r="I315" s="238">
        <v>5065</v>
      </c>
      <c r="J315" s="238">
        <v>33</v>
      </c>
      <c r="K315" s="238">
        <v>167244</v>
      </c>
      <c r="L315" s="238">
        <v>1.1792694965449162</v>
      </c>
      <c r="M315" s="238">
        <v>5068</v>
      </c>
      <c r="N315" s="238">
        <v>39</v>
      </c>
      <c r="O315" s="238">
        <v>197652</v>
      </c>
      <c r="P315" s="682">
        <v>1.3936821322803554</v>
      </c>
      <c r="Q315" s="713">
        <v>5068</v>
      </c>
    </row>
    <row r="316" spans="1:17" ht="14.4" customHeight="1" x14ac:dyDescent="0.3">
      <c r="A316" s="680" t="s">
        <v>7324</v>
      </c>
      <c r="B316" s="671" t="s">
        <v>6299</v>
      </c>
      <c r="C316" s="671" t="s">
        <v>5232</v>
      </c>
      <c r="D316" s="671" t="s">
        <v>7412</v>
      </c>
      <c r="E316" s="671" t="s">
        <v>7413</v>
      </c>
      <c r="F316" s="238">
        <v>1</v>
      </c>
      <c r="G316" s="238">
        <v>5505</v>
      </c>
      <c r="H316" s="238">
        <v>1</v>
      </c>
      <c r="I316" s="238">
        <v>5505</v>
      </c>
      <c r="J316" s="238">
        <v>1</v>
      </c>
      <c r="K316" s="238">
        <v>5508</v>
      </c>
      <c r="L316" s="238">
        <v>1.0005449591280653</v>
      </c>
      <c r="M316" s="238">
        <v>5508</v>
      </c>
      <c r="N316" s="238">
        <v>4</v>
      </c>
      <c r="O316" s="238">
        <v>22032</v>
      </c>
      <c r="P316" s="682">
        <v>4.0021798365122612</v>
      </c>
      <c r="Q316" s="713">
        <v>5508</v>
      </c>
    </row>
    <row r="317" spans="1:17" ht="14.4" customHeight="1" x14ac:dyDescent="0.3">
      <c r="A317" s="680" t="s">
        <v>7324</v>
      </c>
      <c r="B317" s="671" t="s">
        <v>6299</v>
      </c>
      <c r="C317" s="671" t="s">
        <v>5232</v>
      </c>
      <c r="D317" s="671" t="s">
        <v>6304</v>
      </c>
      <c r="E317" s="671" t="s">
        <v>6305</v>
      </c>
      <c r="F317" s="238"/>
      <c r="G317" s="238"/>
      <c r="H317" s="238"/>
      <c r="I317" s="238"/>
      <c r="J317" s="238">
        <v>1</v>
      </c>
      <c r="K317" s="238">
        <v>742</v>
      </c>
      <c r="L317" s="238"/>
      <c r="M317" s="238">
        <v>742</v>
      </c>
      <c r="N317" s="238">
        <v>1</v>
      </c>
      <c r="O317" s="238">
        <v>742</v>
      </c>
      <c r="P317" s="682"/>
      <c r="Q317" s="713">
        <v>742</v>
      </c>
    </row>
    <row r="318" spans="1:17" ht="14.4" customHeight="1" x14ac:dyDescent="0.3">
      <c r="A318" s="680" t="s">
        <v>7324</v>
      </c>
      <c r="B318" s="671" t="s">
        <v>6299</v>
      </c>
      <c r="C318" s="671" t="s">
        <v>5232</v>
      </c>
      <c r="D318" s="671" t="s">
        <v>7414</v>
      </c>
      <c r="E318" s="671" t="s">
        <v>7415</v>
      </c>
      <c r="F318" s="238">
        <v>106</v>
      </c>
      <c r="G318" s="238">
        <v>18232</v>
      </c>
      <c r="H318" s="238">
        <v>1</v>
      </c>
      <c r="I318" s="238">
        <v>172</v>
      </c>
      <c r="J318" s="238">
        <v>150</v>
      </c>
      <c r="K318" s="238">
        <v>25950</v>
      </c>
      <c r="L318" s="238">
        <v>1.4233216322948661</v>
      </c>
      <c r="M318" s="238">
        <v>173</v>
      </c>
      <c r="N318" s="238">
        <v>140</v>
      </c>
      <c r="O318" s="238">
        <v>24220</v>
      </c>
      <c r="P318" s="682">
        <v>1.3284335234752085</v>
      </c>
      <c r="Q318" s="713">
        <v>173</v>
      </c>
    </row>
    <row r="319" spans="1:17" ht="14.4" customHeight="1" x14ac:dyDescent="0.3">
      <c r="A319" s="680" t="s">
        <v>7324</v>
      </c>
      <c r="B319" s="671" t="s">
        <v>6299</v>
      </c>
      <c r="C319" s="671" t="s">
        <v>5232</v>
      </c>
      <c r="D319" s="671" t="s">
        <v>7416</v>
      </c>
      <c r="E319" s="671" t="s">
        <v>7417</v>
      </c>
      <c r="F319" s="238">
        <v>32</v>
      </c>
      <c r="G319" s="238">
        <v>63808</v>
      </c>
      <c r="H319" s="238">
        <v>1</v>
      </c>
      <c r="I319" s="238">
        <v>1994</v>
      </c>
      <c r="J319" s="238">
        <v>16</v>
      </c>
      <c r="K319" s="238">
        <v>31936</v>
      </c>
      <c r="L319" s="238">
        <v>0.50050150451354058</v>
      </c>
      <c r="M319" s="238">
        <v>1996</v>
      </c>
      <c r="N319" s="238">
        <v>20</v>
      </c>
      <c r="O319" s="238">
        <v>39920</v>
      </c>
      <c r="P319" s="682">
        <v>0.62562688064192573</v>
      </c>
      <c r="Q319" s="713">
        <v>1996</v>
      </c>
    </row>
    <row r="320" spans="1:17" ht="14.4" customHeight="1" x14ac:dyDescent="0.3">
      <c r="A320" s="680" t="s">
        <v>7324</v>
      </c>
      <c r="B320" s="671" t="s">
        <v>6299</v>
      </c>
      <c r="C320" s="671" t="s">
        <v>5232</v>
      </c>
      <c r="D320" s="671" t="s">
        <v>7418</v>
      </c>
      <c r="E320" s="671" t="s">
        <v>7419</v>
      </c>
      <c r="F320" s="238">
        <v>14</v>
      </c>
      <c r="G320" s="238">
        <v>37674</v>
      </c>
      <c r="H320" s="238">
        <v>1</v>
      </c>
      <c r="I320" s="238">
        <v>2691</v>
      </c>
      <c r="J320" s="238">
        <v>18</v>
      </c>
      <c r="K320" s="238">
        <v>48456</v>
      </c>
      <c r="L320" s="238">
        <v>1.2861920688007644</v>
      </c>
      <c r="M320" s="238">
        <v>2692</v>
      </c>
      <c r="N320" s="238">
        <v>16</v>
      </c>
      <c r="O320" s="238">
        <v>43072</v>
      </c>
      <c r="P320" s="682">
        <v>1.1432818389340129</v>
      </c>
      <c r="Q320" s="713">
        <v>2692</v>
      </c>
    </row>
    <row r="321" spans="1:17" ht="14.4" customHeight="1" x14ac:dyDescent="0.3">
      <c r="A321" s="680" t="s">
        <v>7324</v>
      </c>
      <c r="B321" s="671" t="s">
        <v>6299</v>
      </c>
      <c r="C321" s="671" t="s">
        <v>5232</v>
      </c>
      <c r="D321" s="671" t="s">
        <v>7420</v>
      </c>
      <c r="E321" s="671" t="s">
        <v>7421</v>
      </c>
      <c r="F321" s="238">
        <v>4</v>
      </c>
      <c r="G321" s="238">
        <v>20708</v>
      </c>
      <c r="H321" s="238">
        <v>1</v>
      </c>
      <c r="I321" s="238">
        <v>5177</v>
      </c>
      <c r="J321" s="238">
        <v>8</v>
      </c>
      <c r="K321" s="238">
        <v>41440</v>
      </c>
      <c r="L321" s="238">
        <v>2.0011589723778251</v>
      </c>
      <c r="M321" s="238">
        <v>5180</v>
      </c>
      <c r="N321" s="238">
        <v>2</v>
      </c>
      <c r="O321" s="238">
        <v>10360</v>
      </c>
      <c r="P321" s="682">
        <v>0.50028974309445629</v>
      </c>
      <c r="Q321" s="713">
        <v>5180</v>
      </c>
    </row>
    <row r="322" spans="1:17" ht="14.4" customHeight="1" x14ac:dyDescent="0.3">
      <c r="A322" s="680" t="s">
        <v>7324</v>
      </c>
      <c r="B322" s="671" t="s">
        <v>6299</v>
      </c>
      <c r="C322" s="671" t="s">
        <v>5232</v>
      </c>
      <c r="D322" s="671" t="s">
        <v>7422</v>
      </c>
      <c r="E322" s="671" t="s">
        <v>7423</v>
      </c>
      <c r="F322" s="238">
        <v>8</v>
      </c>
      <c r="G322" s="238">
        <v>5256</v>
      </c>
      <c r="H322" s="238">
        <v>1</v>
      </c>
      <c r="I322" s="238">
        <v>657</v>
      </c>
      <c r="J322" s="238">
        <v>5</v>
      </c>
      <c r="K322" s="238">
        <v>3290</v>
      </c>
      <c r="L322" s="238">
        <v>0.62595129375951297</v>
      </c>
      <c r="M322" s="238">
        <v>658</v>
      </c>
      <c r="N322" s="238">
        <v>7</v>
      </c>
      <c r="O322" s="238">
        <v>4606</v>
      </c>
      <c r="P322" s="682">
        <v>0.87633181126331816</v>
      </c>
      <c r="Q322" s="713">
        <v>658</v>
      </c>
    </row>
    <row r="323" spans="1:17" ht="14.4" customHeight="1" x14ac:dyDescent="0.3">
      <c r="A323" s="680" t="s">
        <v>7324</v>
      </c>
      <c r="B323" s="671" t="s">
        <v>6299</v>
      </c>
      <c r="C323" s="671" t="s">
        <v>5232</v>
      </c>
      <c r="D323" s="671" t="s">
        <v>7424</v>
      </c>
      <c r="E323" s="671" t="s">
        <v>7425</v>
      </c>
      <c r="F323" s="238">
        <v>2</v>
      </c>
      <c r="G323" s="238">
        <v>1108</v>
      </c>
      <c r="H323" s="238">
        <v>1</v>
      </c>
      <c r="I323" s="238">
        <v>554</v>
      </c>
      <c r="J323" s="238">
        <v>4</v>
      </c>
      <c r="K323" s="238">
        <v>2220</v>
      </c>
      <c r="L323" s="238">
        <v>2.0036101083032491</v>
      </c>
      <c r="M323" s="238">
        <v>555</v>
      </c>
      <c r="N323" s="238">
        <v>6</v>
      </c>
      <c r="O323" s="238">
        <v>3330</v>
      </c>
      <c r="P323" s="682">
        <v>3.0054151624548737</v>
      </c>
      <c r="Q323" s="713">
        <v>555</v>
      </c>
    </row>
    <row r="324" spans="1:17" ht="14.4" customHeight="1" x14ac:dyDescent="0.3">
      <c r="A324" s="680" t="s">
        <v>7324</v>
      </c>
      <c r="B324" s="671" t="s">
        <v>6299</v>
      </c>
      <c r="C324" s="671" t="s">
        <v>5232</v>
      </c>
      <c r="D324" s="671" t="s">
        <v>7426</v>
      </c>
      <c r="E324" s="671" t="s">
        <v>7427</v>
      </c>
      <c r="F324" s="238">
        <v>14</v>
      </c>
      <c r="G324" s="238">
        <v>2086</v>
      </c>
      <c r="H324" s="238">
        <v>1</v>
      </c>
      <c r="I324" s="238">
        <v>149</v>
      </c>
      <c r="J324" s="238">
        <v>8</v>
      </c>
      <c r="K324" s="238">
        <v>1200</v>
      </c>
      <c r="L324" s="238">
        <v>0.57526366251198469</v>
      </c>
      <c r="M324" s="238">
        <v>150</v>
      </c>
      <c r="N324" s="238">
        <v>17</v>
      </c>
      <c r="O324" s="238">
        <v>2550</v>
      </c>
      <c r="P324" s="682">
        <v>1.2224352828379674</v>
      </c>
      <c r="Q324" s="713">
        <v>150</v>
      </c>
    </row>
    <row r="325" spans="1:17" ht="14.4" customHeight="1" x14ac:dyDescent="0.3">
      <c r="A325" s="680" t="s">
        <v>7324</v>
      </c>
      <c r="B325" s="671" t="s">
        <v>6299</v>
      </c>
      <c r="C325" s="671" t="s">
        <v>5232</v>
      </c>
      <c r="D325" s="671" t="s">
        <v>7428</v>
      </c>
      <c r="E325" s="671" t="s">
        <v>7429</v>
      </c>
      <c r="F325" s="238"/>
      <c r="G325" s="238"/>
      <c r="H325" s="238"/>
      <c r="I325" s="238"/>
      <c r="J325" s="238">
        <v>2</v>
      </c>
      <c r="K325" s="238">
        <v>386</v>
      </c>
      <c r="L325" s="238"/>
      <c r="M325" s="238">
        <v>193</v>
      </c>
      <c r="N325" s="238">
        <v>2</v>
      </c>
      <c r="O325" s="238">
        <v>386</v>
      </c>
      <c r="P325" s="682"/>
      <c r="Q325" s="713">
        <v>193</v>
      </c>
    </row>
    <row r="326" spans="1:17" ht="14.4" customHeight="1" x14ac:dyDescent="0.3">
      <c r="A326" s="680" t="s">
        <v>7324</v>
      </c>
      <c r="B326" s="671" t="s">
        <v>6299</v>
      </c>
      <c r="C326" s="671" t="s">
        <v>5232</v>
      </c>
      <c r="D326" s="671" t="s">
        <v>7430</v>
      </c>
      <c r="E326" s="671" t="s">
        <v>7431</v>
      </c>
      <c r="F326" s="238">
        <v>51</v>
      </c>
      <c r="G326" s="238">
        <v>10047</v>
      </c>
      <c r="H326" s="238">
        <v>1</v>
      </c>
      <c r="I326" s="238">
        <v>197</v>
      </c>
      <c r="J326" s="238">
        <v>68</v>
      </c>
      <c r="K326" s="238">
        <v>13464</v>
      </c>
      <c r="L326" s="238">
        <v>1.3401015228426396</v>
      </c>
      <c r="M326" s="238">
        <v>198</v>
      </c>
      <c r="N326" s="238">
        <v>97</v>
      </c>
      <c r="O326" s="238">
        <v>19206</v>
      </c>
      <c r="P326" s="682">
        <v>1.9116154075843534</v>
      </c>
      <c r="Q326" s="713">
        <v>198</v>
      </c>
    </row>
    <row r="327" spans="1:17" ht="14.4" customHeight="1" x14ac:dyDescent="0.3">
      <c r="A327" s="680" t="s">
        <v>7324</v>
      </c>
      <c r="B327" s="671" t="s">
        <v>6299</v>
      </c>
      <c r="C327" s="671" t="s">
        <v>5232</v>
      </c>
      <c r="D327" s="671" t="s">
        <v>7432</v>
      </c>
      <c r="E327" s="671" t="s">
        <v>7433</v>
      </c>
      <c r="F327" s="238">
        <v>9</v>
      </c>
      <c r="G327" s="238">
        <v>3726</v>
      </c>
      <c r="H327" s="238">
        <v>1</v>
      </c>
      <c r="I327" s="238">
        <v>414</v>
      </c>
      <c r="J327" s="238">
        <v>7</v>
      </c>
      <c r="K327" s="238">
        <v>2905</v>
      </c>
      <c r="L327" s="238">
        <v>0.77965646806226518</v>
      </c>
      <c r="M327" s="238">
        <v>415</v>
      </c>
      <c r="N327" s="238">
        <v>3</v>
      </c>
      <c r="O327" s="238">
        <v>1245</v>
      </c>
      <c r="P327" s="682">
        <v>0.33413848631239934</v>
      </c>
      <c r="Q327" s="713">
        <v>415</v>
      </c>
    </row>
    <row r="328" spans="1:17" ht="14.4" customHeight="1" x14ac:dyDescent="0.3">
      <c r="A328" s="680" t="s">
        <v>7324</v>
      </c>
      <c r="B328" s="671" t="s">
        <v>6299</v>
      </c>
      <c r="C328" s="671" t="s">
        <v>5232</v>
      </c>
      <c r="D328" s="671" t="s">
        <v>7434</v>
      </c>
      <c r="E328" s="671" t="s">
        <v>7435</v>
      </c>
      <c r="F328" s="238">
        <v>21</v>
      </c>
      <c r="G328" s="238">
        <v>3297</v>
      </c>
      <c r="H328" s="238">
        <v>1</v>
      </c>
      <c r="I328" s="238">
        <v>157</v>
      </c>
      <c r="J328" s="238">
        <v>20</v>
      </c>
      <c r="K328" s="238">
        <v>3160</v>
      </c>
      <c r="L328" s="238">
        <v>0.95844707309675459</v>
      </c>
      <c r="M328" s="238">
        <v>158</v>
      </c>
      <c r="N328" s="238">
        <v>26</v>
      </c>
      <c r="O328" s="238">
        <v>4108</v>
      </c>
      <c r="P328" s="682">
        <v>1.2459811950257811</v>
      </c>
      <c r="Q328" s="713">
        <v>158</v>
      </c>
    </row>
    <row r="329" spans="1:17" ht="14.4" customHeight="1" x14ac:dyDescent="0.3">
      <c r="A329" s="680" t="s">
        <v>7324</v>
      </c>
      <c r="B329" s="671" t="s">
        <v>6299</v>
      </c>
      <c r="C329" s="671" t="s">
        <v>5232</v>
      </c>
      <c r="D329" s="671" t="s">
        <v>7436</v>
      </c>
      <c r="E329" s="671" t="s">
        <v>7437</v>
      </c>
      <c r="F329" s="238">
        <v>3</v>
      </c>
      <c r="G329" s="238">
        <v>1272</v>
      </c>
      <c r="H329" s="238">
        <v>1</v>
      </c>
      <c r="I329" s="238">
        <v>424</v>
      </c>
      <c r="J329" s="238"/>
      <c r="K329" s="238"/>
      <c r="L329" s="238"/>
      <c r="M329" s="238"/>
      <c r="N329" s="238">
        <v>2</v>
      </c>
      <c r="O329" s="238">
        <v>850</v>
      </c>
      <c r="P329" s="682">
        <v>0.66823899371069184</v>
      </c>
      <c r="Q329" s="713">
        <v>425</v>
      </c>
    </row>
    <row r="330" spans="1:17" ht="14.4" customHeight="1" x14ac:dyDescent="0.3">
      <c r="A330" s="680" t="s">
        <v>7324</v>
      </c>
      <c r="B330" s="671" t="s">
        <v>6299</v>
      </c>
      <c r="C330" s="671" t="s">
        <v>5232</v>
      </c>
      <c r="D330" s="671" t="s">
        <v>7438</v>
      </c>
      <c r="E330" s="671" t="s">
        <v>7439</v>
      </c>
      <c r="F330" s="238">
        <v>11</v>
      </c>
      <c r="G330" s="238">
        <v>23276</v>
      </c>
      <c r="H330" s="238">
        <v>1</v>
      </c>
      <c r="I330" s="238">
        <v>2116</v>
      </c>
      <c r="J330" s="238">
        <v>3</v>
      </c>
      <c r="K330" s="238">
        <v>6354</v>
      </c>
      <c r="L330" s="238">
        <v>0.27298504897748754</v>
      </c>
      <c r="M330" s="238">
        <v>2118</v>
      </c>
      <c r="N330" s="238">
        <v>9</v>
      </c>
      <c r="O330" s="238">
        <v>19062</v>
      </c>
      <c r="P330" s="682">
        <v>0.81895514693246263</v>
      </c>
      <c r="Q330" s="713">
        <v>2118</v>
      </c>
    </row>
    <row r="331" spans="1:17" ht="14.4" customHeight="1" x14ac:dyDescent="0.3">
      <c r="A331" s="680" t="s">
        <v>7324</v>
      </c>
      <c r="B331" s="671" t="s">
        <v>6299</v>
      </c>
      <c r="C331" s="671" t="s">
        <v>5232</v>
      </c>
      <c r="D331" s="671" t="s">
        <v>7440</v>
      </c>
      <c r="E331" s="671" t="s">
        <v>7399</v>
      </c>
      <c r="F331" s="238"/>
      <c r="G331" s="238"/>
      <c r="H331" s="238"/>
      <c r="I331" s="238"/>
      <c r="J331" s="238">
        <v>6</v>
      </c>
      <c r="K331" s="238">
        <v>11184</v>
      </c>
      <c r="L331" s="238"/>
      <c r="M331" s="238">
        <v>1864</v>
      </c>
      <c r="N331" s="238"/>
      <c r="O331" s="238"/>
      <c r="P331" s="682"/>
      <c r="Q331" s="713"/>
    </row>
    <row r="332" spans="1:17" ht="14.4" customHeight="1" x14ac:dyDescent="0.3">
      <c r="A332" s="680" t="s">
        <v>7324</v>
      </c>
      <c r="B332" s="671" t="s">
        <v>6299</v>
      </c>
      <c r="C332" s="671" t="s">
        <v>5232</v>
      </c>
      <c r="D332" s="671" t="s">
        <v>7441</v>
      </c>
      <c r="E332" s="671" t="s">
        <v>7442</v>
      </c>
      <c r="F332" s="238"/>
      <c r="G332" s="238"/>
      <c r="H332" s="238"/>
      <c r="I332" s="238"/>
      <c r="J332" s="238">
        <v>1</v>
      </c>
      <c r="K332" s="238">
        <v>158</v>
      </c>
      <c r="L332" s="238"/>
      <c r="M332" s="238">
        <v>158</v>
      </c>
      <c r="N332" s="238"/>
      <c r="O332" s="238"/>
      <c r="P332" s="682"/>
      <c r="Q332" s="713"/>
    </row>
    <row r="333" spans="1:17" ht="14.4" customHeight="1" x14ac:dyDescent="0.3">
      <c r="A333" s="680" t="s">
        <v>7324</v>
      </c>
      <c r="B333" s="671" t="s">
        <v>6299</v>
      </c>
      <c r="C333" s="671" t="s">
        <v>5232</v>
      </c>
      <c r="D333" s="671" t="s">
        <v>7443</v>
      </c>
      <c r="E333" s="671" t="s">
        <v>7444</v>
      </c>
      <c r="F333" s="238"/>
      <c r="G333" s="238"/>
      <c r="H333" s="238"/>
      <c r="I333" s="238"/>
      <c r="J333" s="238">
        <v>2</v>
      </c>
      <c r="K333" s="238">
        <v>19422</v>
      </c>
      <c r="L333" s="238"/>
      <c r="M333" s="238">
        <v>9711</v>
      </c>
      <c r="N333" s="238">
        <v>1</v>
      </c>
      <c r="O333" s="238">
        <v>9711</v>
      </c>
      <c r="P333" s="682"/>
      <c r="Q333" s="713">
        <v>9711</v>
      </c>
    </row>
    <row r="334" spans="1:17" ht="14.4" customHeight="1" x14ac:dyDescent="0.3">
      <c r="A334" s="680" t="s">
        <v>7324</v>
      </c>
      <c r="B334" s="671" t="s">
        <v>6299</v>
      </c>
      <c r="C334" s="671" t="s">
        <v>5232</v>
      </c>
      <c r="D334" s="671" t="s">
        <v>7445</v>
      </c>
      <c r="E334" s="671" t="s">
        <v>7446</v>
      </c>
      <c r="F334" s="238">
        <v>12</v>
      </c>
      <c r="G334" s="238">
        <v>10920</v>
      </c>
      <c r="H334" s="238">
        <v>1</v>
      </c>
      <c r="I334" s="238">
        <v>910</v>
      </c>
      <c r="J334" s="238">
        <v>12</v>
      </c>
      <c r="K334" s="238">
        <v>10944</v>
      </c>
      <c r="L334" s="238">
        <v>1.0021978021978022</v>
      </c>
      <c r="M334" s="238">
        <v>912</v>
      </c>
      <c r="N334" s="238">
        <v>12</v>
      </c>
      <c r="O334" s="238">
        <v>10944</v>
      </c>
      <c r="P334" s="682">
        <v>1.0021978021978022</v>
      </c>
      <c r="Q334" s="713">
        <v>912</v>
      </c>
    </row>
    <row r="335" spans="1:17" ht="14.4" customHeight="1" x14ac:dyDescent="0.3">
      <c r="A335" s="680" t="s">
        <v>7324</v>
      </c>
      <c r="B335" s="671" t="s">
        <v>6299</v>
      </c>
      <c r="C335" s="671" t="s">
        <v>5232</v>
      </c>
      <c r="D335" s="671" t="s">
        <v>7447</v>
      </c>
      <c r="E335" s="671" t="s">
        <v>7448</v>
      </c>
      <c r="F335" s="238"/>
      <c r="G335" s="238"/>
      <c r="H335" s="238"/>
      <c r="I335" s="238"/>
      <c r="J335" s="238">
        <v>3</v>
      </c>
      <c r="K335" s="238">
        <v>25152</v>
      </c>
      <c r="L335" s="238"/>
      <c r="M335" s="238">
        <v>8384</v>
      </c>
      <c r="N335" s="238"/>
      <c r="O335" s="238"/>
      <c r="P335" s="682"/>
      <c r="Q335" s="713"/>
    </row>
    <row r="336" spans="1:17" ht="14.4" customHeight="1" x14ac:dyDescent="0.3">
      <c r="A336" s="680" t="s">
        <v>7324</v>
      </c>
      <c r="B336" s="671" t="s">
        <v>6299</v>
      </c>
      <c r="C336" s="671" t="s">
        <v>5232</v>
      </c>
      <c r="D336" s="671" t="s">
        <v>7449</v>
      </c>
      <c r="E336" s="671" t="s">
        <v>7450</v>
      </c>
      <c r="F336" s="238">
        <v>1</v>
      </c>
      <c r="G336" s="238">
        <v>1988</v>
      </c>
      <c r="H336" s="238">
        <v>1</v>
      </c>
      <c r="I336" s="238">
        <v>1988</v>
      </c>
      <c r="J336" s="238">
        <v>1</v>
      </c>
      <c r="K336" s="238">
        <v>1993</v>
      </c>
      <c r="L336" s="238">
        <v>1.0025150905432596</v>
      </c>
      <c r="M336" s="238">
        <v>1993</v>
      </c>
      <c r="N336" s="238"/>
      <c r="O336" s="238"/>
      <c r="P336" s="682"/>
      <c r="Q336" s="713"/>
    </row>
    <row r="337" spans="1:17" ht="14.4" customHeight="1" x14ac:dyDescent="0.3">
      <c r="A337" s="680" t="s">
        <v>7451</v>
      </c>
      <c r="B337" s="671" t="s">
        <v>7452</v>
      </c>
      <c r="C337" s="671" t="s">
        <v>5232</v>
      </c>
      <c r="D337" s="671" t="s">
        <v>7453</v>
      </c>
      <c r="E337" s="671" t="s">
        <v>7454</v>
      </c>
      <c r="F337" s="238">
        <v>31</v>
      </c>
      <c r="G337" s="238">
        <v>6262</v>
      </c>
      <c r="H337" s="238">
        <v>1</v>
      </c>
      <c r="I337" s="238">
        <v>202</v>
      </c>
      <c r="J337" s="238">
        <v>17</v>
      </c>
      <c r="K337" s="238">
        <v>3451</v>
      </c>
      <c r="L337" s="238">
        <v>0.5511018843819866</v>
      </c>
      <c r="M337" s="238">
        <v>203</v>
      </c>
      <c r="N337" s="238">
        <v>22</v>
      </c>
      <c r="O337" s="238">
        <v>4466</v>
      </c>
      <c r="P337" s="682">
        <v>0.71319067390610025</v>
      </c>
      <c r="Q337" s="713">
        <v>203</v>
      </c>
    </row>
    <row r="338" spans="1:17" ht="14.4" customHeight="1" x14ac:dyDescent="0.3">
      <c r="A338" s="680" t="s">
        <v>7451</v>
      </c>
      <c r="B338" s="671" t="s">
        <v>7452</v>
      </c>
      <c r="C338" s="671" t="s">
        <v>5232</v>
      </c>
      <c r="D338" s="671" t="s">
        <v>7455</v>
      </c>
      <c r="E338" s="671" t="s">
        <v>7454</v>
      </c>
      <c r="F338" s="238"/>
      <c r="G338" s="238"/>
      <c r="H338" s="238"/>
      <c r="I338" s="238"/>
      <c r="J338" s="238"/>
      <c r="K338" s="238"/>
      <c r="L338" s="238"/>
      <c r="M338" s="238"/>
      <c r="N338" s="238">
        <v>7</v>
      </c>
      <c r="O338" s="238">
        <v>588</v>
      </c>
      <c r="P338" s="682"/>
      <c r="Q338" s="713">
        <v>84</v>
      </c>
    </row>
    <row r="339" spans="1:17" ht="14.4" customHeight="1" x14ac:dyDescent="0.3">
      <c r="A339" s="680" t="s">
        <v>7451</v>
      </c>
      <c r="B339" s="671" t="s">
        <v>7452</v>
      </c>
      <c r="C339" s="671" t="s">
        <v>5232</v>
      </c>
      <c r="D339" s="671" t="s">
        <v>7456</v>
      </c>
      <c r="E339" s="671" t="s">
        <v>7457</v>
      </c>
      <c r="F339" s="238">
        <v>58</v>
      </c>
      <c r="G339" s="238">
        <v>16878</v>
      </c>
      <c r="H339" s="238">
        <v>1</v>
      </c>
      <c r="I339" s="238">
        <v>291</v>
      </c>
      <c r="J339" s="238">
        <v>50</v>
      </c>
      <c r="K339" s="238">
        <v>14600</v>
      </c>
      <c r="L339" s="238">
        <v>0.86503140182486071</v>
      </c>
      <c r="M339" s="238">
        <v>292</v>
      </c>
      <c r="N339" s="238">
        <v>36</v>
      </c>
      <c r="O339" s="238">
        <v>10512</v>
      </c>
      <c r="P339" s="682">
        <v>0.62282260931389977</v>
      </c>
      <c r="Q339" s="713">
        <v>292</v>
      </c>
    </row>
    <row r="340" spans="1:17" ht="14.4" customHeight="1" x14ac:dyDescent="0.3">
      <c r="A340" s="680" t="s">
        <v>7451</v>
      </c>
      <c r="B340" s="671" t="s">
        <v>7452</v>
      </c>
      <c r="C340" s="671" t="s">
        <v>5232</v>
      </c>
      <c r="D340" s="671" t="s">
        <v>7458</v>
      </c>
      <c r="E340" s="671" t="s">
        <v>7459</v>
      </c>
      <c r="F340" s="238">
        <v>3</v>
      </c>
      <c r="G340" s="238">
        <v>276</v>
      </c>
      <c r="H340" s="238">
        <v>1</v>
      </c>
      <c r="I340" s="238">
        <v>92</v>
      </c>
      <c r="J340" s="238">
        <v>15</v>
      </c>
      <c r="K340" s="238">
        <v>1395</v>
      </c>
      <c r="L340" s="238">
        <v>5.0543478260869561</v>
      </c>
      <c r="M340" s="238">
        <v>93</v>
      </c>
      <c r="N340" s="238">
        <v>3</v>
      </c>
      <c r="O340" s="238">
        <v>279</v>
      </c>
      <c r="P340" s="682">
        <v>1.0108695652173914</v>
      </c>
      <c r="Q340" s="713">
        <v>93</v>
      </c>
    </row>
    <row r="341" spans="1:17" ht="14.4" customHeight="1" x14ac:dyDescent="0.3">
      <c r="A341" s="680" t="s">
        <v>7451</v>
      </c>
      <c r="B341" s="671" t="s">
        <v>7452</v>
      </c>
      <c r="C341" s="671" t="s">
        <v>5232</v>
      </c>
      <c r="D341" s="671" t="s">
        <v>7460</v>
      </c>
      <c r="E341" s="671" t="s">
        <v>7461</v>
      </c>
      <c r="F341" s="238">
        <v>1</v>
      </c>
      <c r="G341" s="238">
        <v>219</v>
      </c>
      <c r="H341" s="238">
        <v>1</v>
      </c>
      <c r="I341" s="238">
        <v>219</v>
      </c>
      <c r="J341" s="238">
        <v>4</v>
      </c>
      <c r="K341" s="238">
        <v>880</v>
      </c>
      <c r="L341" s="238">
        <v>4.0182648401826482</v>
      </c>
      <c r="M341" s="238">
        <v>220</v>
      </c>
      <c r="N341" s="238"/>
      <c r="O341" s="238"/>
      <c r="P341" s="682"/>
      <c r="Q341" s="713"/>
    </row>
    <row r="342" spans="1:17" ht="14.4" customHeight="1" x14ac:dyDescent="0.3">
      <c r="A342" s="680" t="s">
        <v>7451</v>
      </c>
      <c r="B342" s="671" t="s">
        <v>7452</v>
      </c>
      <c r="C342" s="671" t="s">
        <v>5232</v>
      </c>
      <c r="D342" s="671" t="s">
        <v>7462</v>
      </c>
      <c r="E342" s="671" t="s">
        <v>7463</v>
      </c>
      <c r="F342" s="238">
        <v>21</v>
      </c>
      <c r="G342" s="238">
        <v>2793</v>
      </c>
      <c r="H342" s="238">
        <v>1</v>
      </c>
      <c r="I342" s="238">
        <v>133</v>
      </c>
      <c r="J342" s="238">
        <v>23</v>
      </c>
      <c r="K342" s="238">
        <v>3082</v>
      </c>
      <c r="L342" s="238">
        <v>1.1034729681346223</v>
      </c>
      <c r="M342" s="238">
        <v>134</v>
      </c>
      <c r="N342" s="238">
        <v>19</v>
      </c>
      <c r="O342" s="238">
        <v>2546</v>
      </c>
      <c r="P342" s="682">
        <v>0.91156462585034015</v>
      </c>
      <c r="Q342" s="713">
        <v>134</v>
      </c>
    </row>
    <row r="343" spans="1:17" ht="14.4" customHeight="1" x14ac:dyDescent="0.3">
      <c r="A343" s="680" t="s">
        <v>7451</v>
      </c>
      <c r="B343" s="671" t="s">
        <v>7452</v>
      </c>
      <c r="C343" s="671" t="s">
        <v>5232</v>
      </c>
      <c r="D343" s="671" t="s">
        <v>7464</v>
      </c>
      <c r="E343" s="671" t="s">
        <v>7463</v>
      </c>
      <c r="F343" s="238"/>
      <c r="G343" s="238"/>
      <c r="H343" s="238"/>
      <c r="I343" s="238"/>
      <c r="J343" s="238">
        <v>4</v>
      </c>
      <c r="K343" s="238">
        <v>700</v>
      </c>
      <c r="L343" s="238"/>
      <c r="M343" s="238">
        <v>175</v>
      </c>
      <c r="N343" s="238">
        <v>3</v>
      </c>
      <c r="O343" s="238">
        <v>525</v>
      </c>
      <c r="P343" s="682"/>
      <c r="Q343" s="713">
        <v>175</v>
      </c>
    </row>
    <row r="344" spans="1:17" ht="14.4" customHeight="1" x14ac:dyDescent="0.3">
      <c r="A344" s="680" t="s">
        <v>7451</v>
      </c>
      <c r="B344" s="671" t="s">
        <v>7452</v>
      </c>
      <c r="C344" s="671" t="s">
        <v>5232</v>
      </c>
      <c r="D344" s="671" t="s">
        <v>7465</v>
      </c>
      <c r="E344" s="671" t="s">
        <v>7466</v>
      </c>
      <c r="F344" s="238"/>
      <c r="G344" s="238"/>
      <c r="H344" s="238"/>
      <c r="I344" s="238"/>
      <c r="J344" s="238">
        <v>1</v>
      </c>
      <c r="K344" s="238">
        <v>612</v>
      </c>
      <c r="L344" s="238"/>
      <c r="M344" s="238">
        <v>612</v>
      </c>
      <c r="N344" s="238"/>
      <c r="O344" s="238"/>
      <c r="P344" s="682"/>
      <c r="Q344" s="713"/>
    </row>
    <row r="345" spans="1:17" ht="14.4" customHeight="1" x14ac:dyDescent="0.3">
      <c r="A345" s="680" t="s">
        <v>7451</v>
      </c>
      <c r="B345" s="671" t="s">
        <v>7452</v>
      </c>
      <c r="C345" s="671" t="s">
        <v>5232</v>
      </c>
      <c r="D345" s="671" t="s">
        <v>7467</v>
      </c>
      <c r="E345" s="671" t="s">
        <v>7468</v>
      </c>
      <c r="F345" s="238">
        <v>4</v>
      </c>
      <c r="G345" s="238">
        <v>632</v>
      </c>
      <c r="H345" s="238">
        <v>1</v>
      </c>
      <c r="I345" s="238">
        <v>158</v>
      </c>
      <c r="J345" s="238">
        <v>2</v>
      </c>
      <c r="K345" s="238">
        <v>318</v>
      </c>
      <c r="L345" s="238">
        <v>0.50316455696202533</v>
      </c>
      <c r="M345" s="238">
        <v>159</v>
      </c>
      <c r="N345" s="238">
        <v>1</v>
      </c>
      <c r="O345" s="238">
        <v>159</v>
      </c>
      <c r="P345" s="682">
        <v>0.25158227848101267</v>
      </c>
      <c r="Q345" s="713">
        <v>159</v>
      </c>
    </row>
    <row r="346" spans="1:17" ht="14.4" customHeight="1" x14ac:dyDescent="0.3">
      <c r="A346" s="680" t="s">
        <v>7451</v>
      </c>
      <c r="B346" s="671" t="s">
        <v>7452</v>
      </c>
      <c r="C346" s="671" t="s">
        <v>5232</v>
      </c>
      <c r="D346" s="671" t="s">
        <v>7469</v>
      </c>
      <c r="E346" s="671" t="s">
        <v>7470</v>
      </c>
      <c r="F346" s="238">
        <v>1</v>
      </c>
      <c r="G346" s="238">
        <v>382</v>
      </c>
      <c r="H346" s="238">
        <v>1</v>
      </c>
      <c r="I346" s="238">
        <v>382</v>
      </c>
      <c r="J346" s="238">
        <v>2</v>
      </c>
      <c r="K346" s="238">
        <v>764</v>
      </c>
      <c r="L346" s="238">
        <v>2</v>
      </c>
      <c r="M346" s="238">
        <v>382</v>
      </c>
      <c r="N346" s="238"/>
      <c r="O346" s="238"/>
      <c r="P346" s="682"/>
      <c r="Q346" s="713"/>
    </row>
    <row r="347" spans="1:17" ht="14.4" customHeight="1" x14ac:dyDescent="0.3">
      <c r="A347" s="680" t="s">
        <v>7451</v>
      </c>
      <c r="B347" s="671" t="s">
        <v>7452</v>
      </c>
      <c r="C347" s="671" t="s">
        <v>5232</v>
      </c>
      <c r="D347" s="671" t="s">
        <v>7471</v>
      </c>
      <c r="E347" s="671" t="s">
        <v>7472</v>
      </c>
      <c r="F347" s="238">
        <v>5</v>
      </c>
      <c r="G347" s="238">
        <v>1305</v>
      </c>
      <c r="H347" s="238">
        <v>1</v>
      </c>
      <c r="I347" s="238">
        <v>261</v>
      </c>
      <c r="J347" s="238">
        <v>10</v>
      </c>
      <c r="K347" s="238">
        <v>2620</v>
      </c>
      <c r="L347" s="238">
        <v>2.0076628352490422</v>
      </c>
      <c r="M347" s="238">
        <v>262</v>
      </c>
      <c r="N347" s="238">
        <v>15</v>
      </c>
      <c r="O347" s="238">
        <v>3930</v>
      </c>
      <c r="P347" s="682">
        <v>3.0114942528735633</v>
      </c>
      <c r="Q347" s="713">
        <v>262</v>
      </c>
    </row>
    <row r="348" spans="1:17" ht="14.4" customHeight="1" x14ac:dyDescent="0.3">
      <c r="A348" s="680" t="s">
        <v>7451</v>
      </c>
      <c r="B348" s="671" t="s">
        <v>7452</v>
      </c>
      <c r="C348" s="671" t="s">
        <v>5232</v>
      </c>
      <c r="D348" s="671" t="s">
        <v>7473</v>
      </c>
      <c r="E348" s="671" t="s">
        <v>7474</v>
      </c>
      <c r="F348" s="238">
        <v>9</v>
      </c>
      <c r="G348" s="238">
        <v>1260</v>
      </c>
      <c r="H348" s="238">
        <v>1</v>
      </c>
      <c r="I348" s="238">
        <v>140</v>
      </c>
      <c r="J348" s="238">
        <v>12</v>
      </c>
      <c r="K348" s="238">
        <v>1692</v>
      </c>
      <c r="L348" s="238">
        <v>1.3428571428571427</v>
      </c>
      <c r="M348" s="238">
        <v>141</v>
      </c>
      <c r="N348" s="238">
        <v>14</v>
      </c>
      <c r="O348" s="238">
        <v>1974</v>
      </c>
      <c r="P348" s="682">
        <v>1.5666666666666667</v>
      </c>
      <c r="Q348" s="713">
        <v>141</v>
      </c>
    </row>
    <row r="349" spans="1:17" ht="14.4" customHeight="1" x14ac:dyDescent="0.3">
      <c r="A349" s="680" t="s">
        <v>7451</v>
      </c>
      <c r="B349" s="671" t="s">
        <v>7452</v>
      </c>
      <c r="C349" s="671" t="s">
        <v>5232</v>
      </c>
      <c r="D349" s="671" t="s">
        <v>7475</v>
      </c>
      <c r="E349" s="671" t="s">
        <v>7474</v>
      </c>
      <c r="F349" s="238">
        <v>21</v>
      </c>
      <c r="G349" s="238">
        <v>1638</v>
      </c>
      <c r="H349" s="238">
        <v>1</v>
      </c>
      <c r="I349" s="238">
        <v>78</v>
      </c>
      <c r="J349" s="238">
        <v>23</v>
      </c>
      <c r="K349" s="238">
        <v>1794</v>
      </c>
      <c r="L349" s="238">
        <v>1.0952380952380953</v>
      </c>
      <c r="M349" s="238">
        <v>78</v>
      </c>
      <c r="N349" s="238">
        <v>19</v>
      </c>
      <c r="O349" s="238">
        <v>1482</v>
      </c>
      <c r="P349" s="682">
        <v>0.90476190476190477</v>
      </c>
      <c r="Q349" s="713">
        <v>78</v>
      </c>
    </row>
    <row r="350" spans="1:17" ht="14.4" customHeight="1" x14ac:dyDescent="0.3">
      <c r="A350" s="680" t="s">
        <v>7451</v>
      </c>
      <c r="B350" s="671" t="s">
        <v>7452</v>
      </c>
      <c r="C350" s="671" t="s">
        <v>5232</v>
      </c>
      <c r="D350" s="671" t="s">
        <v>7476</v>
      </c>
      <c r="E350" s="671" t="s">
        <v>7477</v>
      </c>
      <c r="F350" s="238">
        <v>9</v>
      </c>
      <c r="G350" s="238">
        <v>2718</v>
      </c>
      <c r="H350" s="238">
        <v>1</v>
      </c>
      <c r="I350" s="238">
        <v>302</v>
      </c>
      <c r="J350" s="238">
        <v>12</v>
      </c>
      <c r="K350" s="238">
        <v>3636</v>
      </c>
      <c r="L350" s="238">
        <v>1.3377483443708609</v>
      </c>
      <c r="M350" s="238">
        <v>303</v>
      </c>
      <c r="N350" s="238">
        <v>14</v>
      </c>
      <c r="O350" s="238">
        <v>4242</v>
      </c>
      <c r="P350" s="682">
        <v>1.5607064017660044</v>
      </c>
      <c r="Q350" s="713">
        <v>303</v>
      </c>
    </row>
    <row r="351" spans="1:17" ht="14.4" customHeight="1" x14ac:dyDescent="0.3">
      <c r="A351" s="680" t="s">
        <v>7451</v>
      </c>
      <c r="B351" s="671" t="s">
        <v>7452</v>
      </c>
      <c r="C351" s="671" t="s">
        <v>5232</v>
      </c>
      <c r="D351" s="671" t="s">
        <v>7478</v>
      </c>
      <c r="E351" s="671" t="s">
        <v>7479</v>
      </c>
      <c r="F351" s="238">
        <v>2</v>
      </c>
      <c r="G351" s="238">
        <v>972</v>
      </c>
      <c r="H351" s="238">
        <v>1</v>
      </c>
      <c r="I351" s="238">
        <v>486</v>
      </c>
      <c r="J351" s="238">
        <v>2</v>
      </c>
      <c r="K351" s="238">
        <v>972</v>
      </c>
      <c r="L351" s="238">
        <v>1</v>
      </c>
      <c r="M351" s="238">
        <v>486</v>
      </c>
      <c r="N351" s="238"/>
      <c r="O351" s="238"/>
      <c r="P351" s="682"/>
      <c r="Q351" s="713"/>
    </row>
    <row r="352" spans="1:17" ht="14.4" customHeight="1" x14ac:dyDescent="0.3">
      <c r="A352" s="680" t="s">
        <v>7451</v>
      </c>
      <c r="B352" s="671" t="s">
        <v>7452</v>
      </c>
      <c r="C352" s="671" t="s">
        <v>5232</v>
      </c>
      <c r="D352" s="671" t="s">
        <v>7480</v>
      </c>
      <c r="E352" s="671" t="s">
        <v>7481</v>
      </c>
      <c r="F352" s="238">
        <v>20</v>
      </c>
      <c r="G352" s="238">
        <v>3180</v>
      </c>
      <c r="H352" s="238">
        <v>1</v>
      </c>
      <c r="I352" s="238">
        <v>159</v>
      </c>
      <c r="J352" s="238">
        <v>18</v>
      </c>
      <c r="K352" s="238">
        <v>2880</v>
      </c>
      <c r="L352" s="238">
        <v>0.90566037735849059</v>
      </c>
      <c r="M352" s="238">
        <v>160</v>
      </c>
      <c r="N352" s="238">
        <v>21</v>
      </c>
      <c r="O352" s="238">
        <v>3360</v>
      </c>
      <c r="P352" s="682">
        <v>1.0566037735849056</v>
      </c>
      <c r="Q352" s="713">
        <v>160</v>
      </c>
    </row>
    <row r="353" spans="1:17" ht="14.4" customHeight="1" x14ac:dyDescent="0.3">
      <c r="A353" s="680" t="s">
        <v>7451</v>
      </c>
      <c r="B353" s="671" t="s">
        <v>7452</v>
      </c>
      <c r="C353" s="671" t="s">
        <v>5232</v>
      </c>
      <c r="D353" s="671" t="s">
        <v>7482</v>
      </c>
      <c r="E353" s="671" t="s">
        <v>7454</v>
      </c>
      <c r="F353" s="238">
        <v>32</v>
      </c>
      <c r="G353" s="238">
        <v>2240</v>
      </c>
      <c r="H353" s="238">
        <v>1</v>
      </c>
      <c r="I353" s="238">
        <v>70</v>
      </c>
      <c r="J353" s="238">
        <v>36</v>
      </c>
      <c r="K353" s="238">
        <v>2520</v>
      </c>
      <c r="L353" s="238">
        <v>1.125</v>
      </c>
      <c r="M353" s="238">
        <v>70</v>
      </c>
      <c r="N353" s="238">
        <v>36</v>
      </c>
      <c r="O353" s="238">
        <v>2520</v>
      </c>
      <c r="P353" s="682">
        <v>1.125</v>
      </c>
      <c r="Q353" s="713">
        <v>70</v>
      </c>
    </row>
    <row r="354" spans="1:17" ht="14.4" customHeight="1" x14ac:dyDescent="0.3">
      <c r="A354" s="680" t="s">
        <v>7451</v>
      </c>
      <c r="B354" s="671" t="s">
        <v>7452</v>
      </c>
      <c r="C354" s="671" t="s">
        <v>5232</v>
      </c>
      <c r="D354" s="671" t="s">
        <v>7483</v>
      </c>
      <c r="E354" s="671" t="s">
        <v>7484</v>
      </c>
      <c r="F354" s="238">
        <v>2</v>
      </c>
      <c r="G354" s="238">
        <v>430</v>
      </c>
      <c r="H354" s="238">
        <v>1</v>
      </c>
      <c r="I354" s="238">
        <v>215</v>
      </c>
      <c r="J354" s="238">
        <v>4</v>
      </c>
      <c r="K354" s="238">
        <v>864</v>
      </c>
      <c r="L354" s="238">
        <v>2.0093023255813955</v>
      </c>
      <c r="M354" s="238">
        <v>216</v>
      </c>
      <c r="N354" s="238">
        <v>9</v>
      </c>
      <c r="O354" s="238">
        <v>1944</v>
      </c>
      <c r="P354" s="682">
        <v>4.5209302325581397</v>
      </c>
      <c r="Q354" s="713">
        <v>216</v>
      </c>
    </row>
    <row r="355" spans="1:17" ht="14.4" customHeight="1" x14ac:dyDescent="0.3">
      <c r="A355" s="680" t="s">
        <v>7451</v>
      </c>
      <c r="B355" s="671" t="s">
        <v>7452</v>
      </c>
      <c r="C355" s="671" t="s">
        <v>5232</v>
      </c>
      <c r="D355" s="671" t="s">
        <v>7485</v>
      </c>
      <c r="E355" s="671" t="s">
        <v>7486</v>
      </c>
      <c r="F355" s="238">
        <v>1</v>
      </c>
      <c r="G355" s="238">
        <v>1186</v>
      </c>
      <c r="H355" s="238">
        <v>1</v>
      </c>
      <c r="I355" s="238">
        <v>1186</v>
      </c>
      <c r="J355" s="238">
        <v>4</v>
      </c>
      <c r="K355" s="238">
        <v>4756</v>
      </c>
      <c r="L355" s="238">
        <v>4.0101180438448569</v>
      </c>
      <c r="M355" s="238">
        <v>1189</v>
      </c>
      <c r="N355" s="238">
        <v>1</v>
      </c>
      <c r="O355" s="238">
        <v>1189</v>
      </c>
      <c r="P355" s="682">
        <v>1.0025295109612142</v>
      </c>
      <c r="Q355" s="713">
        <v>1189</v>
      </c>
    </row>
    <row r="356" spans="1:17" ht="14.4" customHeight="1" x14ac:dyDescent="0.3">
      <c r="A356" s="680" t="s">
        <v>7451</v>
      </c>
      <c r="B356" s="671" t="s">
        <v>7452</v>
      </c>
      <c r="C356" s="671" t="s">
        <v>5232</v>
      </c>
      <c r="D356" s="671" t="s">
        <v>7487</v>
      </c>
      <c r="E356" s="671" t="s">
        <v>7488</v>
      </c>
      <c r="F356" s="238">
        <v>14</v>
      </c>
      <c r="G356" s="238">
        <v>1498</v>
      </c>
      <c r="H356" s="238">
        <v>1</v>
      </c>
      <c r="I356" s="238">
        <v>107</v>
      </c>
      <c r="J356" s="238">
        <v>15</v>
      </c>
      <c r="K356" s="238">
        <v>1620</v>
      </c>
      <c r="L356" s="238">
        <v>1.081441922563418</v>
      </c>
      <c r="M356" s="238">
        <v>108</v>
      </c>
      <c r="N356" s="238">
        <v>15</v>
      </c>
      <c r="O356" s="238">
        <v>1620</v>
      </c>
      <c r="P356" s="682">
        <v>1.081441922563418</v>
      </c>
      <c r="Q356" s="713">
        <v>108</v>
      </c>
    </row>
    <row r="357" spans="1:17" ht="14.4" customHeight="1" x14ac:dyDescent="0.3">
      <c r="A357" s="680" t="s">
        <v>7451</v>
      </c>
      <c r="B357" s="671" t="s">
        <v>7452</v>
      </c>
      <c r="C357" s="671" t="s">
        <v>5232</v>
      </c>
      <c r="D357" s="671" t="s">
        <v>7489</v>
      </c>
      <c r="E357" s="671" t="s">
        <v>7490</v>
      </c>
      <c r="F357" s="238">
        <v>1</v>
      </c>
      <c r="G357" s="238">
        <v>318</v>
      </c>
      <c r="H357" s="238">
        <v>1</v>
      </c>
      <c r="I357" s="238">
        <v>318</v>
      </c>
      <c r="J357" s="238">
        <v>2</v>
      </c>
      <c r="K357" s="238">
        <v>638</v>
      </c>
      <c r="L357" s="238">
        <v>2.0062893081761008</v>
      </c>
      <c r="M357" s="238">
        <v>319</v>
      </c>
      <c r="N357" s="238">
        <v>3</v>
      </c>
      <c r="O357" s="238">
        <v>957</v>
      </c>
      <c r="P357" s="682">
        <v>3.0094339622641511</v>
      </c>
      <c r="Q357" s="713">
        <v>319</v>
      </c>
    </row>
    <row r="358" spans="1:17" ht="14.4" customHeight="1" x14ac:dyDescent="0.3">
      <c r="A358" s="680" t="s">
        <v>7451</v>
      </c>
      <c r="B358" s="671" t="s">
        <v>7452</v>
      </c>
      <c r="C358" s="671" t="s">
        <v>5232</v>
      </c>
      <c r="D358" s="671" t="s">
        <v>7491</v>
      </c>
      <c r="E358" s="671" t="s">
        <v>7492</v>
      </c>
      <c r="F358" s="238">
        <v>3</v>
      </c>
      <c r="G358" s="238">
        <v>429</v>
      </c>
      <c r="H358" s="238">
        <v>1</v>
      </c>
      <c r="I358" s="238">
        <v>143</v>
      </c>
      <c r="J358" s="238">
        <v>8</v>
      </c>
      <c r="K358" s="238">
        <v>1152</v>
      </c>
      <c r="L358" s="238">
        <v>2.6853146853146854</v>
      </c>
      <c r="M358" s="238">
        <v>144</v>
      </c>
      <c r="N358" s="238">
        <v>8</v>
      </c>
      <c r="O358" s="238">
        <v>1152</v>
      </c>
      <c r="P358" s="682">
        <v>2.6853146853146854</v>
      </c>
      <c r="Q358" s="713">
        <v>144</v>
      </c>
    </row>
    <row r="359" spans="1:17" ht="14.4" customHeight="1" x14ac:dyDescent="0.3">
      <c r="A359" s="680" t="s">
        <v>7451</v>
      </c>
      <c r="B359" s="671" t="s">
        <v>7452</v>
      </c>
      <c r="C359" s="671" t="s">
        <v>5232</v>
      </c>
      <c r="D359" s="671" t="s">
        <v>7493</v>
      </c>
      <c r="E359" s="671" t="s">
        <v>7494</v>
      </c>
      <c r="F359" s="238">
        <v>1</v>
      </c>
      <c r="G359" s="238">
        <v>290</v>
      </c>
      <c r="H359" s="238">
        <v>1</v>
      </c>
      <c r="I359" s="238">
        <v>290</v>
      </c>
      <c r="J359" s="238">
        <v>2</v>
      </c>
      <c r="K359" s="238">
        <v>582</v>
      </c>
      <c r="L359" s="238">
        <v>2.0068965517241377</v>
      </c>
      <c r="M359" s="238">
        <v>291</v>
      </c>
      <c r="N359" s="238"/>
      <c r="O359" s="238"/>
      <c r="P359" s="682"/>
      <c r="Q359" s="713"/>
    </row>
    <row r="360" spans="1:17" ht="14.4" customHeight="1" x14ac:dyDescent="0.3">
      <c r="A360" s="680" t="s">
        <v>7495</v>
      </c>
      <c r="B360" s="671" t="s">
        <v>7496</v>
      </c>
      <c r="C360" s="671" t="s">
        <v>5232</v>
      </c>
      <c r="D360" s="671" t="s">
        <v>7497</v>
      </c>
      <c r="E360" s="671" t="s">
        <v>7498</v>
      </c>
      <c r="F360" s="238">
        <v>108</v>
      </c>
      <c r="G360" s="238">
        <v>5724</v>
      </c>
      <c r="H360" s="238">
        <v>1</v>
      </c>
      <c r="I360" s="238">
        <v>53</v>
      </c>
      <c r="J360" s="238">
        <v>62</v>
      </c>
      <c r="K360" s="238">
        <v>3286</v>
      </c>
      <c r="L360" s="238">
        <v>0.57407407407407407</v>
      </c>
      <c r="M360" s="238">
        <v>53</v>
      </c>
      <c r="N360" s="238">
        <v>112</v>
      </c>
      <c r="O360" s="238">
        <v>5936</v>
      </c>
      <c r="P360" s="682">
        <v>1.037037037037037</v>
      </c>
      <c r="Q360" s="713">
        <v>53</v>
      </c>
    </row>
    <row r="361" spans="1:17" ht="14.4" customHeight="1" x14ac:dyDescent="0.3">
      <c r="A361" s="680" t="s">
        <v>7495</v>
      </c>
      <c r="B361" s="671" t="s">
        <v>7496</v>
      </c>
      <c r="C361" s="671" t="s">
        <v>5232</v>
      </c>
      <c r="D361" s="671" t="s">
        <v>7499</v>
      </c>
      <c r="E361" s="671" t="s">
        <v>7500</v>
      </c>
      <c r="F361" s="238">
        <v>54</v>
      </c>
      <c r="G361" s="238">
        <v>6480</v>
      </c>
      <c r="H361" s="238">
        <v>1</v>
      </c>
      <c r="I361" s="238">
        <v>120</v>
      </c>
      <c r="J361" s="238">
        <v>42</v>
      </c>
      <c r="K361" s="238">
        <v>5082</v>
      </c>
      <c r="L361" s="238">
        <v>0.78425925925925921</v>
      </c>
      <c r="M361" s="238">
        <v>121</v>
      </c>
      <c r="N361" s="238">
        <v>62</v>
      </c>
      <c r="O361" s="238">
        <v>7502</v>
      </c>
      <c r="P361" s="682">
        <v>1.1577160493827161</v>
      </c>
      <c r="Q361" s="713">
        <v>121</v>
      </c>
    </row>
    <row r="362" spans="1:17" ht="14.4" customHeight="1" x14ac:dyDescent="0.3">
      <c r="A362" s="680" t="s">
        <v>7495</v>
      </c>
      <c r="B362" s="671" t="s">
        <v>7496</v>
      </c>
      <c r="C362" s="671" t="s">
        <v>5232</v>
      </c>
      <c r="D362" s="671" t="s">
        <v>7501</v>
      </c>
      <c r="E362" s="671" t="s">
        <v>7502</v>
      </c>
      <c r="F362" s="238"/>
      <c r="G362" s="238"/>
      <c r="H362" s="238"/>
      <c r="I362" s="238"/>
      <c r="J362" s="238">
        <v>1</v>
      </c>
      <c r="K362" s="238">
        <v>1993</v>
      </c>
      <c r="L362" s="238"/>
      <c r="M362" s="238">
        <v>1993</v>
      </c>
      <c r="N362" s="238"/>
      <c r="O362" s="238"/>
      <c r="P362" s="682"/>
      <c r="Q362" s="713"/>
    </row>
    <row r="363" spans="1:17" ht="14.4" customHeight="1" x14ac:dyDescent="0.3">
      <c r="A363" s="680" t="s">
        <v>7495</v>
      </c>
      <c r="B363" s="671" t="s">
        <v>7496</v>
      </c>
      <c r="C363" s="671" t="s">
        <v>5232</v>
      </c>
      <c r="D363" s="671" t="s">
        <v>7503</v>
      </c>
      <c r="E363" s="671" t="s">
        <v>7504</v>
      </c>
      <c r="F363" s="238"/>
      <c r="G363" s="238"/>
      <c r="H363" s="238"/>
      <c r="I363" s="238"/>
      <c r="J363" s="238">
        <v>2</v>
      </c>
      <c r="K363" s="238">
        <v>760</v>
      </c>
      <c r="L363" s="238"/>
      <c r="M363" s="238">
        <v>380</v>
      </c>
      <c r="N363" s="238">
        <v>6</v>
      </c>
      <c r="O363" s="238">
        <v>2280</v>
      </c>
      <c r="P363" s="682"/>
      <c r="Q363" s="713">
        <v>380</v>
      </c>
    </row>
    <row r="364" spans="1:17" ht="14.4" customHeight="1" x14ac:dyDescent="0.3">
      <c r="A364" s="680" t="s">
        <v>7495</v>
      </c>
      <c r="B364" s="671" t="s">
        <v>7496</v>
      </c>
      <c r="C364" s="671" t="s">
        <v>5232</v>
      </c>
      <c r="D364" s="671" t="s">
        <v>7505</v>
      </c>
      <c r="E364" s="671" t="s">
        <v>7506</v>
      </c>
      <c r="F364" s="238">
        <v>17</v>
      </c>
      <c r="G364" s="238">
        <v>2839</v>
      </c>
      <c r="H364" s="238">
        <v>1</v>
      </c>
      <c r="I364" s="238">
        <v>167</v>
      </c>
      <c r="J364" s="238">
        <v>27</v>
      </c>
      <c r="K364" s="238">
        <v>4536</v>
      </c>
      <c r="L364" s="238">
        <v>1.5977456851003875</v>
      </c>
      <c r="M364" s="238">
        <v>168</v>
      </c>
      <c r="N364" s="238">
        <v>32</v>
      </c>
      <c r="O364" s="238">
        <v>5376</v>
      </c>
      <c r="P364" s="682">
        <v>1.8936245156745333</v>
      </c>
      <c r="Q364" s="713">
        <v>168</v>
      </c>
    </row>
    <row r="365" spans="1:17" ht="14.4" customHeight="1" x14ac:dyDescent="0.3">
      <c r="A365" s="680" t="s">
        <v>7495</v>
      </c>
      <c r="B365" s="671" t="s">
        <v>7496</v>
      </c>
      <c r="C365" s="671" t="s">
        <v>5232</v>
      </c>
      <c r="D365" s="671" t="s">
        <v>7507</v>
      </c>
      <c r="E365" s="671" t="s">
        <v>7508</v>
      </c>
      <c r="F365" s="238">
        <v>1</v>
      </c>
      <c r="G365" s="238">
        <v>522</v>
      </c>
      <c r="H365" s="238">
        <v>1</v>
      </c>
      <c r="I365" s="238">
        <v>522</v>
      </c>
      <c r="J365" s="238">
        <v>1</v>
      </c>
      <c r="K365" s="238">
        <v>525</v>
      </c>
      <c r="L365" s="238">
        <v>1.0057471264367817</v>
      </c>
      <c r="M365" s="238">
        <v>525</v>
      </c>
      <c r="N365" s="238">
        <v>1</v>
      </c>
      <c r="O365" s="238">
        <v>525</v>
      </c>
      <c r="P365" s="682">
        <v>1.0057471264367817</v>
      </c>
      <c r="Q365" s="713">
        <v>525</v>
      </c>
    </row>
    <row r="366" spans="1:17" ht="14.4" customHeight="1" x14ac:dyDescent="0.3">
      <c r="A366" s="680" t="s">
        <v>7495</v>
      </c>
      <c r="B366" s="671" t="s">
        <v>7496</v>
      </c>
      <c r="C366" s="671" t="s">
        <v>5232</v>
      </c>
      <c r="D366" s="671" t="s">
        <v>7509</v>
      </c>
      <c r="E366" s="671" t="s">
        <v>7510</v>
      </c>
      <c r="F366" s="238">
        <v>40</v>
      </c>
      <c r="G366" s="238">
        <v>12520</v>
      </c>
      <c r="H366" s="238">
        <v>1</v>
      </c>
      <c r="I366" s="238">
        <v>313</v>
      </c>
      <c r="J366" s="238">
        <v>42</v>
      </c>
      <c r="K366" s="238">
        <v>13272</v>
      </c>
      <c r="L366" s="238">
        <v>1.0600638977635783</v>
      </c>
      <c r="M366" s="238">
        <v>316</v>
      </c>
      <c r="N366" s="238">
        <v>25</v>
      </c>
      <c r="O366" s="238">
        <v>7900</v>
      </c>
      <c r="P366" s="682">
        <v>0.63099041533546329</v>
      </c>
      <c r="Q366" s="713">
        <v>316</v>
      </c>
    </row>
    <row r="367" spans="1:17" ht="14.4" customHeight="1" x14ac:dyDescent="0.3">
      <c r="A367" s="680" t="s">
        <v>7495</v>
      </c>
      <c r="B367" s="671" t="s">
        <v>7496</v>
      </c>
      <c r="C367" s="671" t="s">
        <v>5232</v>
      </c>
      <c r="D367" s="671" t="s">
        <v>7511</v>
      </c>
      <c r="E367" s="671" t="s">
        <v>7512</v>
      </c>
      <c r="F367" s="238">
        <v>6</v>
      </c>
      <c r="G367" s="238">
        <v>2604</v>
      </c>
      <c r="H367" s="238">
        <v>1</v>
      </c>
      <c r="I367" s="238">
        <v>434</v>
      </c>
      <c r="J367" s="238">
        <v>6</v>
      </c>
      <c r="K367" s="238">
        <v>2610</v>
      </c>
      <c r="L367" s="238">
        <v>1.0023041474654377</v>
      </c>
      <c r="M367" s="238">
        <v>435</v>
      </c>
      <c r="N367" s="238">
        <v>4</v>
      </c>
      <c r="O367" s="238">
        <v>1740</v>
      </c>
      <c r="P367" s="682">
        <v>0.66820276497695852</v>
      </c>
      <c r="Q367" s="713">
        <v>435</v>
      </c>
    </row>
    <row r="368" spans="1:17" ht="14.4" customHeight="1" x14ac:dyDescent="0.3">
      <c r="A368" s="680" t="s">
        <v>7495</v>
      </c>
      <c r="B368" s="671" t="s">
        <v>7496</v>
      </c>
      <c r="C368" s="671" t="s">
        <v>5232</v>
      </c>
      <c r="D368" s="671" t="s">
        <v>7513</v>
      </c>
      <c r="E368" s="671" t="s">
        <v>7514</v>
      </c>
      <c r="F368" s="238">
        <v>109</v>
      </c>
      <c r="G368" s="238">
        <v>36733</v>
      </c>
      <c r="H368" s="238">
        <v>1</v>
      </c>
      <c r="I368" s="238">
        <v>337</v>
      </c>
      <c r="J368" s="238">
        <v>42</v>
      </c>
      <c r="K368" s="238">
        <v>14196</v>
      </c>
      <c r="L368" s="238">
        <v>0.386464486973566</v>
      </c>
      <c r="M368" s="238">
        <v>338</v>
      </c>
      <c r="N368" s="238">
        <v>85</v>
      </c>
      <c r="O368" s="238">
        <v>28730</v>
      </c>
      <c r="P368" s="682">
        <v>0.78213050935126449</v>
      </c>
      <c r="Q368" s="713">
        <v>338</v>
      </c>
    </row>
    <row r="369" spans="1:17" ht="14.4" customHeight="1" x14ac:dyDescent="0.3">
      <c r="A369" s="680" t="s">
        <v>7495</v>
      </c>
      <c r="B369" s="671" t="s">
        <v>7496</v>
      </c>
      <c r="C369" s="671" t="s">
        <v>5232</v>
      </c>
      <c r="D369" s="671" t="s">
        <v>7515</v>
      </c>
      <c r="E369" s="671" t="s">
        <v>7516</v>
      </c>
      <c r="F369" s="238">
        <v>1</v>
      </c>
      <c r="G369" s="238">
        <v>1585</v>
      </c>
      <c r="H369" s="238">
        <v>1</v>
      </c>
      <c r="I369" s="238">
        <v>1585</v>
      </c>
      <c r="J369" s="238"/>
      <c r="K369" s="238"/>
      <c r="L369" s="238"/>
      <c r="M369" s="238"/>
      <c r="N369" s="238">
        <v>1</v>
      </c>
      <c r="O369" s="238">
        <v>1589</v>
      </c>
      <c r="P369" s="682">
        <v>1.0025236593059936</v>
      </c>
      <c r="Q369" s="713">
        <v>1589</v>
      </c>
    </row>
    <row r="370" spans="1:17" ht="14.4" customHeight="1" x14ac:dyDescent="0.3">
      <c r="A370" s="680" t="s">
        <v>7495</v>
      </c>
      <c r="B370" s="671" t="s">
        <v>7496</v>
      </c>
      <c r="C370" s="671" t="s">
        <v>5232</v>
      </c>
      <c r="D370" s="671" t="s">
        <v>7517</v>
      </c>
      <c r="E370" s="671" t="s">
        <v>7518</v>
      </c>
      <c r="F370" s="238">
        <v>3</v>
      </c>
      <c r="G370" s="238">
        <v>17496</v>
      </c>
      <c r="H370" s="238">
        <v>1</v>
      </c>
      <c r="I370" s="238">
        <v>5832</v>
      </c>
      <c r="J370" s="238">
        <v>1</v>
      </c>
      <c r="K370" s="238">
        <v>5860</v>
      </c>
      <c r="L370" s="238">
        <v>0.33493369913123</v>
      </c>
      <c r="M370" s="238">
        <v>5860</v>
      </c>
      <c r="N370" s="238"/>
      <c r="O370" s="238"/>
      <c r="P370" s="682"/>
      <c r="Q370" s="713"/>
    </row>
    <row r="371" spans="1:17" ht="14.4" customHeight="1" x14ac:dyDescent="0.3">
      <c r="A371" s="680" t="s">
        <v>7495</v>
      </c>
      <c r="B371" s="671" t="s">
        <v>7496</v>
      </c>
      <c r="C371" s="671" t="s">
        <v>5232</v>
      </c>
      <c r="D371" s="671" t="s">
        <v>7519</v>
      </c>
      <c r="E371" s="671" t="s">
        <v>7520</v>
      </c>
      <c r="F371" s="238">
        <v>1</v>
      </c>
      <c r="G371" s="238">
        <v>361</v>
      </c>
      <c r="H371" s="238">
        <v>1</v>
      </c>
      <c r="I371" s="238">
        <v>361</v>
      </c>
      <c r="J371" s="238"/>
      <c r="K371" s="238"/>
      <c r="L371" s="238"/>
      <c r="M371" s="238"/>
      <c r="N371" s="238"/>
      <c r="O371" s="238"/>
      <c r="P371" s="682"/>
      <c r="Q371" s="713"/>
    </row>
    <row r="372" spans="1:17" ht="14.4" customHeight="1" x14ac:dyDescent="0.3">
      <c r="A372" s="680" t="s">
        <v>7495</v>
      </c>
      <c r="B372" s="671" t="s">
        <v>7496</v>
      </c>
      <c r="C372" s="671" t="s">
        <v>5232</v>
      </c>
      <c r="D372" s="671" t="s">
        <v>7093</v>
      </c>
      <c r="E372" s="671" t="s">
        <v>7094</v>
      </c>
      <c r="F372" s="238">
        <v>1</v>
      </c>
      <c r="G372" s="238">
        <v>36</v>
      </c>
      <c r="H372" s="238">
        <v>1</v>
      </c>
      <c r="I372" s="238">
        <v>36</v>
      </c>
      <c r="J372" s="238"/>
      <c r="K372" s="238"/>
      <c r="L372" s="238"/>
      <c r="M372" s="238"/>
      <c r="N372" s="238">
        <v>1</v>
      </c>
      <c r="O372" s="238">
        <v>37</v>
      </c>
      <c r="P372" s="682">
        <v>1.0277777777777777</v>
      </c>
      <c r="Q372" s="713">
        <v>37</v>
      </c>
    </row>
    <row r="373" spans="1:17" ht="14.4" customHeight="1" x14ac:dyDescent="0.3">
      <c r="A373" s="680" t="s">
        <v>7495</v>
      </c>
      <c r="B373" s="671" t="s">
        <v>7496</v>
      </c>
      <c r="C373" s="671" t="s">
        <v>5232</v>
      </c>
      <c r="D373" s="671" t="s">
        <v>6308</v>
      </c>
      <c r="E373" s="671" t="s">
        <v>6309</v>
      </c>
      <c r="F373" s="238">
        <v>5</v>
      </c>
      <c r="G373" s="238">
        <v>3300</v>
      </c>
      <c r="H373" s="238">
        <v>1</v>
      </c>
      <c r="I373" s="238">
        <v>660</v>
      </c>
      <c r="J373" s="238">
        <v>1</v>
      </c>
      <c r="K373" s="238">
        <v>664</v>
      </c>
      <c r="L373" s="238">
        <v>0.2012121212121212</v>
      </c>
      <c r="M373" s="238">
        <v>664</v>
      </c>
      <c r="N373" s="238">
        <v>1</v>
      </c>
      <c r="O373" s="238">
        <v>664</v>
      </c>
      <c r="P373" s="682">
        <v>0.2012121212121212</v>
      </c>
      <c r="Q373" s="713">
        <v>664</v>
      </c>
    </row>
    <row r="374" spans="1:17" ht="14.4" customHeight="1" x14ac:dyDescent="0.3">
      <c r="A374" s="680" t="s">
        <v>7495</v>
      </c>
      <c r="B374" s="671" t="s">
        <v>7496</v>
      </c>
      <c r="C374" s="671" t="s">
        <v>5232</v>
      </c>
      <c r="D374" s="671" t="s">
        <v>7521</v>
      </c>
      <c r="E374" s="671" t="s">
        <v>7522</v>
      </c>
      <c r="F374" s="238"/>
      <c r="G374" s="238"/>
      <c r="H374" s="238"/>
      <c r="I374" s="238"/>
      <c r="J374" s="238">
        <v>1</v>
      </c>
      <c r="K374" s="238">
        <v>136</v>
      </c>
      <c r="L374" s="238"/>
      <c r="M374" s="238">
        <v>136</v>
      </c>
      <c r="N374" s="238">
        <v>1</v>
      </c>
      <c r="O374" s="238">
        <v>136</v>
      </c>
      <c r="P374" s="682"/>
      <c r="Q374" s="713">
        <v>136</v>
      </c>
    </row>
    <row r="375" spans="1:17" ht="14.4" customHeight="1" x14ac:dyDescent="0.3">
      <c r="A375" s="680" t="s">
        <v>7495</v>
      </c>
      <c r="B375" s="671" t="s">
        <v>7496</v>
      </c>
      <c r="C375" s="671" t="s">
        <v>5232</v>
      </c>
      <c r="D375" s="671" t="s">
        <v>7523</v>
      </c>
      <c r="E375" s="671" t="s">
        <v>7524</v>
      </c>
      <c r="F375" s="238">
        <v>66</v>
      </c>
      <c r="G375" s="238">
        <v>18480</v>
      </c>
      <c r="H375" s="238">
        <v>1</v>
      </c>
      <c r="I375" s="238">
        <v>280</v>
      </c>
      <c r="J375" s="238">
        <v>44</v>
      </c>
      <c r="K375" s="238">
        <v>12364</v>
      </c>
      <c r="L375" s="238">
        <v>0.669047619047619</v>
      </c>
      <c r="M375" s="238">
        <v>281</v>
      </c>
      <c r="N375" s="238">
        <v>66</v>
      </c>
      <c r="O375" s="238">
        <v>18546</v>
      </c>
      <c r="P375" s="682">
        <v>1.0035714285714286</v>
      </c>
      <c r="Q375" s="713">
        <v>281</v>
      </c>
    </row>
    <row r="376" spans="1:17" ht="14.4" customHeight="1" x14ac:dyDescent="0.3">
      <c r="A376" s="680" t="s">
        <v>7495</v>
      </c>
      <c r="B376" s="671" t="s">
        <v>7496</v>
      </c>
      <c r="C376" s="671" t="s">
        <v>5232</v>
      </c>
      <c r="D376" s="671" t="s">
        <v>7525</v>
      </c>
      <c r="E376" s="671" t="s">
        <v>7526</v>
      </c>
      <c r="F376" s="238">
        <v>45</v>
      </c>
      <c r="G376" s="238">
        <v>20385</v>
      </c>
      <c r="H376" s="238">
        <v>1</v>
      </c>
      <c r="I376" s="238">
        <v>453</v>
      </c>
      <c r="J376" s="238">
        <v>44</v>
      </c>
      <c r="K376" s="238">
        <v>20064</v>
      </c>
      <c r="L376" s="238">
        <v>0.98425312729948489</v>
      </c>
      <c r="M376" s="238">
        <v>456</v>
      </c>
      <c r="N376" s="238">
        <v>30</v>
      </c>
      <c r="O376" s="238">
        <v>13680</v>
      </c>
      <c r="P376" s="682">
        <v>0.67108167770419425</v>
      </c>
      <c r="Q376" s="713">
        <v>456</v>
      </c>
    </row>
    <row r="377" spans="1:17" ht="14.4" customHeight="1" x14ac:dyDescent="0.3">
      <c r="A377" s="680" t="s">
        <v>7495</v>
      </c>
      <c r="B377" s="671" t="s">
        <v>7496</v>
      </c>
      <c r="C377" s="671" t="s">
        <v>5232</v>
      </c>
      <c r="D377" s="671" t="s">
        <v>7527</v>
      </c>
      <c r="E377" s="671" t="s">
        <v>7528</v>
      </c>
      <c r="F377" s="238">
        <v>96</v>
      </c>
      <c r="G377" s="238">
        <v>33120</v>
      </c>
      <c r="H377" s="238">
        <v>1</v>
      </c>
      <c r="I377" s="238">
        <v>345</v>
      </c>
      <c r="J377" s="238">
        <v>79</v>
      </c>
      <c r="K377" s="238">
        <v>27492</v>
      </c>
      <c r="L377" s="238">
        <v>0.83007246376811594</v>
      </c>
      <c r="M377" s="238">
        <v>348</v>
      </c>
      <c r="N377" s="238">
        <v>83</v>
      </c>
      <c r="O377" s="238">
        <v>28884</v>
      </c>
      <c r="P377" s="682">
        <v>0.87210144927536237</v>
      </c>
      <c r="Q377" s="713">
        <v>348</v>
      </c>
    </row>
    <row r="378" spans="1:17" ht="14.4" customHeight="1" x14ac:dyDescent="0.3">
      <c r="A378" s="680" t="s">
        <v>7495</v>
      </c>
      <c r="B378" s="671" t="s">
        <v>7496</v>
      </c>
      <c r="C378" s="671" t="s">
        <v>5232</v>
      </c>
      <c r="D378" s="671" t="s">
        <v>7529</v>
      </c>
      <c r="E378" s="671" t="s">
        <v>7530</v>
      </c>
      <c r="F378" s="238">
        <v>7</v>
      </c>
      <c r="G378" s="238">
        <v>714</v>
      </c>
      <c r="H378" s="238">
        <v>1</v>
      </c>
      <c r="I378" s="238">
        <v>102</v>
      </c>
      <c r="J378" s="238">
        <v>11</v>
      </c>
      <c r="K378" s="238">
        <v>1133</v>
      </c>
      <c r="L378" s="238">
        <v>1.5868347338935573</v>
      </c>
      <c r="M378" s="238">
        <v>103</v>
      </c>
      <c r="N378" s="238">
        <v>13</v>
      </c>
      <c r="O378" s="238">
        <v>1339</v>
      </c>
      <c r="P378" s="682">
        <v>1.8753501400560224</v>
      </c>
      <c r="Q378" s="713">
        <v>103</v>
      </c>
    </row>
    <row r="379" spans="1:17" ht="14.4" customHeight="1" x14ac:dyDescent="0.3">
      <c r="A379" s="680" t="s">
        <v>7495</v>
      </c>
      <c r="B379" s="671" t="s">
        <v>7496</v>
      </c>
      <c r="C379" s="671" t="s">
        <v>5232</v>
      </c>
      <c r="D379" s="671" t="s">
        <v>7531</v>
      </c>
      <c r="E379" s="671" t="s">
        <v>7532</v>
      </c>
      <c r="F379" s="238">
        <v>6</v>
      </c>
      <c r="G379" s="238">
        <v>690</v>
      </c>
      <c r="H379" s="238">
        <v>1</v>
      </c>
      <c r="I379" s="238">
        <v>115</v>
      </c>
      <c r="J379" s="238">
        <v>4</v>
      </c>
      <c r="K379" s="238">
        <v>460</v>
      </c>
      <c r="L379" s="238">
        <v>0.66666666666666663</v>
      </c>
      <c r="M379" s="238">
        <v>115</v>
      </c>
      <c r="N379" s="238">
        <v>1</v>
      </c>
      <c r="O379" s="238">
        <v>115</v>
      </c>
      <c r="P379" s="682">
        <v>0.16666666666666666</v>
      </c>
      <c r="Q379" s="713">
        <v>115</v>
      </c>
    </row>
    <row r="380" spans="1:17" ht="14.4" customHeight="1" x14ac:dyDescent="0.3">
      <c r="A380" s="680" t="s">
        <v>7495</v>
      </c>
      <c r="B380" s="671" t="s">
        <v>7496</v>
      </c>
      <c r="C380" s="671" t="s">
        <v>5232</v>
      </c>
      <c r="D380" s="671" t="s">
        <v>6870</v>
      </c>
      <c r="E380" s="671" t="s">
        <v>6871</v>
      </c>
      <c r="F380" s="238"/>
      <c r="G380" s="238"/>
      <c r="H380" s="238"/>
      <c r="I380" s="238"/>
      <c r="J380" s="238">
        <v>1</v>
      </c>
      <c r="K380" s="238">
        <v>457</v>
      </c>
      <c r="L380" s="238"/>
      <c r="M380" s="238">
        <v>457</v>
      </c>
      <c r="N380" s="238">
        <v>8</v>
      </c>
      <c r="O380" s="238">
        <v>3656</v>
      </c>
      <c r="P380" s="682"/>
      <c r="Q380" s="713">
        <v>457</v>
      </c>
    </row>
    <row r="381" spans="1:17" ht="14.4" customHeight="1" x14ac:dyDescent="0.3">
      <c r="A381" s="680" t="s">
        <v>7495</v>
      </c>
      <c r="B381" s="671" t="s">
        <v>7496</v>
      </c>
      <c r="C381" s="671" t="s">
        <v>5232</v>
      </c>
      <c r="D381" s="671" t="s">
        <v>5501</v>
      </c>
      <c r="E381" s="671" t="s">
        <v>5502</v>
      </c>
      <c r="F381" s="238"/>
      <c r="G381" s="238"/>
      <c r="H381" s="238"/>
      <c r="I381" s="238"/>
      <c r="J381" s="238">
        <v>2</v>
      </c>
      <c r="K381" s="238">
        <v>2490</v>
      </c>
      <c r="L381" s="238"/>
      <c r="M381" s="238">
        <v>1245</v>
      </c>
      <c r="N381" s="238"/>
      <c r="O381" s="238"/>
      <c r="P381" s="682"/>
      <c r="Q381" s="713"/>
    </row>
    <row r="382" spans="1:17" ht="14.4" customHeight="1" x14ac:dyDescent="0.3">
      <c r="A382" s="680" t="s">
        <v>7495</v>
      </c>
      <c r="B382" s="671" t="s">
        <v>7496</v>
      </c>
      <c r="C382" s="671" t="s">
        <v>5232</v>
      </c>
      <c r="D382" s="671" t="s">
        <v>7533</v>
      </c>
      <c r="E382" s="671" t="s">
        <v>7534</v>
      </c>
      <c r="F382" s="238">
        <v>29</v>
      </c>
      <c r="G382" s="238">
        <v>12325</v>
      </c>
      <c r="H382" s="238">
        <v>1</v>
      </c>
      <c r="I382" s="238">
        <v>425</v>
      </c>
      <c r="J382" s="238">
        <v>28</v>
      </c>
      <c r="K382" s="238">
        <v>12012</v>
      </c>
      <c r="L382" s="238">
        <v>0.97460446247464505</v>
      </c>
      <c r="M382" s="238">
        <v>429</v>
      </c>
      <c r="N382" s="238">
        <v>21</v>
      </c>
      <c r="O382" s="238">
        <v>9009</v>
      </c>
      <c r="P382" s="682">
        <v>0.73095334685598379</v>
      </c>
      <c r="Q382" s="713">
        <v>429</v>
      </c>
    </row>
    <row r="383" spans="1:17" ht="14.4" customHeight="1" x14ac:dyDescent="0.3">
      <c r="A383" s="680" t="s">
        <v>7495</v>
      </c>
      <c r="B383" s="671" t="s">
        <v>7496</v>
      </c>
      <c r="C383" s="671" t="s">
        <v>5232</v>
      </c>
      <c r="D383" s="671" t="s">
        <v>7535</v>
      </c>
      <c r="E383" s="671" t="s">
        <v>7536</v>
      </c>
      <c r="F383" s="238">
        <v>74</v>
      </c>
      <c r="G383" s="238">
        <v>3922</v>
      </c>
      <c r="H383" s="238">
        <v>1</v>
      </c>
      <c r="I383" s="238">
        <v>53</v>
      </c>
      <c r="J383" s="238">
        <v>106</v>
      </c>
      <c r="K383" s="238">
        <v>5618</v>
      </c>
      <c r="L383" s="238">
        <v>1.4324324324324325</v>
      </c>
      <c r="M383" s="238">
        <v>53</v>
      </c>
      <c r="N383" s="238">
        <v>46</v>
      </c>
      <c r="O383" s="238">
        <v>2438</v>
      </c>
      <c r="P383" s="682">
        <v>0.6216216216216216</v>
      </c>
      <c r="Q383" s="713">
        <v>53</v>
      </c>
    </row>
    <row r="384" spans="1:17" ht="14.4" customHeight="1" x14ac:dyDescent="0.3">
      <c r="A384" s="680" t="s">
        <v>7495</v>
      </c>
      <c r="B384" s="671" t="s">
        <v>7496</v>
      </c>
      <c r="C384" s="671" t="s">
        <v>5232</v>
      </c>
      <c r="D384" s="671" t="s">
        <v>7537</v>
      </c>
      <c r="E384" s="671" t="s">
        <v>7538</v>
      </c>
      <c r="F384" s="238">
        <v>70</v>
      </c>
      <c r="G384" s="238">
        <v>11480</v>
      </c>
      <c r="H384" s="238">
        <v>1</v>
      </c>
      <c r="I384" s="238">
        <v>164</v>
      </c>
      <c r="J384" s="238">
        <v>98</v>
      </c>
      <c r="K384" s="238">
        <v>16170</v>
      </c>
      <c r="L384" s="238">
        <v>1.4085365853658536</v>
      </c>
      <c r="M384" s="238">
        <v>165</v>
      </c>
      <c r="N384" s="238">
        <v>112</v>
      </c>
      <c r="O384" s="238">
        <v>18480</v>
      </c>
      <c r="P384" s="682">
        <v>1.6097560975609757</v>
      </c>
      <c r="Q384" s="713">
        <v>165</v>
      </c>
    </row>
    <row r="385" spans="1:17" ht="14.4" customHeight="1" x14ac:dyDescent="0.3">
      <c r="A385" s="680" t="s">
        <v>7495</v>
      </c>
      <c r="B385" s="671" t="s">
        <v>7496</v>
      </c>
      <c r="C385" s="671" t="s">
        <v>5232</v>
      </c>
      <c r="D385" s="671" t="s">
        <v>6874</v>
      </c>
      <c r="E385" s="671" t="s">
        <v>6875</v>
      </c>
      <c r="F385" s="238">
        <v>14</v>
      </c>
      <c r="G385" s="238">
        <v>1092</v>
      </c>
      <c r="H385" s="238">
        <v>1</v>
      </c>
      <c r="I385" s="238">
        <v>78</v>
      </c>
      <c r="J385" s="238">
        <v>2</v>
      </c>
      <c r="K385" s="238">
        <v>158</v>
      </c>
      <c r="L385" s="238">
        <v>0.1446886446886447</v>
      </c>
      <c r="M385" s="238">
        <v>79</v>
      </c>
      <c r="N385" s="238">
        <v>10</v>
      </c>
      <c r="O385" s="238">
        <v>790</v>
      </c>
      <c r="P385" s="682">
        <v>0.72344322344322343</v>
      </c>
      <c r="Q385" s="713">
        <v>79</v>
      </c>
    </row>
    <row r="386" spans="1:17" ht="14.4" customHeight="1" x14ac:dyDescent="0.3">
      <c r="A386" s="680" t="s">
        <v>7495</v>
      </c>
      <c r="B386" s="671" t="s">
        <v>7496</v>
      </c>
      <c r="C386" s="671" t="s">
        <v>5232</v>
      </c>
      <c r="D386" s="671" t="s">
        <v>5533</v>
      </c>
      <c r="E386" s="671" t="s">
        <v>5534</v>
      </c>
      <c r="F386" s="238"/>
      <c r="G386" s="238"/>
      <c r="H386" s="238"/>
      <c r="I386" s="238"/>
      <c r="J386" s="238">
        <v>1</v>
      </c>
      <c r="K386" s="238">
        <v>164</v>
      </c>
      <c r="L386" s="238"/>
      <c r="M386" s="238">
        <v>164</v>
      </c>
      <c r="N386" s="238">
        <v>1</v>
      </c>
      <c r="O386" s="238">
        <v>164</v>
      </c>
      <c r="P386" s="682"/>
      <c r="Q386" s="713">
        <v>164</v>
      </c>
    </row>
    <row r="387" spans="1:17" ht="14.4" customHeight="1" x14ac:dyDescent="0.3">
      <c r="A387" s="680" t="s">
        <v>7495</v>
      </c>
      <c r="B387" s="671" t="s">
        <v>7496</v>
      </c>
      <c r="C387" s="671" t="s">
        <v>5232</v>
      </c>
      <c r="D387" s="671" t="s">
        <v>7539</v>
      </c>
      <c r="E387" s="671" t="s">
        <v>7540</v>
      </c>
      <c r="F387" s="238">
        <v>7</v>
      </c>
      <c r="G387" s="238">
        <v>1113</v>
      </c>
      <c r="H387" s="238">
        <v>1</v>
      </c>
      <c r="I387" s="238">
        <v>159</v>
      </c>
      <c r="J387" s="238">
        <v>3</v>
      </c>
      <c r="K387" s="238">
        <v>480</v>
      </c>
      <c r="L387" s="238">
        <v>0.43126684636118601</v>
      </c>
      <c r="M387" s="238">
        <v>160</v>
      </c>
      <c r="N387" s="238">
        <v>5</v>
      </c>
      <c r="O387" s="238">
        <v>800</v>
      </c>
      <c r="P387" s="682">
        <v>0.71877807726864329</v>
      </c>
      <c r="Q387" s="713">
        <v>160</v>
      </c>
    </row>
    <row r="388" spans="1:17" ht="14.4" customHeight="1" x14ac:dyDescent="0.3">
      <c r="A388" s="680" t="s">
        <v>7495</v>
      </c>
      <c r="B388" s="671" t="s">
        <v>7496</v>
      </c>
      <c r="C388" s="671" t="s">
        <v>5232</v>
      </c>
      <c r="D388" s="671" t="s">
        <v>7541</v>
      </c>
      <c r="E388" s="671" t="s">
        <v>7542</v>
      </c>
      <c r="F388" s="238">
        <v>1</v>
      </c>
      <c r="G388" s="238">
        <v>27</v>
      </c>
      <c r="H388" s="238">
        <v>1</v>
      </c>
      <c r="I388" s="238">
        <v>27</v>
      </c>
      <c r="J388" s="238"/>
      <c r="K388" s="238"/>
      <c r="L388" s="238"/>
      <c r="M388" s="238"/>
      <c r="N388" s="238"/>
      <c r="O388" s="238"/>
      <c r="P388" s="682"/>
      <c r="Q388" s="713"/>
    </row>
    <row r="389" spans="1:17" ht="14.4" customHeight="1" x14ac:dyDescent="0.3">
      <c r="A389" s="680" t="s">
        <v>7495</v>
      </c>
      <c r="B389" s="671" t="s">
        <v>7496</v>
      </c>
      <c r="C389" s="671" t="s">
        <v>5232</v>
      </c>
      <c r="D389" s="671" t="s">
        <v>5507</v>
      </c>
      <c r="E389" s="671" t="s">
        <v>5508</v>
      </c>
      <c r="F389" s="238"/>
      <c r="G389" s="238"/>
      <c r="H389" s="238"/>
      <c r="I389" s="238"/>
      <c r="J389" s="238">
        <v>4</v>
      </c>
      <c r="K389" s="238">
        <v>4008</v>
      </c>
      <c r="L389" s="238"/>
      <c r="M389" s="238">
        <v>1002</v>
      </c>
      <c r="N389" s="238"/>
      <c r="O389" s="238"/>
      <c r="P389" s="682"/>
      <c r="Q389" s="713"/>
    </row>
    <row r="390" spans="1:17" ht="14.4" customHeight="1" x14ac:dyDescent="0.3">
      <c r="A390" s="680" t="s">
        <v>7495</v>
      </c>
      <c r="B390" s="671" t="s">
        <v>7496</v>
      </c>
      <c r="C390" s="671" t="s">
        <v>5232</v>
      </c>
      <c r="D390" s="671" t="s">
        <v>6310</v>
      </c>
      <c r="E390" s="671" t="s">
        <v>6311</v>
      </c>
      <c r="F390" s="238"/>
      <c r="G390" s="238"/>
      <c r="H390" s="238"/>
      <c r="I390" s="238"/>
      <c r="J390" s="238">
        <v>1</v>
      </c>
      <c r="K390" s="238">
        <v>167</v>
      </c>
      <c r="L390" s="238"/>
      <c r="M390" s="238">
        <v>167</v>
      </c>
      <c r="N390" s="238">
        <v>2</v>
      </c>
      <c r="O390" s="238">
        <v>334</v>
      </c>
      <c r="P390" s="682"/>
      <c r="Q390" s="713">
        <v>167</v>
      </c>
    </row>
    <row r="391" spans="1:17" ht="14.4" customHeight="1" x14ac:dyDescent="0.3">
      <c r="A391" s="680" t="s">
        <v>7495</v>
      </c>
      <c r="B391" s="671" t="s">
        <v>7496</v>
      </c>
      <c r="C391" s="671" t="s">
        <v>5232</v>
      </c>
      <c r="D391" s="671" t="s">
        <v>5509</v>
      </c>
      <c r="E391" s="671" t="s">
        <v>5510</v>
      </c>
      <c r="F391" s="238"/>
      <c r="G391" s="238"/>
      <c r="H391" s="238"/>
      <c r="I391" s="238"/>
      <c r="J391" s="238">
        <v>4</v>
      </c>
      <c r="K391" s="238">
        <v>8932</v>
      </c>
      <c r="L391" s="238"/>
      <c r="M391" s="238">
        <v>2233</v>
      </c>
      <c r="N391" s="238"/>
      <c r="O391" s="238"/>
      <c r="P391" s="682"/>
      <c r="Q391" s="713"/>
    </row>
    <row r="392" spans="1:17" ht="14.4" customHeight="1" x14ac:dyDescent="0.3">
      <c r="A392" s="680" t="s">
        <v>7495</v>
      </c>
      <c r="B392" s="671" t="s">
        <v>7496</v>
      </c>
      <c r="C392" s="671" t="s">
        <v>5232</v>
      </c>
      <c r="D392" s="671" t="s">
        <v>7543</v>
      </c>
      <c r="E392" s="671" t="s">
        <v>7544</v>
      </c>
      <c r="F392" s="238">
        <v>6</v>
      </c>
      <c r="G392" s="238">
        <v>1452</v>
      </c>
      <c r="H392" s="238">
        <v>1</v>
      </c>
      <c r="I392" s="238">
        <v>242</v>
      </c>
      <c r="J392" s="238"/>
      <c r="K392" s="238"/>
      <c r="L392" s="238"/>
      <c r="M392" s="238"/>
      <c r="N392" s="238">
        <v>2</v>
      </c>
      <c r="O392" s="238">
        <v>486</v>
      </c>
      <c r="P392" s="682">
        <v>0.33471074380165289</v>
      </c>
      <c r="Q392" s="713">
        <v>243</v>
      </c>
    </row>
    <row r="393" spans="1:17" ht="14.4" customHeight="1" x14ac:dyDescent="0.3">
      <c r="A393" s="680" t="s">
        <v>7495</v>
      </c>
      <c r="B393" s="671" t="s">
        <v>7496</v>
      </c>
      <c r="C393" s="671" t="s">
        <v>5232</v>
      </c>
      <c r="D393" s="671" t="s">
        <v>7545</v>
      </c>
      <c r="E393" s="671" t="s">
        <v>7546</v>
      </c>
      <c r="F393" s="238">
        <v>6</v>
      </c>
      <c r="G393" s="238">
        <v>11910</v>
      </c>
      <c r="H393" s="238">
        <v>1</v>
      </c>
      <c r="I393" s="238">
        <v>1985</v>
      </c>
      <c r="J393" s="238"/>
      <c r="K393" s="238"/>
      <c r="L393" s="238"/>
      <c r="M393" s="238"/>
      <c r="N393" s="238">
        <v>5</v>
      </c>
      <c r="O393" s="238">
        <v>9965</v>
      </c>
      <c r="P393" s="682">
        <v>0.8366918555835432</v>
      </c>
      <c r="Q393" s="713">
        <v>1993</v>
      </c>
    </row>
    <row r="394" spans="1:17" ht="14.4" customHeight="1" x14ac:dyDescent="0.3">
      <c r="A394" s="680" t="s">
        <v>7495</v>
      </c>
      <c r="B394" s="671" t="s">
        <v>7496</v>
      </c>
      <c r="C394" s="671" t="s">
        <v>5232</v>
      </c>
      <c r="D394" s="671" t="s">
        <v>7547</v>
      </c>
      <c r="E394" s="671" t="s">
        <v>7548</v>
      </c>
      <c r="F394" s="238"/>
      <c r="G394" s="238"/>
      <c r="H394" s="238"/>
      <c r="I394" s="238"/>
      <c r="J394" s="238">
        <v>4</v>
      </c>
      <c r="K394" s="238">
        <v>892</v>
      </c>
      <c r="L394" s="238"/>
      <c r="M394" s="238">
        <v>223</v>
      </c>
      <c r="N394" s="238">
        <v>5</v>
      </c>
      <c r="O394" s="238">
        <v>1115</v>
      </c>
      <c r="P394" s="682"/>
      <c r="Q394" s="713">
        <v>223</v>
      </c>
    </row>
    <row r="395" spans="1:17" ht="14.4" customHeight="1" x14ac:dyDescent="0.3">
      <c r="A395" s="680" t="s">
        <v>7495</v>
      </c>
      <c r="B395" s="671" t="s">
        <v>7496</v>
      </c>
      <c r="C395" s="671" t="s">
        <v>5232</v>
      </c>
      <c r="D395" s="671" t="s">
        <v>7549</v>
      </c>
      <c r="E395" s="671" t="s">
        <v>7550</v>
      </c>
      <c r="F395" s="238"/>
      <c r="G395" s="238"/>
      <c r="H395" s="238"/>
      <c r="I395" s="238"/>
      <c r="J395" s="238"/>
      <c r="K395" s="238"/>
      <c r="L395" s="238"/>
      <c r="M395" s="238"/>
      <c r="N395" s="238">
        <v>2</v>
      </c>
      <c r="O395" s="238">
        <v>808</v>
      </c>
      <c r="P395" s="682"/>
      <c r="Q395" s="713">
        <v>404</v>
      </c>
    </row>
    <row r="396" spans="1:17" ht="14.4" customHeight="1" x14ac:dyDescent="0.3">
      <c r="A396" s="680" t="s">
        <v>7495</v>
      </c>
      <c r="B396" s="671" t="s">
        <v>7496</v>
      </c>
      <c r="C396" s="671" t="s">
        <v>5232</v>
      </c>
      <c r="D396" s="671" t="s">
        <v>7551</v>
      </c>
      <c r="E396" s="671" t="s">
        <v>7552</v>
      </c>
      <c r="F396" s="238">
        <v>5</v>
      </c>
      <c r="G396" s="238">
        <v>25070</v>
      </c>
      <c r="H396" s="238">
        <v>1</v>
      </c>
      <c r="I396" s="238">
        <v>5014</v>
      </c>
      <c r="J396" s="238">
        <v>1</v>
      </c>
      <c r="K396" s="238">
        <v>5035</v>
      </c>
      <c r="L396" s="238">
        <v>0.20083765456721181</v>
      </c>
      <c r="M396" s="238">
        <v>5035</v>
      </c>
      <c r="N396" s="238"/>
      <c r="O396" s="238"/>
      <c r="P396" s="682"/>
      <c r="Q396" s="713"/>
    </row>
    <row r="397" spans="1:17" ht="14.4" customHeight="1" x14ac:dyDescent="0.3">
      <c r="A397" s="680" t="s">
        <v>7495</v>
      </c>
      <c r="B397" s="671" t="s">
        <v>7319</v>
      </c>
      <c r="C397" s="671" t="s">
        <v>5232</v>
      </c>
      <c r="D397" s="671" t="s">
        <v>5501</v>
      </c>
      <c r="E397" s="671" t="s">
        <v>5502</v>
      </c>
      <c r="F397" s="238"/>
      <c r="G397" s="238"/>
      <c r="H397" s="238"/>
      <c r="I397" s="238"/>
      <c r="J397" s="238"/>
      <c r="K397" s="238"/>
      <c r="L397" s="238"/>
      <c r="M397" s="238"/>
      <c r="N397" s="238">
        <v>1</v>
      </c>
      <c r="O397" s="238">
        <v>1245</v>
      </c>
      <c r="P397" s="682"/>
      <c r="Q397" s="713">
        <v>1245</v>
      </c>
    </row>
    <row r="398" spans="1:17" ht="14.4" customHeight="1" x14ac:dyDescent="0.3">
      <c r="A398" s="680" t="s">
        <v>7553</v>
      </c>
      <c r="B398" s="671" t="s">
        <v>623</v>
      </c>
      <c r="C398" s="671" t="s">
        <v>5232</v>
      </c>
      <c r="D398" s="671" t="s">
        <v>7554</v>
      </c>
      <c r="E398" s="671" t="s">
        <v>7555</v>
      </c>
      <c r="F398" s="238">
        <v>186</v>
      </c>
      <c r="G398" s="238">
        <v>29388</v>
      </c>
      <c r="H398" s="238">
        <v>1</v>
      </c>
      <c r="I398" s="238">
        <v>158</v>
      </c>
      <c r="J398" s="238">
        <v>148</v>
      </c>
      <c r="K398" s="238">
        <v>23532</v>
      </c>
      <c r="L398" s="238">
        <v>0.80073499387505109</v>
      </c>
      <c r="M398" s="238">
        <v>159</v>
      </c>
      <c r="N398" s="238">
        <v>170</v>
      </c>
      <c r="O398" s="238">
        <v>27030</v>
      </c>
      <c r="P398" s="682">
        <v>0.91976316864026131</v>
      </c>
      <c r="Q398" s="713">
        <v>159</v>
      </c>
    </row>
    <row r="399" spans="1:17" ht="14.4" customHeight="1" x14ac:dyDescent="0.3">
      <c r="A399" s="680" t="s">
        <v>7553</v>
      </c>
      <c r="B399" s="671" t="s">
        <v>623</v>
      </c>
      <c r="C399" s="671" t="s">
        <v>5232</v>
      </c>
      <c r="D399" s="671" t="s">
        <v>7556</v>
      </c>
      <c r="E399" s="671" t="s">
        <v>7557</v>
      </c>
      <c r="F399" s="238">
        <v>10</v>
      </c>
      <c r="G399" s="238">
        <v>11640</v>
      </c>
      <c r="H399" s="238">
        <v>1</v>
      </c>
      <c r="I399" s="238">
        <v>1164</v>
      </c>
      <c r="J399" s="238">
        <v>13</v>
      </c>
      <c r="K399" s="238">
        <v>15145</v>
      </c>
      <c r="L399" s="238">
        <v>1.3011168384879725</v>
      </c>
      <c r="M399" s="238">
        <v>1165</v>
      </c>
      <c r="N399" s="238">
        <v>4</v>
      </c>
      <c r="O399" s="238">
        <v>4660</v>
      </c>
      <c r="P399" s="682">
        <v>0.40034364261168387</v>
      </c>
      <c r="Q399" s="713">
        <v>1165</v>
      </c>
    </row>
    <row r="400" spans="1:17" ht="14.4" customHeight="1" x14ac:dyDescent="0.3">
      <c r="A400" s="680" t="s">
        <v>7553</v>
      </c>
      <c r="B400" s="671" t="s">
        <v>623</v>
      </c>
      <c r="C400" s="671" t="s">
        <v>5232</v>
      </c>
      <c r="D400" s="671" t="s">
        <v>7558</v>
      </c>
      <c r="E400" s="671" t="s">
        <v>7559</v>
      </c>
      <c r="F400" s="238">
        <v>465</v>
      </c>
      <c r="G400" s="238">
        <v>18135</v>
      </c>
      <c r="H400" s="238">
        <v>1</v>
      </c>
      <c r="I400" s="238">
        <v>39</v>
      </c>
      <c r="J400" s="238">
        <v>915</v>
      </c>
      <c r="K400" s="238">
        <v>35685</v>
      </c>
      <c r="L400" s="238">
        <v>1.967741935483871</v>
      </c>
      <c r="M400" s="238">
        <v>39</v>
      </c>
      <c r="N400" s="238">
        <v>587</v>
      </c>
      <c r="O400" s="238">
        <v>22893</v>
      </c>
      <c r="P400" s="682">
        <v>1.2623655913978495</v>
      </c>
      <c r="Q400" s="713">
        <v>39</v>
      </c>
    </row>
    <row r="401" spans="1:17" ht="14.4" customHeight="1" x14ac:dyDescent="0.3">
      <c r="A401" s="680" t="s">
        <v>7553</v>
      </c>
      <c r="B401" s="671" t="s">
        <v>623</v>
      </c>
      <c r="C401" s="671" t="s">
        <v>5232</v>
      </c>
      <c r="D401" s="671" t="s">
        <v>7469</v>
      </c>
      <c r="E401" s="671" t="s">
        <v>7470</v>
      </c>
      <c r="F401" s="238">
        <v>22</v>
      </c>
      <c r="G401" s="238">
        <v>8404</v>
      </c>
      <c r="H401" s="238">
        <v>1</v>
      </c>
      <c r="I401" s="238">
        <v>382</v>
      </c>
      <c r="J401" s="238">
        <v>16</v>
      </c>
      <c r="K401" s="238">
        <v>6112</v>
      </c>
      <c r="L401" s="238">
        <v>0.72727272727272729</v>
      </c>
      <c r="M401" s="238">
        <v>382</v>
      </c>
      <c r="N401" s="238">
        <v>18</v>
      </c>
      <c r="O401" s="238">
        <v>6876</v>
      </c>
      <c r="P401" s="682">
        <v>0.81818181818181823</v>
      </c>
      <c r="Q401" s="713">
        <v>382</v>
      </c>
    </row>
    <row r="402" spans="1:17" ht="14.4" customHeight="1" x14ac:dyDescent="0.3">
      <c r="A402" s="680" t="s">
        <v>7553</v>
      </c>
      <c r="B402" s="671" t="s">
        <v>623</v>
      </c>
      <c r="C402" s="671" t="s">
        <v>5232</v>
      </c>
      <c r="D402" s="671" t="s">
        <v>7560</v>
      </c>
      <c r="E402" s="671" t="s">
        <v>7561</v>
      </c>
      <c r="F402" s="238">
        <v>287</v>
      </c>
      <c r="G402" s="238">
        <v>10332</v>
      </c>
      <c r="H402" s="238">
        <v>1</v>
      </c>
      <c r="I402" s="238">
        <v>36</v>
      </c>
      <c r="J402" s="238">
        <v>97</v>
      </c>
      <c r="K402" s="238">
        <v>3589</v>
      </c>
      <c r="L402" s="238">
        <v>0.34736740224545104</v>
      </c>
      <c r="M402" s="238">
        <v>37</v>
      </c>
      <c r="N402" s="238">
        <v>142</v>
      </c>
      <c r="O402" s="238">
        <v>5254</v>
      </c>
      <c r="P402" s="682">
        <v>0.50851722802942312</v>
      </c>
      <c r="Q402" s="713">
        <v>37</v>
      </c>
    </row>
    <row r="403" spans="1:17" ht="14.4" customHeight="1" x14ac:dyDescent="0.3">
      <c r="A403" s="680" t="s">
        <v>7553</v>
      </c>
      <c r="B403" s="671" t="s">
        <v>623</v>
      </c>
      <c r="C403" s="671" t="s">
        <v>5232</v>
      </c>
      <c r="D403" s="671" t="s">
        <v>7562</v>
      </c>
      <c r="E403" s="671" t="s">
        <v>7563</v>
      </c>
      <c r="F403" s="238">
        <v>115</v>
      </c>
      <c r="G403" s="238">
        <v>51060</v>
      </c>
      <c r="H403" s="238">
        <v>1</v>
      </c>
      <c r="I403" s="238">
        <v>444</v>
      </c>
      <c r="J403" s="238">
        <v>138</v>
      </c>
      <c r="K403" s="238">
        <v>61272</v>
      </c>
      <c r="L403" s="238">
        <v>1.2</v>
      </c>
      <c r="M403" s="238">
        <v>444</v>
      </c>
      <c r="N403" s="238">
        <v>89</v>
      </c>
      <c r="O403" s="238">
        <v>39516</v>
      </c>
      <c r="P403" s="682">
        <v>0.77391304347826084</v>
      </c>
      <c r="Q403" s="713">
        <v>444</v>
      </c>
    </row>
    <row r="404" spans="1:17" ht="14.4" customHeight="1" x14ac:dyDescent="0.3">
      <c r="A404" s="680" t="s">
        <v>7553</v>
      </c>
      <c r="B404" s="671" t="s">
        <v>623</v>
      </c>
      <c r="C404" s="671" t="s">
        <v>5232</v>
      </c>
      <c r="D404" s="671" t="s">
        <v>7564</v>
      </c>
      <c r="E404" s="671" t="s">
        <v>7565</v>
      </c>
      <c r="F404" s="238">
        <v>18</v>
      </c>
      <c r="G404" s="238">
        <v>8820</v>
      </c>
      <c r="H404" s="238">
        <v>1</v>
      </c>
      <c r="I404" s="238">
        <v>490</v>
      </c>
      <c r="J404" s="238">
        <v>8</v>
      </c>
      <c r="K404" s="238">
        <v>3920</v>
      </c>
      <c r="L404" s="238">
        <v>0.44444444444444442</v>
      </c>
      <c r="M404" s="238">
        <v>490</v>
      </c>
      <c r="N404" s="238">
        <v>20</v>
      </c>
      <c r="O404" s="238">
        <v>9800</v>
      </c>
      <c r="P404" s="682">
        <v>1.1111111111111112</v>
      </c>
      <c r="Q404" s="713">
        <v>490</v>
      </c>
    </row>
    <row r="405" spans="1:17" ht="14.4" customHeight="1" x14ac:dyDescent="0.3">
      <c r="A405" s="680" t="s">
        <v>7553</v>
      </c>
      <c r="B405" s="671" t="s">
        <v>623</v>
      </c>
      <c r="C405" s="671" t="s">
        <v>5232</v>
      </c>
      <c r="D405" s="671" t="s">
        <v>7566</v>
      </c>
      <c r="E405" s="671" t="s">
        <v>7567</v>
      </c>
      <c r="F405" s="238">
        <v>33</v>
      </c>
      <c r="G405" s="238">
        <v>1023</v>
      </c>
      <c r="H405" s="238">
        <v>1</v>
      </c>
      <c r="I405" s="238">
        <v>31</v>
      </c>
      <c r="J405" s="238">
        <v>47</v>
      </c>
      <c r="K405" s="238">
        <v>1457</v>
      </c>
      <c r="L405" s="238">
        <v>1.4242424242424243</v>
      </c>
      <c r="M405" s="238">
        <v>31</v>
      </c>
      <c r="N405" s="238">
        <v>34</v>
      </c>
      <c r="O405" s="238">
        <v>1054</v>
      </c>
      <c r="P405" s="682">
        <v>1.0303030303030303</v>
      </c>
      <c r="Q405" s="713">
        <v>31</v>
      </c>
    </row>
    <row r="406" spans="1:17" ht="14.4" customHeight="1" x14ac:dyDescent="0.3">
      <c r="A406" s="680" t="s">
        <v>7553</v>
      </c>
      <c r="B406" s="671" t="s">
        <v>623</v>
      </c>
      <c r="C406" s="671" t="s">
        <v>5232</v>
      </c>
      <c r="D406" s="671" t="s">
        <v>7568</v>
      </c>
      <c r="E406" s="671" t="s">
        <v>7569</v>
      </c>
      <c r="F406" s="238">
        <v>1</v>
      </c>
      <c r="G406" s="238">
        <v>204</v>
      </c>
      <c r="H406" s="238">
        <v>1</v>
      </c>
      <c r="I406" s="238">
        <v>204</v>
      </c>
      <c r="J406" s="238">
        <v>2</v>
      </c>
      <c r="K406" s="238">
        <v>410</v>
      </c>
      <c r="L406" s="238">
        <v>2.0098039215686274</v>
      </c>
      <c r="M406" s="238">
        <v>205</v>
      </c>
      <c r="N406" s="238">
        <v>2</v>
      </c>
      <c r="O406" s="238">
        <v>410</v>
      </c>
      <c r="P406" s="682">
        <v>2.0098039215686274</v>
      </c>
      <c r="Q406" s="713">
        <v>205</v>
      </c>
    </row>
    <row r="407" spans="1:17" ht="14.4" customHeight="1" x14ac:dyDescent="0.3">
      <c r="A407" s="680" t="s">
        <v>7553</v>
      </c>
      <c r="B407" s="671" t="s">
        <v>623</v>
      </c>
      <c r="C407" s="671" t="s">
        <v>5232</v>
      </c>
      <c r="D407" s="671" t="s">
        <v>7570</v>
      </c>
      <c r="E407" s="671" t="s">
        <v>7571</v>
      </c>
      <c r="F407" s="238">
        <v>1</v>
      </c>
      <c r="G407" s="238">
        <v>376</v>
      </c>
      <c r="H407" s="238">
        <v>1</v>
      </c>
      <c r="I407" s="238">
        <v>376</v>
      </c>
      <c r="J407" s="238">
        <v>2</v>
      </c>
      <c r="K407" s="238">
        <v>754</v>
      </c>
      <c r="L407" s="238">
        <v>2.0053191489361701</v>
      </c>
      <c r="M407" s="238">
        <v>377</v>
      </c>
      <c r="N407" s="238">
        <v>1</v>
      </c>
      <c r="O407" s="238">
        <v>377</v>
      </c>
      <c r="P407" s="682">
        <v>1.0026595744680851</v>
      </c>
      <c r="Q407" s="713">
        <v>377</v>
      </c>
    </row>
    <row r="408" spans="1:17" ht="14.4" customHeight="1" x14ac:dyDescent="0.3">
      <c r="A408" s="680" t="s">
        <v>7553</v>
      </c>
      <c r="B408" s="671" t="s">
        <v>623</v>
      </c>
      <c r="C408" s="671" t="s">
        <v>5232</v>
      </c>
      <c r="D408" s="671" t="s">
        <v>7572</v>
      </c>
      <c r="E408" s="671" t="s">
        <v>7573</v>
      </c>
      <c r="F408" s="238">
        <v>1</v>
      </c>
      <c r="G408" s="238">
        <v>230</v>
      </c>
      <c r="H408" s="238">
        <v>1</v>
      </c>
      <c r="I408" s="238">
        <v>230</v>
      </c>
      <c r="J408" s="238"/>
      <c r="K408" s="238"/>
      <c r="L408" s="238"/>
      <c r="M408" s="238"/>
      <c r="N408" s="238">
        <v>2</v>
      </c>
      <c r="O408" s="238">
        <v>462</v>
      </c>
      <c r="P408" s="682">
        <v>2.008695652173913</v>
      </c>
      <c r="Q408" s="713">
        <v>231</v>
      </c>
    </row>
    <row r="409" spans="1:17" ht="14.4" customHeight="1" x14ac:dyDescent="0.3">
      <c r="A409" s="680" t="s">
        <v>7553</v>
      </c>
      <c r="B409" s="671" t="s">
        <v>623</v>
      </c>
      <c r="C409" s="671" t="s">
        <v>5232</v>
      </c>
      <c r="D409" s="671" t="s">
        <v>7574</v>
      </c>
      <c r="E409" s="671" t="s">
        <v>7575</v>
      </c>
      <c r="F409" s="238">
        <v>271</v>
      </c>
      <c r="G409" s="238">
        <v>30352</v>
      </c>
      <c r="H409" s="238">
        <v>1</v>
      </c>
      <c r="I409" s="238">
        <v>112</v>
      </c>
      <c r="J409" s="238">
        <v>424</v>
      </c>
      <c r="K409" s="238">
        <v>47912</v>
      </c>
      <c r="L409" s="238">
        <v>1.5785450711649973</v>
      </c>
      <c r="M409" s="238">
        <v>113</v>
      </c>
      <c r="N409" s="238">
        <v>361</v>
      </c>
      <c r="O409" s="238">
        <v>40793</v>
      </c>
      <c r="P409" s="682">
        <v>1.3439971006852927</v>
      </c>
      <c r="Q409" s="713">
        <v>113</v>
      </c>
    </row>
    <row r="410" spans="1:17" ht="14.4" customHeight="1" x14ac:dyDescent="0.3">
      <c r="A410" s="680" t="s">
        <v>7553</v>
      </c>
      <c r="B410" s="671" t="s">
        <v>623</v>
      </c>
      <c r="C410" s="671" t="s">
        <v>5232</v>
      </c>
      <c r="D410" s="671" t="s">
        <v>7576</v>
      </c>
      <c r="E410" s="671" t="s">
        <v>7577</v>
      </c>
      <c r="F410" s="238">
        <v>92</v>
      </c>
      <c r="G410" s="238">
        <v>7636</v>
      </c>
      <c r="H410" s="238">
        <v>1</v>
      </c>
      <c r="I410" s="238">
        <v>83</v>
      </c>
      <c r="J410" s="238">
        <v>44</v>
      </c>
      <c r="K410" s="238">
        <v>3696</v>
      </c>
      <c r="L410" s="238">
        <v>0.48402304871660556</v>
      </c>
      <c r="M410" s="238">
        <v>84</v>
      </c>
      <c r="N410" s="238">
        <v>79</v>
      </c>
      <c r="O410" s="238">
        <v>6636</v>
      </c>
      <c r="P410" s="682">
        <v>0.86904138292299637</v>
      </c>
      <c r="Q410" s="713">
        <v>84</v>
      </c>
    </row>
    <row r="411" spans="1:17" ht="14.4" customHeight="1" x14ac:dyDescent="0.3">
      <c r="A411" s="680" t="s">
        <v>7553</v>
      </c>
      <c r="B411" s="671" t="s">
        <v>623</v>
      </c>
      <c r="C411" s="671" t="s">
        <v>5232</v>
      </c>
      <c r="D411" s="671" t="s">
        <v>7578</v>
      </c>
      <c r="E411" s="671" t="s">
        <v>7579</v>
      </c>
      <c r="F411" s="238">
        <v>9</v>
      </c>
      <c r="G411" s="238">
        <v>855</v>
      </c>
      <c r="H411" s="238">
        <v>1</v>
      </c>
      <c r="I411" s="238">
        <v>95</v>
      </c>
      <c r="J411" s="238">
        <v>13</v>
      </c>
      <c r="K411" s="238">
        <v>1248</v>
      </c>
      <c r="L411" s="238">
        <v>1.4596491228070176</v>
      </c>
      <c r="M411" s="238">
        <v>96</v>
      </c>
      <c r="N411" s="238">
        <v>13</v>
      </c>
      <c r="O411" s="238">
        <v>1248</v>
      </c>
      <c r="P411" s="682">
        <v>1.4596491228070176</v>
      </c>
      <c r="Q411" s="713">
        <v>96</v>
      </c>
    </row>
    <row r="412" spans="1:17" ht="14.4" customHeight="1" x14ac:dyDescent="0.3">
      <c r="A412" s="680" t="s">
        <v>7553</v>
      </c>
      <c r="B412" s="671" t="s">
        <v>623</v>
      </c>
      <c r="C412" s="671" t="s">
        <v>5232</v>
      </c>
      <c r="D412" s="671" t="s">
        <v>7580</v>
      </c>
      <c r="E412" s="671" t="s">
        <v>7581</v>
      </c>
      <c r="F412" s="238">
        <v>24</v>
      </c>
      <c r="G412" s="238">
        <v>504</v>
      </c>
      <c r="H412" s="238">
        <v>1</v>
      </c>
      <c r="I412" s="238">
        <v>21</v>
      </c>
      <c r="J412" s="238">
        <v>51</v>
      </c>
      <c r="K412" s="238">
        <v>1071</v>
      </c>
      <c r="L412" s="238">
        <v>2.125</v>
      </c>
      <c r="M412" s="238">
        <v>21</v>
      </c>
      <c r="N412" s="238">
        <v>28</v>
      </c>
      <c r="O412" s="238">
        <v>588</v>
      </c>
      <c r="P412" s="682">
        <v>1.1666666666666667</v>
      </c>
      <c r="Q412" s="713">
        <v>21</v>
      </c>
    </row>
    <row r="413" spans="1:17" ht="14.4" customHeight="1" x14ac:dyDescent="0.3">
      <c r="A413" s="680" t="s">
        <v>7553</v>
      </c>
      <c r="B413" s="671" t="s">
        <v>623</v>
      </c>
      <c r="C413" s="671" t="s">
        <v>5232</v>
      </c>
      <c r="D413" s="671" t="s">
        <v>7478</v>
      </c>
      <c r="E413" s="671" t="s">
        <v>7479</v>
      </c>
      <c r="F413" s="238">
        <v>482</v>
      </c>
      <c r="G413" s="238">
        <v>234252</v>
      </c>
      <c r="H413" s="238">
        <v>1</v>
      </c>
      <c r="I413" s="238">
        <v>486</v>
      </c>
      <c r="J413" s="238">
        <v>712</v>
      </c>
      <c r="K413" s="238">
        <v>346032</v>
      </c>
      <c r="L413" s="238">
        <v>1.4771784232365146</v>
      </c>
      <c r="M413" s="238">
        <v>486</v>
      </c>
      <c r="N413" s="238">
        <v>443</v>
      </c>
      <c r="O413" s="238">
        <v>215298</v>
      </c>
      <c r="P413" s="682">
        <v>0.91908713692946054</v>
      </c>
      <c r="Q413" s="713">
        <v>486</v>
      </c>
    </row>
    <row r="414" spans="1:17" ht="14.4" customHeight="1" x14ac:dyDescent="0.3">
      <c r="A414" s="680" t="s">
        <v>7553</v>
      </c>
      <c r="B414" s="671" t="s">
        <v>623</v>
      </c>
      <c r="C414" s="671" t="s">
        <v>5232</v>
      </c>
      <c r="D414" s="671" t="s">
        <v>7582</v>
      </c>
      <c r="E414" s="671" t="s">
        <v>7583</v>
      </c>
      <c r="F414" s="238">
        <v>64</v>
      </c>
      <c r="G414" s="238">
        <v>2560</v>
      </c>
      <c r="H414" s="238">
        <v>1</v>
      </c>
      <c r="I414" s="238">
        <v>40</v>
      </c>
      <c r="J414" s="238">
        <v>117</v>
      </c>
      <c r="K414" s="238">
        <v>4680</v>
      </c>
      <c r="L414" s="238">
        <v>1.828125</v>
      </c>
      <c r="M414" s="238">
        <v>40</v>
      </c>
      <c r="N414" s="238">
        <v>83</v>
      </c>
      <c r="O414" s="238">
        <v>3320</v>
      </c>
      <c r="P414" s="682">
        <v>1.296875</v>
      </c>
      <c r="Q414" s="713">
        <v>40</v>
      </c>
    </row>
    <row r="415" spans="1:17" ht="14.4" customHeight="1" x14ac:dyDescent="0.3">
      <c r="A415" s="680" t="s">
        <v>7553</v>
      </c>
      <c r="B415" s="671" t="s">
        <v>623</v>
      </c>
      <c r="C415" s="671" t="s">
        <v>5232</v>
      </c>
      <c r="D415" s="671" t="s">
        <v>7584</v>
      </c>
      <c r="E415" s="671" t="s">
        <v>7585</v>
      </c>
      <c r="F415" s="238">
        <v>13</v>
      </c>
      <c r="G415" s="238">
        <v>9893</v>
      </c>
      <c r="H415" s="238">
        <v>1</v>
      </c>
      <c r="I415" s="238">
        <v>761</v>
      </c>
      <c r="J415" s="238">
        <v>5</v>
      </c>
      <c r="K415" s="238">
        <v>3805</v>
      </c>
      <c r="L415" s="238">
        <v>0.38461538461538464</v>
      </c>
      <c r="M415" s="238">
        <v>761</v>
      </c>
      <c r="N415" s="238">
        <v>3</v>
      </c>
      <c r="O415" s="238">
        <v>2283</v>
      </c>
      <c r="P415" s="682">
        <v>0.23076923076923078</v>
      </c>
      <c r="Q415" s="713">
        <v>761</v>
      </c>
    </row>
    <row r="416" spans="1:17" ht="14.4" customHeight="1" x14ac:dyDescent="0.3">
      <c r="A416" s="680" t="s">
        <v>7553</v>
      </c>
      <c r="B416" s="671" t="s">
        <v>623</v>
      </c>
      <c r="C416" s="671" t="s">
        <v>5232</v>
      </c>
      <c r="D416" s="671" t="s">
        <v>7586</v>
      </c>
      <c r="E416" s="671" t="s">
        <v>7587</v>
      </c>
      <c r="F416" s="238">
        <v>2</v>
      </c>
      <c r="G416" s="238">
        <v>4026</v>
      </c>
      <c r="H416" s="238">
        <v>1</v>
      </c>
      <c r="I416" s="238">
        <v>2013</v>
      </c>
      <c r="J416" s="238">
        <v>4</v>
      </c>
      <c r="K416" s="238">
        <v>8116</v>
      </c>
      <c r="L416" s="238">
        <v>2.0158966716343767</v>
      </c>
      <c r="M416" s="238">
        <v>2029</v>
      </c>
      <c r="N416" s="238">
        <v>10</v>
      </c>
      <c r="O416" s="238">
        <v>20290</v>
      </c>
      <c r="P416" s="682">
        <v>5.0397416790859415</v>
      </c>
      <c r="Q416" s="713">
        <v>2029</v>
      </c>
    </row>
    <row r="417" spans="1:17" ht="14.4" customHeight="1" x14ac:dyDescent="0.3">
      <c r="A417" s="680" t="s">
        <v>7553</v>
      </c>
      <c r="B417" s="671" t="s">
        <v>623</v>
      </c>
      <c r="C417" s="671" t="s">
        <v>5232</v>
      </c>
      <c r="D417" s="671" t="s">
        <v>7588</v>
      </c>
      <c r="E417" s="671" t="s">
        <v>7589</v>
      </c>
      <c r="F417" s="238">
        <v>30</v>
      </c>
      <c r="G417" s="238">
        <v>18090</v>
      </c>
      <c r="H417" s="238">
        <v>1</v>
      </c>
      <c r="I417" s="238">
        <v>603</v>
      </c>
      <c r="J417" s="238">
        <v>22</v>
      </c>
      <c r="K417" s="238">
        <v>13288</v>
      </c>
      <c r="L417" s="238">
        <v>0.73454947484798228</v>
      </c>
      <c r="M417" s="238">
        <v>604</v>
      </c>
      <c r="N417" s="238">
        <v>27</v>
      </c>
      <c r="O417" s="238">
        <v>16308</v>
      </c>
      <c r="P417" s="682">
        <v>0.90149253731343282</v>
      </c>
      <c r="Q417" s="713">
        <v>604</v>
      </c>
    </row>
    <row r="418" spans="1:17" ht="14.4" customHeight="1" x14ac:dyDescent="0.3">
      <c r="A418" s="680" t="s">
        <v>7553</v>
      </c>
      <c r="B418" s="671" t="s">
        <v>623</v>
      </c>
      <c r="C418" s="671" t="s">
        <v>5232</v>
      </c>
      <c r="D418" s="671" t="s">
        <v>7590</v>
      </c>
      <c r="E418" s="671" t="s">
        <v>7591</v>
      </c>
      <c r="F418" s="238"/>
      <c r="G418" s="238"/>
      <c r="H418" s="238"/>
      <c r="I418" s="238"/>
      <c r="J418" s="238">
        <v>1</v>
      </c>
      <c r="K418" s="238">
        <v>1705</v>
      </c>
      <c r="L418" s="238"/>
      <c r="M418" s="238">
        <v>1705</v>
      </c>
      <c r="N418" s="238">
        <v>2</v>
      </c>
      <c r="O418" s="238">
        <v>3410</v>
      </c>
      <c r="P418" s="682"/>
      <c r="Q418" s="713">
        <v>1705</v>
      </c>
    </row>
    <row r="419" spans="1:17" ht="14.4" customHeight="1" x14ac:dyDescent="0.3">
      <c r="A419" s="680" t="s">
        <v>7553</v>
      </c>
      <c r="B419" s="671" t="s">
        <v>623</v>
      </c>
      <c r="C419" s="671" t="s">
        <v>5232</v>
      </c>
      <c r="D419" s="671" t="s">
        <v>7592</v>
      </c>
      <c r="E419" s="671" t="s">
        <v>7593</v>
      </c>
      <c r="F419" s="238">
        <v>1</v>
      </c>
      <c r="G419" s="238">
        <v>244</v>
      </c>
      <c r="H419" s="238">
        <v>1</v>
      </c>
      <c r="I419" s="238">
        <v>244</v>
      </c>
      <c r="J419" s="238"/>
      <c r="K419" s="238"/>
      <c r="L419" s="238"/>
      <c r="M419" s="238"/>
      <c r="N419" s="238">
        <v>2</v>
      </c>
      <c r="O419" s="238">
        <v>490</v>
      </c>
      <c r="P419" s="682">
        <v>2.0081967213114753</v>
      </c>
      <c r="Q419" s="713">
        <v>245</v>
      </c>
    </row>
    <row r="420" spans="1:17" ht="14.4" customHeight="1" x14ac:dyDescent="0.3">
      <c r="A420" s="680" t="s">
        <v>7553</v>
      </c>
      <c r="B420" s="671" t="s">
        <v>623</v>
      </c>
      <c r="C420" s="671" t="s">
        <v>5232</v>
      </c>
      <c r="D420" s="671" t="s">
        <v>7594</v>
      </c>
      <c r="E420" s="671" t="s">
        <v>7595</v>
      </c>
      <c r="F420" s="238">
        <v>204</v>
      </c>
      <c r="G420" s="238">
        <v>30804</v>
      </c>
      <c r="H420" s="238">
        <v>1</v>
      </c>
      <c r="I420" s="238">
        <v>151</v>
      </c>
      <c r="J420" s="238">
        <v>116</v>
      </c>
      <c r="K420" s="238">
        <v>17632</v>
      </c>
      <c r="L420" s="238">
        <v>0.57239319568887159</v>
      </c>
      <c r="M420" s="238">
        <v>152</v>
      </c>
      <c r="N420" s="238">
        <v>170</v>
      </c>
      <c r="O420" s="238">
        <v>25840</v>
      </c>
      <c r="P420" s="682">
        <v>0.83885209713024278</v>
      </c>
      <c r="Q420" s="713">
        <v>152</v>
      </c>
    </row>
    <row r="421" spans="1:17" ht="14.4" customHeight="1" x14ac:dyDescent="0.3">
      <c r="A421" s="680" t="s">
        <v>7553</v>
      </c>
      <c r="B421" s="671" t="s">
        <v>623</v>
      </c>
      <c r="C421" s="671" t="s">
        <v>5232</v>
      </c>
      <c r="D421" s="671" t="s">
        <v>7596</v>
      </c>
      <c r="E421" s="671" t="s">
        <v>7597</v>
      </c>
      <c r="F421" s="238">
        <v>21</v>
      </c>
      <c r="G421" s="238">
        <v>567</v>
      </c>
      <c r="H421" s="238">
        <v>1</v>
      </c>
      <c r="I421" s="238">
        <v>27</v>
      </c>
      <c r="J421" s="238">
        <v>18</v>
      </c>
      <c r="K421" s="238">
        <v>486</v>
      </c>
      <c r="L421" s="238">
        <v>0.8571428571428571</v>
      </c>
      <c r="M421" s="238">
        <v>27</v>
      </c>
      <c r="N421" s="238">
        <v>21</v>
      </c>
      <c r="O421" s="238">
        <v>567</v>
      </c>
      <c r="P421" s="682">
        <v>1</v>
      </c>
      <c r="Q421" s="713">
        <v>27</v>
      </c>
    </row>
    <row r="422" spans="1:17" ht="14.4" customHeight="1" x14ac:dyDescent="0.3">
      <c r="A422" s="680" t="s">
        <v>7553</v>
      </c>
      <c r="B422" s="671" t="s">
        <v>623</v>
      </c>
      <c r="C422" s="671" t="s">
        <v>5232</v>
      </c>
      <c r="D422" s="671" t="s">
        <v>7598</v>
      </c>
      <c r="E422" s="671" t="s">
        <v>7599</v>
      </c>
      <c r="F422" s="238">
        <v>2</v>
      </c>
      <c r="G422" s="238">
        <v>654</v>
      </c>
      <c r="H422" s="238">
        <v>1</v>
      </c>
      <c r="I422" s="238">
        <v>327</v>
      </c>
      <c r="J422" s="238"/>
      <c r="K422" s="238"/>
      <c r="L422" s="238"/>
      <c r="M422" s="238"/>
      <c r="N422" s="238"/>
      <c r="O422" s="238"/>
      <c r="P422" s="682"/>
      <c r="Q422" s="713"/>
    </row>
    <row r="423" spans="1:17" ht="14.4" customHeight="1" x14ac:dyDescent="0.3">
      <c r="A423" s="680" t="s">
        <v>7553</v>
      </c>
      <c r="B423" s="671" t="s">
        <v>623</v>
      </c>
      <c r="C423" s="671" t="s">
        <v>5232</v>
      </c>
      <c r="D423" s="671" t="s">
        <v>7600</v>
      </c>
      <c r="E423" s="671" t="s">
        <v>7601</v>
      </c>
      <c r="F423" s="238">
        <v>1</v>
      </c>
      <c r="G423" s="238">
        <v>56</v>
      </c>
      <c r="H423" s="238">
        <v>1</v>
      </c>
      <c r="I423" s="238">
        <v>56</v>
      </c>
      <c r="J423" s="238"/>
      <c r="K423" s="238"/>
      <c r="L423" s="238"/>
      <c r="M423" s="238"/>
      <c r="N423" s="238"/>
      <c r="O423" s="238"/>
      <c r="P423" s="682"/>
      <c r="Q423" s="713"/>
    </row>
    <row r="424" spans="1:17" ht="14.4" customHeight="1" x14ac:dyDescent="0.3">
      <c r="A424" s="680" t="s">
        <v>7602</v>
      </c>
      <c r="B424" s="671" t="s">
        <v>7319</v>
      </c>
      <c r="C424" s="671" t="s">
        <v>5232</v>
      </c>
      <c r="D424" s="671" t="s">
        <v>7603</v>
      </c>
      <c r="E424" s="671" t="s">
        <v>7604</v>
      </c>
      <c r="F424" s="238">
        <v>4</v>
      </c>
      <c r="G424" s="238">
        <v>4712</v>
      </c>
      <c r="H424" s="238">
        <v>1</v>
      </c>
      <c r="I424" s="238">
        <v>1178</v>
      </c>
      <c r="J424" s="238">
        <v>1</v>
      </c>
      <c r="K424" s="238">
        <v>1180</v>
      </c>
      <c r="L424" s="238">
        <v>0.25042444821731746</v>
      </c>
      <c r="M424" s="238">
        <v>1180</v>
      </c>
      <c r="N424" s="238">
        <v>1</v>
      </c>
      <c r="O424" s="238">
        <v>1180</v>
      </c>
      <c r="P424" s="682">
        <v>0.25042444821731746</v>
      </c>
      <c r="Q424" s="713">
        <v>1180</v>
      </c>
    </row>
    <row r="425" spans="1:17" ht="14.4" customHeight="1" x14ac:dyDescent="0.3">
      <c r="A425" s="680" t="s">
        <v>7602</v>
      </c>
      <c r="B425" s="671" t="s">
        <v>7319</v>
      </c>
      <c r="C425" s="671" t="s">
        <v>5232</v>
      </c>
      <c r="D425" s="671" t="s">
        <v>7605</v>
      </c>
      <c r="E425" s="671" t="s">
        <v>7606</v>
      </c>
      <c r="F425" s="238"/>
      <c r="G425" s="238"/>
      <c r="H425" s="238"/>
      <c r="I425" s="238"/>
      <c r="J425" s="238">
        <v>2</v>
      </c>
      <c r="K425" s="238">
        <v>7728</v>
      </c>
      <c r="L425" s="238"/>
      <c r="M425" s="238">
        <v>3864</v>
      </c>
      <c r="N425" s="238"/>
      <c r="O425" s="238"/>
      <c r="P425" s="682"/>
      <c r="Q425" s="713"/>
    </row>
    <row r="426" spans="1:17" ht="14.4" customHeight="1" x14ac:dyDescent="0.3">
      <c r="A426" s="680" t="s">
        <v>7602</v>
      </c>
      <c r="B426" s="671" t="s">
        <v>7319</v>
      </c>
      <c r="C426" s="671" t="s">
        <v>5232</v>
      </c>
      <c r="D426" s="671" t="s">
        <v>7607</v>
      </c>
      <c r="E426" s="671" t="s">
        <v>7608</v>
      </c>
      <c r="F426" s="238">
        <v>1</v>
      </c>
      <c r="G426" s="238">
        <v>649</v>
      </c>
      <c r="H426" s="238">
        <v>1</v>
      </c>
      <c r="I426" s="238">
        <v>649</v>
      </c>
      <c r="J426" s="238">
        <v>2</v>
      </c>
      <c r="K426" s="238">
        <v>1300</v>
      </c>
      <c r="L426" s="238">
        <v>2.0030816640986133</v>
      </c>
      <c r="M426" s="238">
        <v>650</v>
      </c>
      <c r="N426" s="238"/>
      <c r="O426" s="238"/>
      <c r="P426" s="682"/>
      <c r="Q426" s="713"/>
    </row>
    <row r="427" spans="1:17" ht="14.4" customHeight="1" x14ac:dyDescent="0.3">
      <c r="A427" s="680" t="s">
        <v>7602</v>
      </c>
      <c r="B427" s="671" t="s">
        <v>7319</v>
      </c>
      <c r="C427" s="671" t="s">
        <v>5232</v>
      </c>
      <c r="D427" s="671" t="s">
        <v>7609</v>
      </c>
      <c r="E427" s="671" t="s">
        <v>7610</v>
      </c>
      <c r="F427" s="238"/>
      <c r="G427" s="238"/>
      <c r="H427" s="238"/>
      <c r="I427" s="238"/>
      <c r="J427" s="238"/>
      <c r="K427" s="238"/>
      <c r="L427" s="238"/>
      <c r="M427" s="238"/>
      <c r="N427" s="238">
        <v>4</v>
      </c>
      <c r="O427" s="238">
        <v>3304</v>
      </c>
      <c r="P427" s="682"/>
      <c r="Q427" s="713">
        <v>826</v>
      </c>
    </row>
    <row r="428" spans="1:17" ht="14.4" customHeight="1" x14ac:dyDescent="0.3">
      <c r="A428" s="680" t="s">
        <v>7602</v>
      </c>
      <c r="B428" s="671" t="s">
        <v>7319</v>
      </c>
      <c r="C428" s="671" t="s">
        <v>5232</v>
      </c>
      <c r="D428" s="671" t="s">
        <v>7611</v>
      </c>
      <c r="E428" s="671" t="s">
        <v>7612</v>
      </c>
      <c r="F428" s="238">
        <v>3</v>
      </c>
      <c r="G428" s="238">
        <v>2421</v>
      </c>
      <c r="H428" s="238">
        <v>1</v>
      </c>
      <c r="I428" s="238">
        <v>807</v>
      </c>
      <c r="J428" s="238">
        <v>3</v>
      </c>
      <c r="K428" s="238">
        <v>2427</v>
      </c>
      <c r="L428" s="238">
        <v>1.0024783147459728</v>
      </c>
      <c r="M428" s="238">
        <v>809</v>
      </c>
      <c r="N428" s="238"/>
      <c r="O428" s="238"/>
      <c r="P428" s="682"/>
      <c r="Q428" s="713"/>
    </row>
    <row r="429" spans="1:17" ht="14.4" customHeight="1" x14ac:dyDescent="0.3">
      <c r="A429" s="680" t="s">
        <v>7602</v>
      </c>
      <c r="B429" s="671" t="s">
        <v>7319</v>
      </c>
      <c r="C429" s="671" t="s">
        <v>5232</v>
      </c>
      <c r="D429" s="671" t="s">
        <v>7613</v>
      </c>
      <c r="E429" s="671" t="s">
        <v>7614</v>
      </c>
      <c r="F429" s="238">
        <v>3</v>
      </c>
      <c r="G429" s="238">
        <v>2421</v>
      </c>
      <c r="H429" s="238">
        <v>1</v>
      </c>
      <c r="I429" s="238">
        <v>807</v>
      </c>
      <c r="J429" s="238">
        <v>3</v>
      </c>
      <c r="K429" s="238">
        <v>2427</v>
      </c>
      <c r="L429" s="238">
        <v>1.0024783147459728</v>
      </c>
      <c r="M429" s="238">
        <v>809</v>
      </c>
      <c r="N429" s="238"/>
      <c r="O429" s="238"/>
      <c r="P429" s="682"/>
      <c r="Q429" s="713"/>
    </row>
    <row r="430" spans="1:17" ht="14.4" customHeight="1" x14ac:dyDescent="0.3">
      <c r="A430" s="680" t="s">
        <v>7602</v>
      </c>
      <c r="B430" s="671" t="s">
        <v>7319</v>
      </c>
      <c r="C430" s="671" t="s">
        <v>5232</v>
      </c>
      <c r="D430" s="671" t="s">
        <v>7095</v>
      </c>
      <c r="E430" s="671" t="s">
        <v>7096</v>
      </c>
      <c r="F430" s="238">
        <v>58</v>
      </c>
      <c r="G430" s="238">
        <v>9628</v>
      </c>
      <c r="H430" s="238">
        <v>1</v>
      </c>
      <c r="I430" s="238">
        <v>166</v>
      </c>
      <c r="J430" s="238">
        <v>47</v>
      </c>
      <c r="K430" s="238">
        <v>7802</v>
      </c>
      <c r="L430" s="238">
        <v>0.81034482758620685</v>
      </c>
      <c r="M430" s="238">
        <v>166</v>
      </c>
      <c r="N430" s="238">
        <v>45</v>
      </c>
      <c r="O430" s="238">
        <v>7470</v>
      </c>
      <c r="P430" s="682">
        <v>0.77586206896551724</v>
      </c>
      <c r="Q430" s="713">
        <v>166</v>
      </c>
    </row>
    <row r="431" spans="1:17" ht="14.4" customHeight="1" x14ac:dyDescent="0.3">
      <c r="A431" s="680" t="s">
        <v>7602</v>
      </c>
      <c r="B431" s="671" t="s">
        <v>7319</v>
      </c>
      <c r="C431" s="671" t="s">
        <v>5232</v>
      </c>
      <c r="D431" s="671" t="s">
        <v>7615</v>
      </c>
      <c r="E431" s="671" t="s">
        <v>7616</v>
      </c>
      <c r="F431" s="238">
        <v>15</v>
      </c>
      <c r="G431" s="238">
        <v>2580</v>
      </c>
      <c r="H431" s="238">
        <v>1</v>
      </c>
      <c r="I431" s="238">
        <v>172</v>
      </c>
      <c r="J431" s="238">
        <v>15</v>
      </c>
      <c r="K431" s="238">
        <v>2580</v>
      </c>
      <c r="L431" s="238">
        <v>1</v>
      </c>
      <c r="M431" s="238">
        <v>172</v>
      </c>
      <c r="N431" s="238">
        <v>10</v>
      </c>
      <c r="O431" s="238">
        <v>1720</v>
      </c>
      <c r="P431" s="682">
        <v>0.66666666666666663</v>
      </c>
      <c r="Q431" s="713">
        <v>172</v>
      </c>
    </row>
    <row r="432" spans="1:17" ht="14.4" customHeight="1" x14ac:dyDescent="0.3">
      <c r="A432" s="680" t="s">
        <v>7602</v>
      </c>
      <c r="B432" s="671" t="s">
        <v>7319</v>
      </c>
      <c r="C432" s="671" t="s">
        <v>5232</v>
      </c>
      <c r="D432" s="671" t="s">
        <v>7101</v>
      </c>
      <c r="E432" s="671" t="s">
        <v>7102</v>
      </c>
      <c r="F432" s="238">
        <v>39</v>
      </c>
      <c r="G432" s="238">
        <v>13611</v>
      </c>
      <c r="H432" s="238">
        <v>1</v>
      </c>
      <c r="I432" s="238">
        <v>349</v>
      </c>
      <c r="J432" s="238">
        <v>30</v>
      </c>
      <c r="K432" s="238">
        <v>10470</v>
      </c>
      <c r="L432" s="238">
        <v>0.76923076923076927</v>
      </c>
      <c r="M432" s="238">
        <v>349</v>
      </c>
      <c r="N432" s="238">
        <v>24</v>
      </c>
      <c r="O432" s="238">
        <v>8376</v>
      </c>
      <c r="P432" s="682">
        <v>0.61538461538461542</v>
      </c>
      <c r="Q432" s="713">
        <v>349</v>
      </c>
    </row>
    <row r="433" spans="1:17" ht="14.4" customHeight="1" x14ac:dyDescent="0.3">
      <c r="A433" s="680" t="s">
        <v>7602</v>
      </c>
      <c r="B433" s="671" t="s">
        <v>7319</v>
      </c>
      <c r="C433" s="671" t="s">
        <v>5232</v>
      </c>
      <c r="D433" s="671" t="s">
        <v>7320</v>
      </c>
      <c r="E433" s="671" t="s">
        <v>7321</v>
      </c>
      <c r="F433" s="238"/>
      <c r="G433" s="238"/>
      <c r="H433" s="238"/>
      <c r="I433" s="238"/>
      <c r="J433" s="238"/>
      <c r="K433" s="238"/>
      <c r="L433" s="238"/>
      <c r="M433" s="238"/>
      <c r="N433" s="238">
        <v>2</v>
      </c>
      <c r="O433" s="238">
        <v>2070</v>
      </c>
      <c r="P433" s="682"/>
      <c r="Q433" s="713">
        <v>1035</v>
      </c>
    </row>
    <row r="434" spans="1:17" ht="14.4" customHeight="1" x14ac:dyDescent="0.3">
      <c r="A434" s="680" t="s">
        <v>7602</v>
      </c>
      <c r="B434" s="671" t="s">
        <v>7319</v>
      </c>
      <c r="C434" s="671" t="s">
        <v>5232</v>
      </c>
      <c r="D434" s="671" t="s">
        <v>7617</v>
      </c>
      <c r="E434" s="671" t="s">
        <v>7618</v>
      </c>
      <c r="F434" s="238">
        <v>3</v>
      </c>
      <c r="G434" s="238">
        <v>564</v>
      </c>
      <c r="H434" s="238">
        <v>1</v>
      </c>
      <c r="I434" s="238">
        <v>188</v>
      </c>
      <c r="J434" s="238">
        <v>2</v>
      </c>
      <c r="K434" s="238">
        <v>376</v>
      </c>
      <c r="L434" s="238">
        <v>0.66666666666666663</v>
      </c>
      <c r="M434" s="238">
        <v>188</v>
      </c>
      <c r="N434" s="238">
        <v>1</v>
      </c>
      <c r="O434" s="238">
        <v>188</v>
      </c>
      <c r="P434" s="682">
        <v>0.33333333333333331</v>
      </c>
      <c r="Q434" s="713">
        <v>188</v>
      </c>
    </row>
    <row r="435" spans="1:17" ht="14.4" customHeight="1" x14ac:dyDescent="0.3">
      <c r="A435" s="680" t="s">
        <v>7602</v>
      </c>
      <c r="B435" s="671" t="s">
        <v>7319</v>
      </c>
      <c r="C435" s="671" t="s">
        <v>5232</v>
      </c>
      <c r="D435" s="671" t="s">
        <v>7619</v>
      </c>
      <c r="E435" s="671" t="s">
        <v>7620</v>
      </c>
      <c r="F435" s="238">
        <v>1</v>
      </c>
      <c r="G435" s="238">
        <v>821</v>
      </c>
      <c r="H435" s="238">
        <v>1</v>
      </c>
      <c r="I435" s="238">
        <v>821</v>
      </c>
      <c r="J435" s="238">
        <v>11</v>
      </c>
      <c r="K435" s="238">
        <v>9031</v>
      </c>
      <c r="L435" s="238">
        <v>11</v>
      </c>
      <c r="M435" s="238">
        <v>821</v>
      </c>
      <c r="N435" s="238">
        <v>3</v>
      </c>
      <c r="O435" s="238">
        <v>2463</v>
      </c>
      <c r="P435" s="682">
        <v>3</v>
      </c>
      <c r="Q435" s="713">
        <v>821</v>
      </c>
    </row>
    <row r="436" spans="1:17" ht="14.4" customHeight="1" x14ac:dyDescent="0.3">
      <c r="A436" s="680" t="s">
        <v>7602</v>
      </c>
      <c r="B436" s="671" t="s">
        <v>7319</v>
      </c>
      <c r="C436" s="671" t="s">
        <v>5232</v>
      </c>
      <c r="D436" s="671" t="s">
        <v>7621</v>
      </c>
      <c r="E436" s="671" t="s">
        <v>7622</v>
      </c>
      <c r="F436" s="238">
        <v>9</v>
      </c>
      <c r="G436" s="238">
        <v>4896</v>
      </c>
      <c r="H436" s="238">
        <v>1</v>
      </c>
      <c r="I436" s="238">
        <v>544</v>
      </c>
      <c r="J436" s="238">
        <v>4</v>
      </c>
      <c r="K436" s="238">
        <v>2180</v>
      </c>
      <c r="L436" s="238">
        <v>0.4452614379084967</v>
      </c>
      <c r="M436" s="238">
        <v>545</v>
      </c>
      <c r="N436" s="238">
        <v>8</v>
      </c>
      <c r="O436" s="238">
        <v>4360</v>
      </c>
      <c r="P436" s="682">
        <v>0.89052287581699341</v>
      </c>
      <c r="Q436" s="713">
        <v>545</v>
      </c>
    </row>
    <row r="437" spans="1:17" ht="14.4" customHeight="1" x14ac:dyDescent="0.3">
      <c r="A437" s="680" t="s">
        <v>7602</v>
      </c>
      <c r="B437" s="671" t="s">
        <v>7319</v>
      </c>
      <c r="C437" s="671" t="s">
        <v>5232</v>
      </c>
      <c r="D437" s="671" t="s">
        <v>7623</v>
      </c>
      <c r="E437" s="671" t="s">
        <v>7624</v>
      </c>
      <c r="F437" s="238"/>
      <c r="G437" s="238"/>
      <c r="H437" s="238"/>
      <c r="I437" s="238"/>
      <c r="J437" s="238"/>
      <c r="K437" s="238"/>
      <c r="L437" s="238"/>
      <c r="M437" s="238"/>
      <c r="N437" s="238">
        <v>1</v>
      </c>
      <c r="O437" s="238">
        <v>650</v>
      </c>
      <c r="P437" s="682"/>
      <c r="Q437" s="713">
        <v>650</v>
      </c>
    </row>
    <row r="438" spans="1:17" ht="14.4" customHeight="1" x14ac:dyDescent="0.3">
      <c r="A438" s="680" t="s">
        <v>7602</v>
      </c>
      <c r="B438" s="671" t="s">
        <v>7319</v>
      </c>
      <c r="C438" s="671" t="s">
        <v>5232</v>
      </c>
      <c r="D438" s="671" t="s">
        <v>7625</v>
      </c>
      <c r="E438" s="671" t="s">
        <v>7626</v>
      </c>
      <c r="F438" s="238"/>
      <c r="G438" s="238"/>
      <c r="H438" s="238"/>
      <c r="I438" s="238"/>
      <c r="J438" s="238"/>
      <c r="K438" s="238"/>
      <c r="L438" s="238"/>
      <c r="M438" s="238"/>
      <c r="N438" s="238">
        <v>1</v>
      </c>
      <c r="O438" s="238">
        <v>650</v>
      </c>
      <c r="P438" s="682"/>
      <c r="Q438" s="713">
        <v>650</v>
      </c>
    </row>
    <row r="439" spans="1:17" ht="14.4" customHeight="1" x14ac:dyDescent="0.3">
      <c r="A439" s="680" t="s">
        <v>7602</v>
      </c>
      <c r="B439" s="671" t="s">
        <v>7319</v>
      </c>
      <c r="C439" s="671" t="s">
        <v>5232</v>
      </c>
      <c r="D439" s="671" t="s">
        <v>7627</v>
      </c>
      <c r="E439" s="671" t="s">
        <v>7628</v>
      </c>
      <c r="F439" s="238">
        <v>10</v>
      </c>
      <c r="G439" s="238">
        <v>6730</v>
      </c>
      <c r="H439" s="238">
        <v>1</v>
      </c>
      <c r="I439" s="238">
        <v>673</v>
      </c>
      <c r="J439" s="238">
        <v>6</v>
      </c>
      <c r="K439" s="238">
        <v>4044</v>
      </c>
      <c r="L439" s="238">
        <v>0.60089153046062405</v>
      </c>
      <c r="M439" s="238">
        <v>674</v>
      </c>
      <c r="N439" s="238">
        <v>6</v>
      </c>
      <c r="O439" s="238">
        <v>4044</v>
      </c>
      <c r="P439" s="682">
        <v>0.60089153046062405</v>
      </c>
      <c r="Q439" s="713">
        <v>674</v>
      </c>
    </row>
    <row r="440" spans="1:17" ht="14.4" customHeight="1" x14ac:dyDescent="0.3">
      <c r="A440" s="680" t="s">
        <v>7602</v>
      </c>
      <c r="B440" s="671" t="s">
        <v>7319</v>
      </c>
      <c r="C440" s="671" t="s">
        <v>5232</v>
      </c>
      <c r="D440" s="671" t="s">
        <v>7629</v>
      </c>
      <c r="E440" s="671" t="s">
        <v>7630</v>
      </c>
      <c r="F440" s="238">
        <v>6</v>
      </c>
      <c r="G440" s="238">
        <v>3048</v>
      </c>
      <c r="H440" s="238">
        <v>1</v>
      </c>
      <c r="I440" s="238">
        <v>508</v>
      </c>
      <c r="J440" s="238">
        <v>5</v>
      </c>
      <c r="K440" s="238">
        <v>2545</v>
      </c>
      <c r="L440" s="238">
        <v>0.83497375328083989</v>
      </c>
      <c r="M440" s="238">
        <v>509</v>
      </c>
      <c r="N440" s="238">
        <v>1</v>
      </c>
      <c r="O440" s="238">
        <v>509</v>
      </c>
      <c r="P440" s="682">
        <v>0.16699475065616798</v>
      </c>
      <c r="Q440" s="713">
        <v>509</v>
      </c>
    </row>
    <row r="441" spans="1:17" ht="14.4" customHeight="1" x14ac:dyDescent="0.3">
      <c r="A441" s="680" t="s">
        <v>7602</v>
      </c>
      <c r="B441" s="671" t="s">
        <v>7319</v>
      </c>
      <c r="C441" s="671" t="s">
        <v>5232</v>
      </c>
      <c r="D441" s="671" t="s">
        <v>7631</v>
      </c>
      <c r="E441" s="671" t="s">
        <v>7632</v>
      </c>
      <c r="F441" s="238">
        <v>6</v>
      </c>
      <c r="G441" s="238">
        <v>2508</v>
      </c>
      <c r="H441" s="238">
        <v>1</v>
      </c>
      <c r="I441" s="238">
        <v>418</v>
      </c>
      <c r="J441" s="238">
        <v>5</v>
      </c>
      <c r="K441" s="238">
        <v>2095</v>
      </c>
      <c r="L441" s="238">
        <v>0.83532695374800636</v>
      </c>
      <c r="M441" s="238">
        <v>419</v>
      </c>
      <c r="N441" s="238">
        <v>1</v>
      </c>
      <c r="O441" s="238">
        <v>419</v>
      </c>
      <c r="P441" s="682">
        <v>0.16706539074960128</v>
      </c>
      <c r="Q441" s="713">
        <v>419</v>
      </c>
    </row>
    <row r="442" spans="1:17" ht="14.4" customHeight="1" x14ac:dyDescent="0.3">
      <c r="A442" s="680" t="s">
        <v>7602</v>
      </c>
      <c r="B442" s="671" t="s">
        <v>7319</v>
      </c>
      <c r="C442" s="671" t="s">
        <v>5232</v>
      </c>
      <c r="D442" s="671" t="s">
        <v>7633</v>
      </c>
      <c r="E442" s="671" t="s">
        <v>7634</v>
      </c>
      <c r="F442" s="238">
        <v>18</v>
      </c>
      <c r="G442" s="238">
        <v>6174</v>
      </c>
      <c r="H442" s="238">
        <v>1</v>
      </c>
      <c r="I442" s="238">
        <v>343</v>
      </c>
      <c r="J442" s="238">
        <v>19</v>
      </c>
      <c r="K442" s="238">
        <v>6536</v>
      </c>
      <c r="L442" s="238">
        <v>1.058632977000324</v>
      </c>
      <c r="M442" s="238">
        <v>344</v>
      </c>
      <c r="N442" s="238">
        <v>14</v>
      </c>
      <c r="O442" s="238">
        <v>4816</v>
      </c>
      <c r="P442" s="682">
        <v>0.78004535147392295</v>
      </c>
      <c r="Q442" s="713">
        <v>344</v>
      </c>
    </row>
    <row r="443" spans="1:17" ht="14.4" customHeight="1" x14ac:dyDescent="0.3">
      <c r="A443" s="680" t="s">
        <v>7602</v>
      </c>
      <c r="B443" s="671" t="s">
        <v>7319</v>
      </c>
      <c r="C443" s="671" t="s">
        <v>5232</v>
      </c>
      <c r="D443" s="671" t="s">
        <v>6917</v>
      </c>
      <c r="E443" s="671" t="s">
        <v>6918</v>
      </c>
      <c r="F443" s="238">
        <v>1</v>
      </c>
      <c r="G443" s="238">
        <v>216</v>
      </c>
      <c r="H443" s="238">
        <v>1</v>
      </c>
      <c r="I443" s="238">
        <v>216</v>
      </c>
      <c r="J443" s="238">
        <v>4</v>
      </c>
      <c r="K443" s="238">
        <v>868</v>
      </c>
      <c r="L443" s="238">
        <v>4.0185185185185182</v>
      </c>
      <c r="M443" s="238">
        <v>217</v>
      </c>
      <c r="N443" s="238">
        <v>1</v>
      </c>
      <c r="O443" s="238">
        <v>217</v>
      </c>
      <c r="P443" s="682">
        <v>1.0046296296296295</v>
      </c>
      <c r="Q443" s="713">
        <v>217</v>
      </c>
    </row>
    <row r="444" spans="1:17" ht="14.4" customHeight="1" x14ac:dyDescent="0.3">
      <c r="A444" s="680" t="s">
        <v>7602</v>
      </c>
      <c r="B444" s="671" t="s">
        <v>7319</v>
      </c>
      <c r="C444" s="671" t="s">
        <v>5232</v>
      </c>
      <c r="D444" s="671" t="s">
        <v>5495</v>
      </c>
      <c r="E444" s="671" t="s">
        <v>5496</v>
      </c>
      <c r="F444" s="238">
        <v>4</v>
      </c>
      <c r="G444" s="238">
        <v>1976</v>
      </c>
      <c r="H444" s="238">
        <v>1</v>
      </c>
      <c r="I444" s="238">
        <v>494</v>
      </c>
      <c r="J444" s="238"/>
      <c r="K444" s="238"/>
      <c r="L444" s="238"/>
      <c r="M444" s="238"/>
      <c r="N444" s="238">
        <v>8</v>
      </c>
      <c r="O444" s="238">
        <v>3976</v>
      </c>
      <c r="P444" s="682">
        <v>2.0121457489878543</v>
      </c>
      <c r="Q444" s="713">
        <v>497</v>
      </c>
    </row>
    <row r="445" spans="1:17" ht="14.4" customHeight="1" x14ac:dyDescent="0.3">
      <c r="A445" s="680" t="s">
        <v>7602</v>
      </c>
      <c r="B445" s="671" t="s">
        <v>7319</v>
      </c>
      <c r="C445" s="671" t="s">
        <v>5232</v>
      </c>
      <c r="D445" s="671" t="s">
        <v>7635</v>
      </c>
      <c r="E445" s="671" t="s">
        <v>7636</v>
      </c>
      <c r="F445" s="238">
        <v>1</v>
      </c>
      <c r="G445" s="238">
        <v>144</v>
      </c>
      <c r="H445" s="238">
        <v>1</v>
      </c>
      <c r="I445" s="238">
        <v>144</v>
      </c>
      <c r="J445" s="238"/>
      <c r="K445" s="238"/>
      <c r="L445" s="238"/>
      <c r="M445" s="238"/>
      <c r="N445" s="238"/>
      <c r="O445" s="238"/>
      <c r="P445" s="682"/>
      <c r="Q445" s="713"/>
    </row>
    <row r="446" spans="1:17" ht="14.4" customHeight="1" x14ac:dyDescent="0.3">
      <c r="A446" s="680" t="s">
        <v>7602</v>
      </c>
      <c r="B446" s="671" t="s">
        <v>7319</v>
      </c>
      <c r="C446" s="671" t="s">
        <v>5232</v>
      </c>
      <c r="D446" s="671" t="s">
        <v>7637</v>
      </c>
      <c r="E446" s="671" t="s">
        <v>7638</v>
      </c>
      <c r="F446" s="238">
        <v>28</v>
      </c>
      <c r="G446" s="238">
        <v>6636</v>
      </c>
      <c r="H446" s="238">
        <v>1</v>
      </c>
      <c r="I446" s="238">
        <v>237</v>
      </c>
      <c r="J446" s="238">
        <v>27</v>
      </c>
      <c r="K446" s="238">
        <v>6399</v>
      </c>
      <c r="L446" s="238">
        <v>0.9642857142857143</v>
      </c>
      <c r="M446" s="238">
        <v>237</v>
      </c>
      <c r="N446" s="238">
        <v>21</v>
      </c>
      <c r="O446" s="238">
        <v>4977</v>
      </c>
      <c r="P446" s="682">
        <v>0.75</v>
      </c>
      <c r="Q446" s="713">
        <v>237</v>
      </c>
    </row>
    <row r="447" spans="1:17" ht="14.4" customHeight="1" x14ac:dyDescent="0.3">
      <c r="A447" s="680" t="s">
        <v>7602</v>
      </c>
      <c r="B447" s="671" t="s">
        <v>7319</v>
      </c>
      <c r="C447" s="671" t="s">
        <v>5232</v>
      </c>
      <c r="D447" s="671" t="s">
        <v>7639</v>
      </c>
      <c r="E447" s="671" t="s">
        <v>7640</v>
      </c>
      <c r="F447" s="238"/>
      <c r="G447" s="238"/>
      <c r="H447" s="238"/>
      <c r="I447" s="238"/>
      <c r="J447" s="238"/>
      <c r="K447" s="238"/>
      <c r="L447" s="238"/>
      <c r="M447" s="238"/>
      <c r="N447" s="238">
        <v>1</v>
      </c>
      <c r="O447" s="238">
        <v>110</v>
      </c>
      <c r="P447" s="682"/>
      <c r="Q447" s="713">
        <v>110</v>
      </c>
    </row>
    <row r="448" spans="1:17" ht="14.4" customHeight="1" x14ac:dyDescent="0.3">
      <c r="A448" s="680" t="s">
        <v>7602</v>
      </c>
      <c r="B448" s="671" t="s">
        <v>7319</v>
      </c>
      <c r="C448" s="671" t="s">
        <v>5232</v>
      </c>
      <c r="D448" s="671" t="s">
        <v>7641</v>
      </c>
      <c r="E448" s="671" t="s">
        <v>7642</v>
      </c>
      <c r="F448" s="238"/>
      <c r="G448" s="238"/>
      <c r="H448" s="238"/>
      <c r="I448" s="238"/>
      <c r="J448" s="238"/>
      <c r="K448" s="238"/>
      <c r="L448" s="238"/>
      <c r="M448" s="238"/>
      <c r="N448" s="238">
        <v>1</v>
      </c>
      <c r="O448" s="238">
        <v>310</v>
      </c>
      <c r="P448" s="682"/>
      <c r="Q448" s="713">
        <v>310</v>
      </c>
    </row>
    <row r="449" spans="1:17" ht="14.4" customHeight="1" x14ac:dyDescent="0.3">
      <c r="A449" s="680" t="s">
        <v>7602</v>
      </c>
      <c r="B449" s="671" t="s">
        <v>7319</v>
      </c>
      <c r="C449" s="671" t="s">
        <v>5232</v>
      </c>
      <c r="D449" s="671" t="s">
        <v>6908</v>
      </c>
      <c r="E449" s="671" t="s">
        <v>6909</v>
      </c>
      <c r="F449" s="238"/>
      <c r="G449" s="238"/>
      <c r="H449" s="238"/>
      <c r="I449" s="238"/>
      <c r="J449" s="238">
        <v>5</v>
      </c>
      <c r="K449" s="238">
        <v>115</v>
      </c>
      <c r="L449" s="238"/>
      <c r="M449" s="238">
        <v>23</v>
      </c>
      <c r="N449" s="238"/>
      <c r="O449" s="238"/>
      <c r="P449" s="682"/>
      <c r="Q449" s="713"/>
    </row>
    <row r="450" spans="1:17" ht="14.4" customHeight="1" x14ac:dyDescent="0.3">
      <c r="A450" s="680" t="s">
        <v>7602</v>
      </c>
      <c r="B450" s="671" t="s">
        <v>7319</v>
      </c>
      <c r="C450" s="671" t="s">
        <v>5232</v>
      </c>
      <c r="D450" s="671" t="s">
        <v>6949</v>
      </c>
      <c r="E450" s="671" t="s">
        <v>6950</v>
      </c>
      <c r="F450" s="238">
        <v>62</v>
      </c>
      <c r="G450" s="238">
        <v>21514</v>
      </c>
      <c r="H450" s="238">
        <v>1</v>
      </c>
      <c r="I450" s="238">
        <v>347</v>
      </c>
      <c r="J450" s="238">
        <v>25</v>
      </c>
      <c r="K450" s="238">
        <v>8700</v>
      </c>
      <c r="L450" s="238">
        <v>0.40438784047596915</v>
      </c>
      <c r="M450" s="238">
        <v>348</v>
      </c>
      <c r="N450" s="238">
        <v>44</v>
      </c>
      <c r="O450" s="238">
        <v>15312</v>
      </c>
      <c r="P450" s="682">
        <v>0.71172259923770564</v>
      </c>
      <c r="Q450" s="713">
        <v>348</v>
      </c>
    </row>
    <row r="451" spans="1:17" ht="14.4" customHeight="1" x14ac:dyDescent="0.3">
      <c r="A451" s="680" t="s">
        <v>7602</v>
      </c>
      <c r="B451" s="671" t="s">
        <v>7319</v>
      </c>
      <c r="C451" s="671" t="s">
        <v>5232</v>
      </c>
      <c r="D451" s="671" t="s">
        <v>5501</v>
      </c>
      <c r="E451" s="671" t="s">
        <v>5502</v>
      </c>
      <c r="F451" s="238"/>
      <c r="G451" s="238"/>
      <c r="H451" s="238"/>
      <c r="I451" s="238"/>
      <c r="J451" s="238">
        <v>2</v>
      </c>
      <c r="K451" s="238">
        <v>2490</v>
      </c>
      <c r="L451" s="238"/>
      <c r="M451" s="238">
        <v>1245</v>
      </c>
      <c r="N451" s="238"/>
      <c r="O451" s="238"/>
      <c r="P451" s="682"/>
      <c r="Q451" s="713"/>
    </row>
    <row r="452" spans="1:17" ht="14.4" customHeight="1" x14ac:dyDescent="0.3">
      <c r="A452" s="680" t="s">
        <v>7602</v>
      </c>
      <c r="B452" s="671" t="s">
        <v>7319</v>
      </c>
      <c r="C452" s="671" t="s">
        <v>5232</v>
      </c>
      <c r="D452" s="671" t="s">
        <v>7152</v>
      </c>
      <c r="E452" s="671" t="s">
        <v>7153</v>
      </c>
      <c r="F452" s="238">
        <v>1</v>
      </c>
      <c r="G452" s="238">
        <v>147</v>
      </c>
      <c r="H452" s="238">
        <v>1</v>
      </c>
      <c r="I452" s="238">
        <v>147</v>
      </c>
      <c r="J452" s="238"/>
      <c r="K452" s="238"/>
      <c r="L452" s="238"/>
      <c r="M452" s="238"/>
      <c r="N452" s="238"/>
      <c r="O452" s="238"/>
      <c r="P452" s="682"/>
      <c r="Q452" s="713"/>
    </row>
    <row r="453" spans="1:17" ht="14.4" customHeight="1" x14ac:dyDescent="0.3">
      <c r="A453" s="680" t="s">
        <v>7602</v>
      </c>
      <c r="B453" s="671" t="s">
        <v>7319</v>
      </c>
      <c r="C453" s="671" t="s">
        <v>5232</v>
      </c>
      <c r="D453" s="671" t="s">
        <v>7643</v>
      </c>
      <c r="E453" s="671" t="s">
        <v>7644</v>
      </c>
      <c r="F453" s="238">
        <v>31</v>
      </c>
      <c r="G453" s="238">
        <v>9083</v>
      </c>
      <c r="H453" s="238">
        <v>1</v>
      </c>
      <c r="I453" s="238">
        <v>293</v>
      </c>
      <c r="J453" s="238">
        <v>29</v>
      </c>
      <c r="K453" s="238">
        <v>8497</v>
      </c>
      <c r="L453" s="238">
        <v>0.93548387096774188</v>
      </c>
      <c r="M453" s="238">
        <v>293</v>
      </c>
      <c r="N453" s="238">
        <v>23</v>
      </c>
      <c r="O453" s="238">
        <v>6739</v>
      </c>
      <c r="P453" s="682">
        <v>0.74193548387096775</v>
      </c>
      <c r="Q453" s="713">
        <v>293</v>
      </c>
    </row>
    <row r="454" spans="1:17" ht="14.4" customHeight="1" x14ac:dyDescent="0.3">
      <c r="A454" s="680" t="s">
        <v>7602</v>
      </c>
      <c r="B454" s="671" t="s">
        <v>7319</v>
      </c>
      <c r="C454" s="671" t="s">
        <v>5232</v>
      </c>
      <c r="D454" s="671" t="s">
        <v>7645</v>
      </c>
      <c r="E454" s="671" t="s">
        <v>7646</v>
      </c>
      <c r="F454" s="238">
        <v>29</v>
      </c>
      <c r="G454" s="238">
        <v>5887</v>
      </c>
      <c r="H454" s="238">
        <v>1</v>
      </c>
      <c r="I454" s="238">
        <v>203</v>
      </c>
      <c r="J454" s="238">
        <v>18</v>
      </c>
      <c r="K454" s="238">
        <v>3672</v>
      </c>
      <c r="L454" s="238">
        <v>0.62374723968065227</v>
      </c>
      <c r="M454" s="238">
        <v>204</v>
      </c>
      <c r="N454" s="238">
        <v>12</v>
      </c>
      <c r="O454" s="238">
        <v>2448</v>
      </c>
      <c r="P454" s="682">
        <v>0.41583149312043488</v>
      </c>
      <c r="Q454" s="713">
        <v>204</v>
      </c>
    </row>
    <row r="455" spans="1:17" ht="14.4" customHeight="1" x14ac:dyDescent="0.3">
      <c r="A455" s="680" t="s">
        <v>7602</v>
      </c>
      <c r="B455" s="671" t="s">
        <v>7319</v>
      </c>
      <c r="C455" s="671" t="s">
        <v>5232</v>
      </c>
      <c r="D455" s="671" t="s">
        <v>7647</v>
      </c>
      <c r="E455" s="671" t="s">
        <v>7648</v>
      </c>
      <c r="F455" s="238">
        <v>8</v>
      </c>
      <c r="G455" s="238">
        <v>304</v>
      </c>
      <c r="H455" s="238">
        <v>1</v>
      </c>
      <c r="I455" s="238">
        <v>38</v>
      </c>
      <c r="J455" s="238">
        <v>14</v>
      </c>
      <c r="K455" s="238">
        <v>532</v>
      </c>
      <c r="L455" s="238">
        <v>1.75</v>
      </c>
      <c r="M455" s="238">
        <v>38</v>
      </c>
      <c r="N455" s="238">
        <v>10</v>
      </c>
      <c r="O455" s="238">
        <v>380</v>
      </c>
      <c r="P455" s="682">
        <v>1.25</v>
      </c>
      <c r="Q455" s="713">
        <v>38</v>
      </c>
    </row>
    <row r="456" spans="1:17" ht="14.4" customHeight="1" x14ac:dyDescent="0.3">
      <c r="A456" s="680" t="s">
        <v>7602</v>
      </c>
      <c r="B456" s="671" t="s">
        <v>7319</v>
      </c>
      <c r="C456" s="671" t="s">
        <v>5232</v>
      </c>
      <c r="D456" s="671" t="s">
        <v>7649</v>
      </c>
      <c r="E456" s="671" t="s">
        <v>7650</v>
      </c>
      <c r="F456" s="238"/>
      <c r="G456" s="238"/>
      <c r="H456" s="238"/>
      <c r="I456" s="238"/>
      <c r="J456" s="238">
        <v>1</v>
      </c>
      <c r="K456" s="238">
        <v>4993</v>
      </c>
      <c r="L456" s="238"/>
      <c r="M456" s="238">
        <v>4993</v>
      </c>
      <c r="N456" s="238">
        <v>2</v>
      </c>
      <c r="O456" s="238">
        <v>9986</v>
      </c>
      <c r="P456" s="682"/>
      <c r="Q456" s="713">
        <v>4993</v>
      </c>
    </row>
    <row r="457" spans="1:17" ht="14.4" customHeight="1" x14ac:dyDescent="0.3">
      <c r="A457" s="680" t="s">
        <v>7602</v>
      </c>
      <c r="B457" s="671" t="s">
        <v>7319</v>
      </c>
      <c r="C457" s="671" t="s">
        <v>5232</v>
      </c>
      <c r="D457" s="671" t="s">
        <v>7194</v>
      </c>
      <c r="E457" s="671" t="s">
        <v>7195</v>
      </c>
      <c r="F457" s="238">
        <v>45</v>
      </c>
      <c r="G457" s="238">
        <v>7605</v>
      </c>
      <c r="H457" s="238">
        <v>1</v>
      </c>
      <c r="I457" s="238">
        <v>169</v>
      </c>
      <c r="J457" s="238">
        <v>29</v>
      </c>
      <c r="K457" s="238">
        <v>4901</v>
      </c>
      <c r="L457" s="238">
        <v>0.64444444444444449</v>
      </c>
      <c r="M457" s="238">
        <v>169</v>
      </c>
      <c r="N457" s="238">
        <v>33</v>
      </c>
      <c r="O457" s="238">
        <v>5577</v>
      </c>
      <c r="P457" s="682">
        <v>0.73333333333333328</v>
      </c>
      <c r="Q457" s="713">
        <v>169</v>
      </c>
    </row>
    <row r="458" spans="1:17" ht="14.4" customHeight="1" x14ac:dyDescent="0.3">
      <c r="A458" s="680" t="s">
        <v>7602</v>
      </c>
      <c r="B458" s="671" t="s">
        <v>7319</v>
      </c>
      <c r="C458" s="671" t="s">
        <v>5232</v>
      </c>
      <c r="D458" s="671" t="s">
        <v>7198</v>
      </c>
      <c r="E458" s="671" t="s">
        <v>7199</v>
      </c>
      <c r="F458" s="238">
        <v>24</v>
      </c>
      <c r="G458" s="238">
        <v>7776</v>
      </c>
      <c r="H458" s="238">
        <v>1</v>
      </c>
      <c r="I458" s="238">
        <v>324</v>
      </c>
      <c r="J458" s="238">
        <v>13</v>
      </c>
      <c r="K458" s="238">
        <v>4212</v>
      </c>
      <c r="L458" s="238">
        <v>0.54166666666666663</v>
      </c>
      <c r="M458" s="238">
        <v>324</v>
      </c>
      <c r="N458" s="238">
        <v>8</v>
      </c>
      <c r="O458" s="238">
        <v>2592</v>
      </c>
      <c r="P458" s="682">
        <v>0.33333333333333331</v>
      </c>
      <c r="Q458" s="713">
        <v>324</v>
      </c>
    </row>
    <row r="459" spans="1:17" ht="14.4" customHeight="1" x14ac:dyDescent="0.3">
      <c r="A459" s="680" t="s">
        <v>7602</v>
      </c>
      <c r="B459" s="671" t="s">
        <v>7319</v>
      </c>
      <c r="C459" s="671" t="s">
        <v>5232</v>
      </c>
      <c r="D459" s="671" t="s">
        <v>7651</v>
      </c>
      <c r="E459" s="671" t="s">
        <v>7652</v>
      </c>
      <c r="F459" s="238"/>
      <c r="G459" s="238"/>
      <c r="H459" s="238"/>
      <c r="I459" s="238"/>
      <c r="J459" s="238"/>
      <c r="K459" s="238"/>
      <c r="L459" s="238"/>
      <c r="M459" s="238"/>
      <c r="N459" s="238">
        <v>1</v>
      </c>
      <c r="O459" s="238">
        <v>686</v>
      </c>
      <c r="P459" s="682"/>
      <c r="Q459" s="713">
        <v>686</v>
      </c>
    </row>
    <row r="460" spans="1:17" ht="14.4" customHeight="1" x14ac:dyDescent="0.3">
      <c r="A460" s="680" t="s">
        <v>7602</v>
      </c>
      <c r="B460" s="671" t="s">
        <v>7319</v>
      </c>
      <c r="C460" s="671" t="s">
        <v>5232</v>
      </c>
      <c r="D460" s="671" t="s">
        <v>7653</v>
      </c>
      <c r="E460" s="671" t="s">
        <v>7654</v>
      </c>
      <c r="F460" s="238">
        <v>31</v>
      </c>
      <c r="G460" s="238">
        <v>10757</v>
      </c>
      <c r="H460" s="238">
        <v>1</v>
      </c>
      <c r="I460" s="238">
        <v>347</v>
      </c>
      <c r="J460" s="238">
        <v>19</v>
      </c>
      <c r="K460" s="238">
        <v>6593</v>
      </c>
      <c r="L460" s="238">
        <v>0.61290322580645162</v>
      </c>
      <c r="M460" s="238">
        <v>347</v>
      </c>
      <c r="N460" s="238">
        <v>18</v>
      </c>
      <c r="O460" s="238">
        <v>6246</v>
      </c>
      <c r="P460" s="682">
        <v>0.58064516129032262</v>
      </c>
      <c r="Q460" s="713">
        <v>347</v>
      </c>
    </row>
    <row r="461" spans="1:17" ht="14.4" customHeight="1" x14ac:dyDescent="0.3">
      <c r="A461" s="680" t="s">
        <v>7602</v>
      </c>
      <c r="B461" s="671" t="s">
        <v>7319</v>
      </c>
      <c r="C461" s="671" t="s">
        <v>5232</v>
      </c>
      <c r="D461" s="671" t="s">
        <v>7224</v>
      </c>
      <c r="E461" s="671" t="s">
        <v>7225</v>
      </c>
      <c r="F461" s="238">
        <v>25</v>
      </c>
      <c r="G461" s="238">
        <v>4300</v>
      </c>
      <c r="H461" s="238">
        <v>1</v>
      </c>
      <c r="I461" s="238">
        <v>172</v>
      </c>
      <c r="J461" s="238">
        <v>22</v>
      </c>
      <c r="K461" s="238">
        <v>3784</v>
      </c>
      <c r="L461" s="238">
        <v>0.88</v>
      </c>
      <c r="M461" s="238">
        <v>172</v>
      </c>
      <c r="N461" s="238">
        <v>26</v>
      </c>
      <c r="O461" s="238">
        <v>4472</v>
      </c>
      <c r="P461" s="682">
        <v>1.04</v>
      </c>
      <c r="Q461" s="713">
        <v>172</v>
      </c>
    </row>
    <row r="462" spans="1:17" ht="14.4" customHeight="1" x14ac:dyDescent="0.3">
      <c r="A462" s="680" t="s">
        <v>7602</v>
      </c>
      <c r="B462" s="671" t="s">
        <v>7319</v>
      </c>
      <c r="C462" s="671" t="s">
        <v>5232</v>
      </c>
      <c r="D462" s="671" t="s">
        <v>7655</v>
      </c>
      <c r="E462" s="671" t="s">
        <v>7656</v>
      </c>
      <c r="F462" s="238">
        <v>12</v>
      </c>
      <c r="G462" s="238">
        <v>4788</v>
      </c>
      <c r="H462" s="238">
        <v>1</v>
      </c>
      <c r="I462" s="238">
        <v>399</v>
      </c>
      <c r="J462" s="238">
        <v>24</v>
      </c>
      <c r="K462" s="238">
        <v>9576</v>
      </c>
      <c r="L462" s="238">
        <v>2</v>
      </c>
      <c r="M462" s="238">
        <v>399</v>
      </c>
      <c r="N462" s="238">
        <v>16</v>
      </c>
      <c r="O462" s="238">
        <v>6384</v>
      </c>
      <c r="P462" s="682">
        <v>1.3333333333333333</v>
      </c>
      <c r="Q462" s="713">
        <v>399</v>
      </c>
    </row>
    <row r="463" spans="1:17" ht="14.4" customHeight="1" x14ac:dyDescent="0.3">
      <c r="A463" s="680" t="s">
        <v>7602</v>
      </c>
      <c r="B463" s="671" t="s">
        <v>7319</v>
      </c>
      <c r="C463" s="671" t="s">
        <v>5232</v>
      </c>
      <c r="D463" s="671" t="s">
        <v>7657</v>
      </c>
      <c r="E463" s="671" t="s">
        <v>7658</v>
      </c>
      <c r="F463" s="238"/>
      <c r="G463" s="238"/>
      <c r="H463" s="238"/>
      <c r="I463" s="238"/>
      <c r="J463" s="238"/>
      <c r="K463" s="238"/>
      <c r="L463" s="238"/>
      <c r="M463" s="238"/>
      <c r="N463" s="238">
        <v>1</v>
      </c>
      <c r="O463" s="238">
        <v>650</v>
      </c>
      <c r="P463" s="682"/>
      <c r="Q463" s="713">
        <v>650</v>
      </c>
    </row>
    <row r="464" spans="1:17" ht="14.4" customHeight="1" x14ac:dyDescent="0.3">
      <c r="A464" s="680" t="s">
        <v>7602</v>
      </c>
      <c r="B464" s="671" t="s">
        <v>7319</v>
      </c>
      <c r="C464" s="671" t="s">
        <v>5232</v>
      </c>
      <c r="D464" s="671" t="s">
        <v>7659</v>
      </c>
      <c r="E464" s="671" t="s">
        <v>7660</v>
      </c>
      <c r="F464" s="238"/>
      <c r="G464" s="238"/>
      <c r="H464" s="238"/>
      <c r="I464" s="238"/>
      <c r="J464" s="238"/>
      <c r="K464" s="238"/>
      <c r="L464" s="238"/>
      <c r="M464" s="238"/>
      <c r="N464" s="238">
        <v>1</v>
      </c>
      <c r="O464" s="238">
        <v>650</v>
      </c>
      <c r="P464" s="682"/>
      <c r="Q464" s="713">
        <v>650</v>
      </c>
    </row>
    <row r="465" spans="1:17" ht="14.4" customHeight="1" x14ac:dyDescent="0.3">
      <c r="A465" s="680" t="s">
        <v>7602</v>
      </c>
      <c r="B465" s="671" t="s">
        <v>7319</v>
      </c>
      <c r="C465" s="671" t="s">
        <v>5232</v>
      </c>
      <c r="D465" s="671" t="s">
        <v>6912</v>
      </c>
      <c r="E465" s="671" t="s">
        <v>6913</v>
      </c>
      <c r="F465" s="238"/>
      <c r="G465" s="238"/>
      <c r="H465" s="238"/>
      <c r="I465" s="238"/>
      <c r="J465" s="238">
        <v>99</v>
      </c>
      <c r="K465" s="238">
        <v>41976</v>
      </c>
      <c r="L465" s="238"/>
      <c r="M465" s="238">
        <v>424</v>
      </c>
      <c r="N465" s="238"/>
      <c r="O465" s="238"/>
      <c r="P465" s="682"/>
      <c r="Q465" s="713"/>
    </row>
    <row r="466" spans="1:17" ht="14.4" customHeight="1" x14ac:dyDescent="0.3">
      <c r="A466" s="680" t="s">
        <v>7602</v>
      </c>
      <c r="B466" s="671" t="s">
        <v>7319</v>
      </c>
      <c r="C466" s="671" t="s">
        <v>5232</v>
      </c>
      <c r="D466" s="671" t="s">
        <v>7661</v>
      </c>
      <c r="E466" s="671" t="s">
        <v>7662</v>
      </c>
      <c r="F466" s="238">
        <v>2</v>
      </c>
      <c r="G466" s="238">
        <v>208</v>
      </c>
      <c r="H466" s="238">
        <v>1</v>
      </c>
      <c r="I466" s="238">
        <v>104</v>
      </c>
      <c r="J466" s="238"/>
      <c r="K466" s="238"/>
      <c r="L466" s="238"/>
      <c r="M466" s="238"/>
      <c r="N466" s="238"/>
      <c r="O466" s="238"/>
      <c r="P466" s="682"/>
      <c r="Q466" s="713"/>
    </row>
    <row r="467" spans="1:17" ht="14.4" customHeight="1" x14ac:dyDescent="0.3">
      <c r="A467" s="680" t="s">
        <v>7602</v>
      </c>
      <c r="B467" s="671" t="s">
        <v>7319</v>
      </c>
      <c r="C467" s="671" t="s">
        <v>5232</v>
      </c>
      <c r="D467" s="671" t="s">
        <v>7663</v>
      </c>
      <c r="E467" s="671" t="s">
        <v>7664</v>
      </c>
      <c r="F467" s="238">
        <v>10</v>
      </c>
      <c r="G467" s="238">
        <v>6730</v>
      </c>
      <c r="H467" s="238">
        <v>1</v>
      </c>
      <c r="I467" s="238">
        <v>673</v>
      </c>
      <c r="J467" s="238">
        <v>6</v>
      </c>
      <c r="K467" s="238">
        <v>4044</v>
      </c>
      <c r="L467" s="238">
        <v>0.60089153046062405</v>
      </c>
      <c r="M467" s="238">
        <v>674</v>
      </c>
      <c r="N467" s="238">
        <v>6</v>
      </c>
      <c r="O467" s="238">
        <v>4044</v>
      </c>
      <c r="P467" s="682">
        <v>0.60089153046062405</v>
      </c>
      <c r="Q467" s="713">
        <v>674</v>
      </c>
    </row>
    <row r="468" spans="1:17" ht="14.4" customHeight="1" x14ac:dyDescent="0.3">
      <c r="A468" s="680" t="s">
        <v>7602</v>
      </c>
      <c r="B468" s="671" t="s">
        <v>7319</v>
      </c>
      <c r="C468" s="671" t="s">
        <v>5232</v>
      </c>
      <c r="D468" s="671" t="s">
        <v>7665</v>
      </c>
      <c r="E468" s="671" t="s">
        <v>7666</v>
      </c>
      <c r="F468" s="238">
        <v>6</v>
      </c>
      <c r="G468" s="238">
        <v>2832</v>
      </c>
      <c r="H468" s="238">
        <v>1</v>
      </c>
      <c r="I468" s="238">
        <v>472</v>
      </c>
      <c r="J468" s="238">
        <v>3</v>
      </c>
      <c r="K468" s="238">
        <v>1419</v>
      </c>
      <c r="L468" s="238">
        <v>0.50105932203389836</v>
      </c>
      <c r="M468" s="238">
        <v>473</v>
      </c>
      <c r="N468" s="238">
        <v>4</v>
      </c>
      <c r="O468" s="238">
        <v>1892</v>
      </c>
      <c r="P468" s="682">
        <v>0.66807909604519777</v>
      </c>
      <c r="Q468" s="713">
        <v>473</v>
      </c>
    </row>
    <row r="469" spans="1:17" ht="14.4" customHeight="1" x14ac:dyDescent="0.3">
      <c r="A469" s="680" t="s">
        <v>7602</v>
      </c>
      <c r="B469" s="671" t="s">
        <v>7319</v>
      </c>
      <c r="C469" s="671" t="s">
        <v>5232</v>
      </c>
      <c r="D469" s="671" t="s">
        <v>7667</v>
      </c>
      <c r="E469" s="671" t="s">
        <v>7668</v>
      </c>
      <c r="F469" s="238">
        <v>6</v>
      </c>
      <c r="G469" s="238">
        <v>1716</v>
      </c>
      <c r="H469" s="238">
        <v>1</v>
      </c>
      <c r="I469" s="238">
        <v>286</v>
      </c>
      <c r="J469" s="238">
        <v>5</v>
      </c>
      <c r="K469" s="238">
        <v>1435</v>
      </c>
      <c r="L469" s="238">
        <v>0.83624708624708621</v>
      </c>
      <c r="M469" s="238">
        <v>287</v>
      </c>
      <c r="N469" s="238">
        <v>1</v>
      </c>
      <c r="O469" s="238">
        <v>287</v>
      </c>
      <c r="P469" s="682">
        <v>0.16724941724941725</v>
      </c>
      <c r="Q469" s="713">
        <v>287</v>
      </c>
    </row>
    <row r="470" spans="1:17" ht="14.4" customHeight="1" x14ac:dyDescent="0.3">
      <c r="A470" s="680" t="s">
        <v>7602</v>
      </c>
      <c r="B470" s="671" t="s">
        <v>7319</v>
      </c>
      <c r="C470" s="671" t="s">
        <v>5232</v>
      </c>
      <c r="D470" s="671" t="s">
        <v>7669</v>
      </c>
      <c r="E470" s="671" t="s">
        <v>7670</v>
      </c>
      <c r="F470" s="238">
        <v>3</v>
      </c>
      <c r="G470" s="238">
        <v>2421</v>
      </c>
      <c r="H470" s="238">
        <v>1</v>
      </c>
      <c r="I470" s="238">
        <v>807</v>
      </c>
      <c r="J470" s="238">
        <v>3</v>
      </c>
      <c r="K470" s="238">
        <v>2427</v>
      </c>
      <c r="L470" s="238">
        <v>1.0024783147459728</v>
      </c>
      <c r="M470" s="238">
        <v>809</v>
      </c>
      <c r="N470" s="238"/>
      <c r="O470" s="238"/>
      <c r="P470" s="682"/>
      <c r="Q470" s="713"/>
    </row>
    <row r="471" spans="1:17" ht="14.4" customHeight="1" x14ac:dyDescent="0.3">
      <c r="A471" s="680" t="s">
        <v>7602</v>
      </c>
      <c r="B471" s="671" t="s">
        <v>7319</v>
      </c>
      <c r="C471" s="671" t="s">
        <v>5232</v>
      </c>
      <c r="D471" s="671" t="s">
        <v>5507</v>
      </c>
      <c r="E471" s="671" t="s">
        <v>5508</v>
      </c>
      <c r="F471" s="238"/>
      <c r="G471" s="238"/>
      <c r="H471" s="238"/>
      <c r="I471" s="238"/>
      <c r="J471" s="238">
        <v>99</v>
      </c>
      <c r="K471" s="238">
        <v>99198</v>
      </c>
      <c r="L471" s="238"/>
      <c r="M471" s="238">
        <v>1002</v>
      </c>
      <c r="N471" s="238"/>
      <c r="O471" s="238"/>
      <c r="P471" s="682"/>
      <c r="Q471" s="713"/>
    </row>
    <row r="472" spans="1:17" ht="14.4" customHeight="1" x14ac:dyDescent="0.3">
      <c r="A472" s="680" t="s">
        <v>7602</v>
      </c>
      <c r="B472" s="671" t="s">
        <v>7319</v>
      </c>
      <c r="C472" s="671" t="s">
        <v>5232</v>
      </c>
      <c r="D472" s="671" t="s">
        <v>7671</v>
      </c>
      <c r="E472" s="671" t="s">
        <v>7672</v>
      </c>
      <c r="F472" s="238">
        <v>15</v>
      </c>
      <c r="G472" s="238">
        <v>2490</v>
      </c>
      <c r="H472" s="238">
        <v>1</v>
      </c>
      <c r="I472" s="238">
        <v>166</v>
      </c>
      <c r="J472" s="238">
        <v>16</v>
      </c>
      <c r="K472" s="238">
        <v>2656</v>
      </c>
      <c r="L472" s="238">
        <v>1.0666666666666667</v>
      </c>
      <c r="M472" s="238">
        <v>166</v>
      </c>
      <c r="N472" s="238">
        <v>9</v>
      </c>
      <c r="O472" s="238">
        <v>1494</v>
      </c>
      <c r="P472" s="682">
        <v>0.6</v>
      </c>
      <c r="Q472" s="713">
        <v>166</v>
      </c>
    </row>
    <row r="473" spans="1:17" ht="14.4" customHeight="1" x14ac:dyDescent="0.3">
      <c r="A473" s="680" t="s">
        <v>7602</v>
      </c>
      <c r="B473" s="671" t="s">
        <v>7319</v>
      </c>
      <c r="C473" s="671" t="s">
        <v>5232</v>
      </c>
      <c r="D473" s="671" t="s">
        <v>7673</v>
      </c>
      <c r="E473" s="671" t="s">
        <v>7674</v>
      </c>
      <c r="F473" s="238">
        <v>3</v>
      </c>
      <c r="G473" s="238">
        <v>1716</v>
      </c>
      <c r="H473" s="238">
        <v>1</v>
      </c>
      <c r="I473" s="238">
        <v>572</v>
      </c>
      <c r="J473" s="238">
        <v>6</v>
      </c>
      <c r="K473" s="238">
        <v>3432</v>
      </c>
      <c r="L473" s="238">
        <v>2</v>
      </c>
      <c r="M473" s="238">
        <v>572</v>
      </c>
      <c r="N473" s="238">
        <v>4</v>
      </c>
      <c r="O473" s="238">
        <v>2288</v>
      </c>
      <c r="P473" s="682">
        <v>1.3333333333333333</v>
      </c>
      <c r="Q473" s="713">
        <v>572</v>
      </c>
    </row>
    <row r="474" spans="1:17" ht="14.4" customHeight="1" x14ac:dyDescent="0.3">
      <c r="A474" s="680" t="s">
        <v>7602</v>
      </c>
      <c r="B474" s="671" t="s">
        <v>7319</v>
      </c>
      <c r="C474" s="671" t="s">
        <v>5232</v>
      </c>
      <c r="D474" s="671" t="s">
        <v>7675</v>
      </c>
      <c r="E474" s="671" t="s">
        <v>7676</v>
      </c>
      <c r="F474" s="238">
        <v>3</v>
      </c>
      <c r="G474" s="238">
        <v>555</v>
      </c>
      <c r="H474" s="238">
        <v>1</v>
      </c>
      <c r="I474" s="238">
        <v>185</v>
      </c>
      <c r="J474" s="238">
        <v>2</v>
      </c>
      <c r="K474" s="238">
        <v>370</v>
      </c>
      <c r="L474" s="238">
        <v>0.66666666666666663</v>
      </c>
      <c r="M474" s="238">
        <v>185</v>
      </c>
      <c r="N474" s="238">
        <v>1</v>
      </c>
      <c r="O474" s="238">
        <v>185</v>
      </c>
      <c r="P474" s="682">
        <v>0.33333333333333331</v>
      </c>
      <c r="Q474" s="713">
        <v>185</v>
      </c>
    </row>
    <row r="475" spans="1:17" ht="14.4" customHeight="1" x14ac:dyDescent="0.3">
      <c r="A475" s="680" t="s">
        <v>7602</v>
      </c>
      <c r="B475" s="671" t="s">
        <v>7319</v>
      </c>
      <c r="C475" s="671" t="s">
        <v>5232</v>
      </c>
      <c r="D475" s="671" t="s">
        <v>7677</v>
      </c>
      <c r="E475" s="671" t="s">
        <v>7678</v>
      </c>
      <c r="F475" s="238">
        <v>22</v>
      </c>
      <c r="G475" s="238">
        <v>12628</v>
      </c>
      <c r="H475" s="238">
        <v>1</v>
      </c>
      <c r="I475" s="238">
        <v>574</v>
      </c>
      <c r="J475" s="238">
        <v>42</v>
      </c>
      <c r="K475" s="238">
        <v>24108</v>
      </c>
      <c r="L475" s="238">
        <v>1.9090909090909092</v>
      </c>
      <c r="M475" s="238">
        <v>574</v>
      </c>
      <c r="N475" s="238">
        <v>12</v>
      </c>
      <c r="O475" s="238">
        <v>6888</v>
      </c>
      <c r="P475" s="682">
        <v>0.54545454545454541</v>
      </c>
      <c r="Q475" s="713">
        <v>574</v>
      </c>
    </row>
    <row r="476" spans="1:17" ht="14.4" customHeight="1" x14ac:dyDescent="0.3">
      <c r="A476" s="680" t="s">
        <v>7602</v>
      </c>
      <c r="B476" s="671" t="s">
        <v>7319</v>
      </c>
      <c r="C476" s="671" t="s">
        <v>5232</v>
      </c>
      <c r="D476" s="671" t="s">
        <v>7679</v>
      </c>
      <c r="E476" s="671" t="s">
        <v>7680</v>
      </c>
      <c r="F476" s="238"/>
      <c r="G476" s="238"/>
      <c r="H476" s="238"/>
      <c r="I476" s="238"/>
      <c r="J476" s="238"/>
      <c r="K476" s="238"/>
      <c r="L476" s="238"/>
      <c r="M476" s="238"/>
      <c r="N476" s="238">
        <v>1</v>
      </c>
      <c r="O476" s="238">
        <v>1395</v>
      </c>
      <c r="P476" s="682"/>
      <c r="Q476" s="713">
        <v>1395</v>
      </c>
    </row>
    <row r="477" spans="1:17" ht="14.4" customHeight="1" x14ac:dyDescent="0.3">
      <c r="A477" s="680" t="s">
        <v>7602</v>
      </c>
      <c r="B477" s="671" t="s">
        <v>7319</v>
      </c>
      <c r="C477" s="671" t="s">
        <v>5232</v>
      </c>
      <c r="D477" s="671" t="s">
        <v>7681</v>
      </c>
      <c r="E477" s="671" t="s">
        <v>7682</v>
      </c>
      <c r="F477" s="238">
        <v>2</v>
      </c>
      <c r="G477" s="238">
        <v>2030</v>
      </c>
      <c r="H477" s="238">
        <v>1</v>
      </c>
      <c r="I477" s="238">
        <v>1015</v>
      </c>
      <c r="J477" s="238">
        <v>3</v>
      </c>
      <c r="K477" s="238">
        <v>3048</v>
      </c>
      <c r="L477" s="238">
        <v>1.5014778325123153</v>
      </c>
      <c r="M477" s="238">
        <v>1016</v>
      </c>
      <c r="N477" s="238">
        <v>4</v>
      </c>
      <c r="O477" s="238">
        <v>4064</v>
      </c>
      <c r="P477" s="682">
        <v>2.0019704433497538</v>
      </c>
      <c r="Q477" s="713">
        <v>1016</v>
      </c>
    </row>
    <row r="478" spans="1:17" ht="14.4" customHeight="1" x14ac:dyDescent="0.3">
      <c r="A478" s="680" t="s">
        <v>7602</v>
      </c>
      <c r="B478" s="671" t="s">
        <v>7319</v>
      </c>
      <c r="C478" s="671" t="s">
        <v>5232</v>
      </c>
      <c r="D478" s="671" t="s">
        <v>7683</v>
      </c>
      <c r="E478" s="671" t="s">
        <v>7684</v>
      </c>
      <c r="F478" s="238">
        <v>2</v>
      </c>
      <c r="G478" s="238">
        <v>376</v>
      </c>
      <c r="H478" s="238">
        <v>1</v>
      </c>
      <c r="I478" s="238">
        <v>188</v>
      </c>
      <c r="J478" s="238">
        <v>5</v>
      </c>
      <c r="K478" s="238">
        <v>940</v>
      </c>
      <c r="L478" s="238">
        <v>2.5</v>
      </c>
      <c r="M478" s="238">
        <v>188</v>
      </c>
      <c r="N478" s="238">
        <v>10</v>
      </c>
      <c r="O478" s="238">
        <v>1880</v>
      </c>
      <c r="P478" s="682">
        <v>5</v>
      </c>
      <c r="Q478" s="713">
        <v>188</v>
      </c>
    </row>
    <row r="479" spans="1:17" ht="14.4" customHeight="1" x14ac:dyDescent="0.3">
      <c r="A479" s="680" t="s">
        <v>7602</v>
      </c>
      <c r="B479" s="671" t="s">
        <v>7319</v>
      </c>
      <c r="C479" s="671" t="s">
        <v>5232</v>
      </c>
      <c r="D479" s="671" t="s">
        <v>7685</v>
      </c>
      <c r="E479" s="671" t="s">
        <v>7686</v>
      </c>
      <c r="F479" s="238">
        <v>3</v>
      </c>
      <c r="G479" s="238">
        <v>2421</v>
      </c>
      <c r="H479" s="238">
        <v>1</v>
      </c>
      <c r="I479" s="238">
        <v>807</v>
      </c>
      <c r="J479" s="238">
        <v>3</v>
      </c>
      <c r="K479" s="238">
        <v>2427</v>
      </c>
      <c r="L479" s="238">
        <v>1.0024783147459728</v>
      </c>
      <c r="M479" s="238">
        <v>809</v>
      </c>
      <c r="N479" s="238"/>
      <c r="O479" s="238"/>
      <c r="P479" s="682"/>
      <c r="Q479" s="713"/>
    </row>
    <row r="480" spans="1:17" ht="14.4" customHeight="1" x14ac:dyDescent="0.3">
      <c r="A480" s="680" t="s">
        <v>7602</v>
      </c>
      <c r="B480" s="671" t="s">
        <v>7319</v>
      </c>
      <c r="C480" s="671" t="s">
        <v>5232</v>
      </c>
      <c r="D480" s="671" t="s">
        <v>7687</v>
      </c>
      <c r="E480" s="671" t="s">
        <v>7688</v>
      </c>
      <c r="F480" s="238"/>
      <c r="G480" s="238"/>
      <c r="H480" s="238"/>
      <c r="I480" s="238"/>
      <c r="J480" s="238">
        <v>1</v>
      </c>
      <c r="K480" s="238">
        <v>256</v>
      </c>
      <c r="L480" s="238"/>
      <c r="M480" s="238">
        <v>256</v>
      </c>
      <c r="N480" s="238">
        <v>2</v>
      </c>
      <c r="O480" s="238">
        <v>512</v>
      </c>
      <c r="P480" s="682"/>
      <c r="Q480" s="713">
        <v>256</v>
      </c>
    </row>
    <row r="481" spans="1:17" ht="14.4" customHeight="1" thickBot="1" x14ac:dyDescent="0.35">
      <c r="A481" s="637" t="s">
        <v>7689</v>
      </c>
      <c r="B481" s="673" t="s">
        <v>5494</v>
      </c>
      <c r="C481" s="673" t="s">
        <v>5232</v>
      </c>
      <c r="D481" s="673" t="s">
        <v>5503</v>
      </c>
      <c r="E481" s="673" t="s">
        <v>5504</v>
      </c>
      <c r="F481" s="674"/>
      <c r="G481" s="674"/>
      <c r="H481" s="674"/>
      <c r="I481" s="674"/>
      <c r="J481" s="674"/>
      <c r="K481" s="674"/>
      <c r="L481" s="674"/>
      <c r="M481" s="674"/>
      <c r="N481" s="674">
        <v>8</v>
      </c>
      <c r="O481" s="674">
        <v>74696</v>
      </c>
      <c r="P481" s="683"/>
      <c r="Q481" s="714">
        <v>9337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2" customWidth="1"/>
    <col min="6" max="6" width="6.109375" style="203" customWidth="1"/>
    <col min="7" max="9" width="8.33203125" style="204" customWidth="1"/>
    <col min="10" max="10" width="6.109375" style="203" customWidth="1"/>
    <col min="11" max="13" width="8.33203125" style="204" customWidth="1"/>
    <col min="14" max="14" width="8.33203125" style="202" customWidth="1"/>
    <col min="15" max="16384" width="8.88671875" style="192"/>
  </cols>
  <sheetData>
    <row r="1" spans="1:14" ht="18.600000000000001" customHeight="1" thickBot="1" x14ac:dyDescent="0.4">
      <c r="A1" s="579" t="s">
        <v>185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</row>
    <row r="2" spans="1:14" ht="14.4" customHeight="1" thickBot="1" x14ac:dyDescent="0.35">
      <c r="A2" s="389" t="s">
        <v>298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ht="14.4" customHeight="1" thickBot="1" x14ac:dyDescent="0.35">
      <c r="A3" s="194"/>
      <c r="B3" s="195" t="s">
        <v>163</v>
      </c>
      <c r="C3" s="196">
        <f>SUBTOTAL(9,C6:C1048576)</f>
        <v>3295</v>
      </c>
      <c r="D3" s="197">
        <f>SUBTOTAL(9,D6:D1048576)</f>
        <v>4178</v>
      </c>
      <c r="E3" s="197">
        <f>SUBTOTAL(9,E6:E1048576)</f>
        <v>3619</v>
      </c>
      <c r="F3" s="198">
        <f>IF(OR(E3=0,C3=0),"",E3/C3)</f>
        <v>1.098330804248862</v>
      </c>
      <c r="G3" s="199">
        <f>SUBTOTAL(9,G6:G1048576)</f>
        <v>5653089</v>
      </c>
      <c r="H3" s="200">
        <f>SUBTOTAL(9,H6:H1048576)</f>
        <v>11227403</v>
      </c>
      <c r="I3" s="200">
        <f>SUBTOTAL(9,I6:I1048576)</f>
        <v>11951078</v>
      </c>
      <c r="J3" s="198">
        <f>IF(OR(I3=0,G3=0),"",I3/G3)</f>
        <v>2.1140792228815077</v>
      </c>
      <c r="K3" s="199">
        <f>SUBTOTAL(9,K6:K1048576)</f>
        <v>1148800</v>
      </c>
      <c r="L3" s="200">
        <f>SUBTOTAL(9,L6:L1048576)</f>
        <v>2887680</v>
      </c>
      <c r="M3" s="200">
        <f>SUBTOTAL(9,M6:M1048576)</f>
        <v>3277280</v>
      </c>
      <c r="N3" s="201">
        <f>IF(OR(M3=0,E3=0),"",M3/E3)</f>
        <v>905.57612600165794</v>
      </c>
    </row>
    <row r="4" spans="1:14" ht="14.4" customHeight="1" x14ac:dyDescent="0.3">
      <c r="A4" s="581" t="s">
        <v>93</v>
      </c>
      <c r="B4" s="582" t="s">
        <v>14</v>
      </c>
      <c r="C4" s="583" t="s">
        <v>94</v>
      </c>
      <c r="D4" s="583"/>
      <c r="E4" s="583"/>
      <c r="F4" s="584"/>
      <c r="G4" s="585" t="s">
        <v>17</v>
      </c>
      <c r="H4" s="583"/>
      <c r="I4" s="583"/>
      <c r="J4" s="584"/>
      <c r="K4" s="585" t="s">
        <v>95</v>
      </c>
      <c r="L4" s="583"/>
      <c r="M4" s="583"/>
      <c r="N4" s="586"/>
    </row>
    <row r="5" spans="1:14" ht="14.4" customHeight="1" thickBot="1" x14ac:dyDescent="0.35">
      <c r="A5" s="844"/>
      <c r="B5" s="845"/>
      <c r="C5" s="852">
        <v>2012</v>
      </c>
      <c r="D5" s="852">
        <v>2013</v>
      </c>
      <c r="E5" s="852">
        <v>2014</v>
      </c>
      <c r="F5" s="853" t="s">
        <v>5</v>
      </c>
      <c r="G5" s="863">
        <v>2012</v>
      </c>
      <c r="H5" s="852">
        <v>2013</v>
      </c>
      <c r="I5" s="852">
        <v>2014</v>
      </c>
      <c r="J5" s="853" t="s">
        <v>5</v>
      </c>
      <c r="K5" s="863">
        <v>2012</v>
      </c>
      <c r="L5" s="852">
        <v>2013</v>
      </c>
      <c r="M5" s="852">
        <v>2014</v>
      </c>
      <c r="N5" s="870" t="s">
        <v>96</v>
      </c>
    </row>
    <row r="6" spans="1:14" ht="14.4" customHeight="1" x14ac:dyDescent="0.3">
      <c r="A6" s="846" t="s">
        <v>5817</v>
      </c>
      <c r="B6" s="849" t="s">
        <v>7691</v>
      </c>
      <c r="C6" s="854">
        <v>1840</v>
      </c>
      <c r="D6" s="855">
        <v>2145</v>
      </c>
      <c r="E6" s="855">
        <v>1840</v>
      </c>
      <c r="F6" s="860">
        <v>1</v>
      </c>
      <c r="G6" s="864">
        <v>2029683</v>
      </c>
      <c r="H6" s="865">
        <v>2427991</v>
      </c>
      <c r="I6" s="865">
        <v>2082013</v>
      </c>
      <c r="J6" s="860">
        <v>1.0257823512341582</v>
      </c>
      <c r="K6" s="864">
        <v>110400</v>
      </c>
      <c r="L6" s="865">
        <v>128700</v>
      </c>
      <c r="M6" s="865">
        <v>110400</v>
      </c>
      <c r="N6" s="871">
        <v>60</v>
      </c>
    </row>
    <row r="7" spans="1:14" ht="14.4" customHeight="1" x14ac:dyDescent="0.3">
      <c r="A7" s="847" t="s">
        <v>5622</v>
      </c>
      <c r="B7" s="850" t="s">
        <v>7691</v>
      </c>
      <c r="C7" s="856">
        <v>900</v>
      </c>
      <c r="D7" s="857">
        <v>1136</v>
      </c>
      <c r="E7" s="857">
        <v>963</v>
      </c>
      <c r="F7" s="861">
        <v>1.07</v>
      </c>
      <c r="G7" s="866">
        <v>138510</v>
      </c>
      <c r="H7" s="867">
        <v>176875</v>
      </c>
      <c r="I7" s="867">
        <v>149939</v>
      </c>
      <c r="J7" s="861">
        <v>1.082513897913508</v>
      </c>
      <c r="K7" s="866">
        <v>49380</v>
      </c>
      <c r="L7" s="867">
        <v>62640</v>
      </c>
      <c r="M7" s="867">
        <v>49980</v>
      </c>
      <c r="N7" s="872">
        <v>51.900311526479754</v>
      </c>
    </row>
    <row r="8" spans="1:14" ht="14.4" customHeight="1" x14ac:dyDescent="0.3">
      <c r="A8" s="847" t="s">
        <v>5632</v>
      </c>
      <c r="B8" s="850" t="s">
        <v>7691</v>
      </c>
      <c r="C8" s="856">
        <v>107</v>
      </c>
      <c r="D8" s="857">
        <v>147</v>
      </c>
      <c r="E8" s="857">
        <v>70</v>
      </c>
      <c r="F8" s="861">
        <v>0.65420560747663548</v>
      </c>
      <c r="G8" s="866">
        <v>16467</v>
      </c>
      <c r="H8" s="867">
        <v>22887</v>
      </c>
      <c r="I8" s="867">
        <v>10899</v>
      </c>
      <c r="J8" s="861">
        <v>0.66186919293131719</v>
      </c>
      <c r="K8" s="866">
        <v>4020</v>
      </c>
      <c r="L8" s="867">
        <v>3840</v>
      </c>
      <c r="M8" s="867">
        <v>900</v>
      </c>
      <c r="N8" s="872">
        <v>12.857142857142858</v>
      </c>
    </row>
    <row r="9" spans="1:14" ht="14.4" customHeight="1" x14ac:dyDescent="0.3">
      <c r="A9" s="847" t="s">
        <v>5853</v>
      </c>
      <c r="B9" s="850" t="s">
        <v>7692</v>
      </c>
      <c r="C9" s="856">
        <v>18</v>
      </c>
      <c r="D9" s="857">
        <v>197</v>
      </c>
      <c r="E9" s="857">
        <v>262</v>
      </c>
      <c r="F9" s="861">
        <v>14.555555555555555</v>
      </c>
      <c r="G9" s="866">
        <v>420487</v>
      </c>
      <c r="H9" s="867">
        <v>4603627</v>
      </c>
      <c r="I9" s="867">
        <v>6122782</v>
      </c>
      <c r="J9" s="861">
        <v>14.561168359545004</v>
      </c>
      <c r="K9" s="866">
        <v>144000</v>
      </c>
      <c r="L9" s="867">
        <v>1576000</v>
      </c>
      <c r="M9" s="867">
        <v>2096000</v>
      </c>
      <c r="N9" s="872">
        <v>8000</v>
      </c>
    </row>
    <row r="10" spans="1:14" ht="14.4" customHeight="1" x14ac:dyDescent="0.3">
      <c r="A10" s="847" t="s">
        <v>5855</v>
      </c>
      <c r="B10" s="850" t="s">
        <v>7692</v>
      </c>
      <c r="C10" s="856">
        <v>56</v>
      </c>
      <c r="D10" s="857">
        <v>82</v>
      </c>
      <c r="E10" s="857">
        <v>84</v>
      </c>
      <c r="F10" s="861">
        <v>1.5</v>
      </c>
      <c r="G10" s="866">
        <v>746272</v>
      </c>
      <c r="H10" s="867">
        <v>1093428</v>
      </c>
      <c r="I10" s="867">
        <v>1120165</v>
      </c>
      <c r="J10" s="861">
        <v>1.501014375455598</v>
      </c>
      <c r="K10" s="866">
        <v>280000</v>
      </c>
      <c r="L10" s="867">
        <v>410000</v>
      </c>
      <c r="M10" s="867">
        <v>420000</v>
      </c>
      <c r="N10" s="872">
        <v>5000</v>
      </c>
    </row>
    <row r="11" spans="1:14" ht="14.4" customHeight="1" thickBot="1" x14ac:dyDescent="0.35">
      <c r="A11" s="848" t="s">
        <v>5636</v>
      </c>
      <c r="B11" s="851" t="s">
        <v>7692</v>
      </c>
      <c r="C11" s="858">
        <v>374</v>
      </c>
      <c r="D11" s="859">
        <v>471</v>
      </c>
      <c r="E11" s="859">
        <v>400</v>
      </c>
      <c r="F11" s="862">
        <v>1.0695187165775402</v>
      </c>
      <c r="G11" s="868">
        <v>2301670</v>
      </c>
      <c r="H11" s="869">
        <v>2902595</v>
      </c>
      <c r="I11" s="869">
        <v>2465280</v>
      </c>
      <c r="J11" s="862">
        <v>1.071083170046097</v>
      </c>
      <c r="K11" s="868">
        <v>561000</v>
      </c>
      <c r="L11" s="869">
        <v>706500</v>
      </c>
      <c r="M11" s="869">
        <v>600000</v>
      </c>
      <c r="N11" s="873">
        <v>1500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2014-03-27T10:03:47Z</cp:lastPrinted>
  <dcterms:created xsi:type="dcterms:W3CDTF">2013-04-17T20:15:29Z</dcterms:created>
  <dcterms:modified xsi:type="dcterms:W3CDTF">2014-03-27T10:19:35Z</dcterms:modified>
</cp:coreProperties>
</file>